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สัณสนี\SANSANEE\1.ตาล\1.รายงาน\1.ประจำเดือน\1.รายงานบริการวิชาการ\"/>
    </mc:Choice>
  </mc:AlternateContent>
  <bookViews>
    <workbookView xWindow="0" yWindow="0" windowWidth="21600" windowHeight="9750" tabRatio="664"/>
  </bookViews>
  <sheets>
    <sheet name="สรุป_66(ณ28กพ66)" sheetId="18" r:id="rId1"/>
    <sheet name="รายละเอียด_66(ณ28กพ66)" sheetId="17" r:id="rId2"/>
    <sheet name="สรุป_65" sheetId="16" r:id="rId3"/>
    <sheet name="รายละเอียด_65" sheetId="15" r:id="rId4"/>
    <sheet name="สรุป_64" sheetId="14" r:id="rId5"/>
    <sheet name="รายละเอียด_64" sheetId="13" r:id="rId6"/>
    <sheet name="สรุป_63" sheetId="9" r:id="rId7"/>
    <sheet name="รายละเอียด_63" sheetId="10" r:id="rId8"/>
    <sheet name="สรุป_63(ระเบียบ59,63 ภาพรวม)" sheetId="11" r:id="rId9"/>
    <sheet name="สรุป_63(ระเบียบ59,63 หน่วยงาน)" sheetId="12" r:id="rId10"/>
    <sheet name="สรุป_62" sheetId="7" r:id="rId11"/>
    <sheet name="รายละเอียด_62" sheetId="8" r:id="rId12"/>
    <sheet name="สรุป_61" sheetId="5" r:id="rId13"/>
    <sheet name="รายละเอียด_61" sheetId="6" r:id="rId14"/>
    <sheet name="สรุป_60" sheetId="3" r:id="rId15"/>
    <sheet name="รายละเอียด_60" sheetId="4" r:id="rId16"/>
    <sheet name="สรุป_59" sheetId="1" r:id="rId17"/>
    <sheet name="รายละเอียด_59" sheetId="2" r:id="rId18"/>
  </sheets>
  <externalReferences>
    <externalReference r:id="rId1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36" i="18" l="1"/>
  <c r="BR36" i="18"/>
  <c r="BQ36" i="18"/>
  <c r="BP36" i="18"/>
  <c r="BM36" i="18"/>
  <c r="BL36" i="18"/>
  <c r="BK36" i="18"/>
  <c r="BJ36" i="18"/>
  <c r="BG36" i="18"/>
  <c r="BF36" i="18"/>
  <c r="BE36" i="18"/>
  <c r="BD36" i="18"/>
  <c r="BA36" i="18"/>
  <c r="AZ36" i="18"/>
  <c r="AY36" i="18"/>
  <c r="AX36" i="18"/>
  <c r="AU36" i="18"/>
  <c r="AT36" i="18"/>
  <c r="AS36" i="18"/>
  <c r="AR36" i="18"/>
  <c r="AO36" i="18"/>
  <c r="AN36" i="18"/>
  <c r="AM36" i="18"/>
  <c r="AL36" i="18"/>
  <c r="AI36" i="18"/>
  <c r="AH36" i="18"/>
  <c r="AG36" i="18"/>
  <c r="AF36" i="18"/>
  <c r="AC36" i="18"/>
  <c r="AB36" i="18"/>
  <c r="AA36" i="18"/>
  <c r="Z36" i="18"/>
  <c r="W36" i="18"/>
  <c r="V36" i="18"/>
  <c r="U36" i="18"/>
  <c r="T36" i="18"/>
  <c r="Q36" i="18"/>
  <c r="P36" i="18"/>
  <c r="O36" i="18"/>
  <c r="N36" i="18"/>
  <c r="K36" i="18"/>
  <c r="J36" i="18"/>
  <c r="I36" i="18"/>
  <c r="H36" i="18"/>
  <c r="E36" i="18"/>
  <c r="D36" i="18"/>
  <c r="C36" i="18"/>
  <c r="B36" i="18"/>
  <c r="BZ35" i="18"/>
  <c r="BY35" i="18"/>
  <c r="BX35" i="18"/>
  <c r="BW35" i="18"/>
  <c r="BV35" i="18"/>
  <c r="CA35" i="18" s="1"/>
  <c r="BU35" i="18"/>
  <c r="BT35" i="18"/>
  <c r="BN35" i="18"/>
  <c r="BO35" i="18" s="1"/>
  <c r="BH35" i="18"/>
  <c r="BI35" i="18" s="1"/>
  <c r="BB35" i="18"/>
  <c r="BC35" i="18" s="1"/>
  <c r="AW35" i="18"/>
  <c r="AV35" i="18"/>
  <c r="AP35" i="18"/>
  <c r="AQ35" i="18" s="1"/>
  <c r="AJ35" i="18"/>
  <c r="AK35" i="18" s="1"/>
  <c r="AD35" i="18"/>
  <c r="AE35" i="18" s="1"/>
  <c r="Y35" i="18"/>
  <c r="X35" i="18"/>
  <c r="R35" i="18"/>
  <c r="S35" i="18" s="1"/>
  <c r="L35" i="18"/>
  <c r="M35" i="18" s="1"/>
  <c r="F35" i="18"/>
  <c r="G35" i="18" s="1"/>
  <c r="BY34" i="18"/>
  <c r="BX34" i="18"/>
  <c r="BW34" i="18"/>
  <c r="BZ34" i="18" s="1"/>
  <c r="BV34" i="18"/>
  <c r="CA34" i="18" s="1"/>
  <c r="BT34" i="18"/>
  <c r="BU34" i="18" s="1"/>
  <c r="BO34" i="18"/>
  <c r="BN34" i="18"/>
  <c r="BH34" i="18"/>
  <c r="BI34" i="18" s="1"/>
  <c r="BB34" i="18"/>
  <c r="BC34" i="18" s="1"/>
  <c r="AV34" i="18"/>
  <c r="AW34" i="18" s="1"/>
  <c r="AQ34" i="18"/>
  <c r="AP34" i="18"/>
  <c r="AJ34" i="18"/>
  <c r="AK34" i="18" s="1"/>
  <c r="AD34" i="18"/>
  <c r="AE34" i="18" s="1"/>
  <c r="X34" i="18"/>
  <c r="Y34" i="18" s="1"/>
  <c r="S34" i="18"/>
  <c r="R34" i="18"/>
  <c r="L34" i="18"/>
  <c r="M34" i="18" s="1"/>
  <c r="F34" i="18"/>
  <c r="G34" i="18" s="1"/>
  <c r="BY33" i="18"/>
  <c r="BZ33" i="18" s="1"/>
  <c r="BX33" i="18"/>
  <c r="BW33" i="18"/>
  <c r="BV33" i="18"/>
  <c r="BT33" i="18"/>
  <c r="BU33" i="18" s="1"/>
  <c r="BN33" i="18"/>
  <c r="BO33" i="18" s="1"/>
  <c r="BI33" i="18"/>
  <c r="BH33" i="18"/>
  <c r="BB33" i="18"/>
  <c r="BC33" i="18" s="1"/>
  <c r="AV33" i="18"/>
  <c r="AW33" i="18" s="1"/>
  <c r="AP33" i="18"/>
  <c r="AQ33" i="18" s="1"/>
  <c r="AK33" i="18"/>
  <c r="AJ33" i="18"/>
  <c r="AD33" i="18"/>
  <c r="AE33" i="18" s="1"/>
  <c r="X33" i="18"/>
  <c r="Y33" i="18" s="1"/>
  <c r="R33" i="18"/>
  <c r="S33" i="18" s="1"/>
  <c r="M33" i="18"/>
  <c r="L33" i="18"/>
  <c r="F33" i="18"/>
  <c r="G33" i="18" s="1"/>
  <c r="BY32" i="18"/>
  <c r="BX32" i="18"/>
  <c r="BW32" i="18"/>
  <c r="BZ32" i="18" s="1"/>
  <c r="BV32" i="18"/>
  <c r="CA32" i="18" s="1"/>
  <c r="BT32" i="18"/>
  <c r="BU32" i="18" s="1"/>
  <c r="BN32" i="18"/>
  <c r="BO32" i="18" s="1"/>
  <c r="BH32" i="18"/>
  <c r="BI32" i="18" s="1"/>
  <c r="BC32" i="18"/>
  <c r="BB32" i="18"/>
  <c r="AV32" i="18"/>
  <c r="AW32" i="18" s="1"/>
  <c r="AP32" i="18"/>
  <c r="AQ32" i="18" s="1"/>
  <c r="AJ32" i="18"/>
  <c r="AK32" i="18" s="1"/>
  <c r="AE32" i="18"/>
  <c r="AD32" i="18"/>
  <c r="X32" i="18"/>
  <c r="Y32" i="18" s="1"/>
  <c r="R32" i="18"/>
  <c r="S32" i="18" s="1"/>
  <c r="L32" i="18"/>
  <c r="M32" i="18" s="1"/>
  <c r="G32" i="18"/>
  <c r="F32" i="18"/>
  <c r="BZ31" i="18"/>
  <c r="BY31" i="18"/>
  <c r="BX31" i="18"/>
  <c r="BW31" i="18"/>
  <c r="BV31" i="18"/>
  <c r="CA31" i="18" s="1"/>
  <c r="BU31" i="18"/>
  <c r="BT31" i="18"/>
  <c r="BN31" i="18"/>
  <c r="BO31" i="18" s="1"/>
  <c r="BH31" i="18"/>
  <c r="BI31" i="18" s="1"/>
  <c r="BB31" i="18"/>
  <c r="BC31" i="18" s="1"/>
  <c r="AW31" i="18"/>
  <c r="AV31" i="18"/>
  <c r="AP31" i="18"/>
  <c r="AQ31" i="18" s="1"/>
  <c r="AJ31" i="18"/>
  <c r="AK31" i="18" s="1"/>
  <c r="AD31" i="18"/>
  <c r="AE31" i="18" s="1"/>
  <c r="Y31" i="18"/>
  <c r="X31" i="18"/>
  <c r="R31" i="18"/>
  <c r="S31" i="18" s="1"/>
  <c r="L31" i="18"/>
  <c r="M31" i="18" s="1"/>
  <c r="F31" i="18"/>
  <c r="G31" i="18" s="1"/>
  <c r="BY30" i="18"/>
  <c r="BX30" i="18"/>
  <c r="BZ30" i="18" s="1"/>
  <c r="CA30" i="18" s="1"/>
  <c r="BW30" i="18"/>
  <c r="BV30" i="18"/>
  <c r="BT30" i="18"/>
  <c r="BU30" i="18" s="1"/>
  <c r="BO30" i="18"/>
  <c r="BN30" i="18"/>
  <c r="BH30" i="18"/>
  <c r="BI30" i="18" s="1"/>
  <c r="BB30" i="18"/>
  <c r="BC30" i="18" s="1"/>
  <c r="AV30" i="18"/>
  <c r="AW30" i="18" s="1"/>
  <c r="AQ30" i="18"/>
  <c r="AP30" i="18"/>
  <c r="AJ30" i="18"/>
  <c r="AK30" i="18" s="1"/>
  <c r="AD30" i="18"/>
  <c r="AE30" i="18" s="1"/>
  <c r="X30" i="18"/>
  <c r="Y30" i="18" s="1"/>
  <c r="S30" i="18"/>
  <c r="R30" i="18"/>
  <c r="L30" i="18"/>
  <c r="M30" i="18" s="1"/>
  <c r="F30" i="18"/>
  <c r="G30" i="18" s="1"/>
  <c r="BY29" i="18"/>
  <c r="BX29" i="18"/>
  <c r="BZ29" i="18" s="1"/>
  <c r="BW29" i="18"/>
  <c r="BV29" i="18"/>
  <c r="CA29" i="18" s="1"/>
  <c r="BT29" i="18"/>
  <c r="BU29" i="18" s="1"/>
  <c r="BN29" i="18"/>
  <c r="BO29" i="18" s="1"/>
  <c r="BI29" i="18"/>
  <c r="BH29" i="18"/>
  <c r="BB29" i="18"/>
  <c r="BC29" i="18" s="1"/>
  <c r="AV29" i="18"/>
  <c r="AW29" i="18" s="1"/>
  <c r="AP29" i="18"/>
  <c r="AQ29" i="18" s="1"/>
  <c r="AK29" i="18"/>
  <c r="AJ29" i="18"/>
  <c r="AD29" i="18"/>
  <c r="AE29" i="18" s="1"/>
  <c r="X29" i="18"/>
  <c r="Y29" i="18" s="1"/>
  <c r="R29" i="18"/>
  <c r="S29" i="18" s="1"/>
  <c r="M29" i="18"/>
  <c r="L29" i="18"/>
  <c r="F29" i="18"/>
  <c r="G29" i="18" s="1"/>
  <c r="BY28" i="18"/>
  <c r="BX28" i="18"/>
  <c r="BW28" i="18"/>
  <c r="BZ28" i="18" s="1"/>
  <c r="BV28" i="18"/>
  <c r="BT28" i="18"/>
  <c r="BU28" i="18" s="1"/>
  <c r="BN28" i="18"/>
  <c r="BO28" i="18" s="1"/>
  <c r="BH28" i="18"/>
  <c r="BI28" i="18" s="1"/>
  <c r="BC28" i="18"/>
  <c r="BB28" i="18"/>
  <c r="AV28" i="18"/>
  <c r="AW28" i="18" s="1"/>
  <c r="AP28" i="18"/>
  <c r="AQ28" i="18" s="1"/>
  <c r="AJ28" i="18"/>
  <c r="AK28" i="18" s="1"/>
  <c r="AE28" i="18"/>
  <c r="AD28" i="18"/>
  <c r="X28" i="18"/>
  <c r="Y28" i="18" s="1"/>
  <c r="R28" i="18"/>
  <c r="S28" i="18" s="1"/>
  <c r="L28" i="18"/>
  <c r="M28" i="18" s="1"/>
  <c r="G28" i="18"/>
  <c r="F28" i="18"/>
  <c r="BZ27" i="18"/>
  <c r="BY27" i="18"/>
  <c r="BX27" i="18"/>
  <c r="BW27" i="18"/>
  <c r="BV27" i="18"/>
  <c r="CA27" i="18" s="1"/>
  <c r="BU27" i="18"/>
  <c r="BT27" i="18"/>
  <c r="BN27" i="18"/>
  <c r="BO27" i="18" s="1"/>
  <c r="BH27" i="18"/>
  <c r="BI27" i="18" s="1"/>
  <c r="BB27" i="18"/>
  <c r="BC27" i="18" s="1"/>
  <c r="AW27" i="18"/>
  <c r="AV27" i="18"/>
  <c r="AP27" i="18"/>
  <c r="AQ27" i="18" s="1"/>
  <c r="AJ27" i="18"/>
  <c r="AK27" i="18" s="1"/>
  <c r="AD27" i="18"/>
  <c r="AE27" i="18" s="1"/>
  <c r="Y27" i="18"/>
  <c r="X27" i="18"/>
  <c r="R27" i="18"/>
  <c r="S27" i="18" s="1"/>
  <c r="L27" i="18"/>
  <c r="M27" i="18" s="1"/>
  <c r="F27" i="18"/>
  <c r="G27" i="18" s="1"/>
  <c r="BY26" i="18"/>
  <c r="BX26" i="18"/>
  <c r="BZ26" i="18" s="1"/>
  <c r="CA26" i="18" s="1"/>
  <c r="BW26" i="18"/>
  <c r="BV26" i="18"/>
  <c r="BT26" i="18"/>
  <c r="BU26" i="18" s="1"/>
  <c r="BO26" i="18"/>
  <c r="BN26" i="18"/>
  <c r="BH26" i="18"/>
  <c r="BI26" i="18" s="1"/>
  <c r="BB26" i="18"/>
  <c r="BC26" i="18" s="1"/>
  <c r="AV26" i="18"/>
  <c r="AW26" i="18" s="1"/>
  <c r="AQ26" i="18"/>
  <c r="AP26" i="18"/>
  <c r="AJ26" i="18"/>
  <c r="AK26" i="18" s="1"/>
  <c r="AD26" i="18"/>
  <c r="AE26" i="18" s="1"/>
  <c r="X26" i="18"/>
  <c r="Y26" i="18" s="1"/>
  <c r="S26" i="18"/>
  <c r="R26" i="18"/>
  <c r="L26" i="18"/>
  <c r="M26" i="18" s="1"/>
  <c r="F26" i="18"/>
  <c r="G26" i="18" s="1"/>
  <c r="BY25" i="18"/>
  <c r="BZ25" i="18" s="1"/>
  <c r="BX25" i="18"/>
  <c r="BW25" i="18"/>
  <c r="BV25" i="18"/>
  <c r="BT25" i="18"/>
  <c r="BU25" i="18" s="1"/>
  <c r="BN25" i="18"/>
  <c r="BO25" i="18" s="1"/>
  <c r="BI25" i="18"/>
  <c r="BH25" i="18"/>
  <c r="BB25" i="18"/>
  <c r="BC25" i="18" s="1"/>
  <c r="AV25" i="18"/>
  <c r="AW25" i="18" s="1"/>
  <c r="AP25" i="18"/>
  <c r="AQ25" i="18" s="1"/>
  <c r="AK25" i="18"/>
  <c r="AJ25" i="18"/>
  <c r="AD25" i="18"/>
  <c r="AE25" i="18" s="1"/>
  <c r="X25" i="18"/>
  <c r="Y25" i="18" s="1"/>
  <c r="R25" i="18"/>
  <c r="S25" i="18" s="1"/>
  <c r="M25" i="18"/>
  <c r="L25" i="18"/>
  <c r="F25" i="18"/>
  <c r="G25" i="18" s="1"/>
  <c r="BY24" i="18"/>
  <c r="BX24" i="18"/>
  <c r="BW24" i="18"/>
  <c r="BZ24" i="18" s="1"/>
  <c r="BV24" i="18"/>
  <c r="CA24" i="18" s="1"/>
  <c r="BT24" i="18"/>
  <c r="BU24" i="18" s="1"/>
  <c r="BN24" i="18"/>
  <c r="BO24" i="18" s="1"/>
  <c r="BH24" i="18"/>
  <c r="BI24" i="18" s="1"/>
  <c r="BC24" i="18"/>
  <c r="BB24" i="18"/>
  <c r="AV24" i="18"/>
  <c r="AW24" i="18" s="1"/>
  <c r="AP24" i="18"/>
  <c r="AQ24" i="18" s="1"/>
  <c r="AJ24" i="18"/>
  <c r="AK24" i="18" s="1"/>
  <c r="AE24" i="18"/>
  <c r="AD24" i="18"/>
  <c r="X24" i="18"/>
  <c r="Y24" i="18" s="1"/>
  <c r="R24" i="18"/>
  <c r="S24" i="18" s="1"/>
  <c r="L24" i="18"/>
  <c r="M24" i="18" s="1"/>
  <c r="G24" i="18"/>
  <c r="F24" i="18"/>
  <c r="BZ23" i="18"/>
  <c r="BY23" i="18"/>
  <c r="BX23" i="18"/>
  <c r="BW23" i="18"/>
  <c r="BV23" i="18"/>
  <c r="CA23" i="18" s="1"/>
  <c r="BU23" i="18"/>
  <c r="BT23" i="18"/>
  <c r="BN23" i="18"/>
  <c r="BO23" i="18" s="1"/>
  <c r="BH23" i="18"/>
  <c r="BI23" i="18" s="1"/>
  <c r="BB23" i="18"/>
  <c r="BC23" i="18" s="1"/>
  <c r="AW23" i="18"/>
  <c r="AV23" i="18"/>
  <c r="AP23" i="18"/>
  <c r="AQ23" i="18" s="1"/>
  <c r="AJ23" i="18"/>
  <c r="AK23" i="18" s="1"/>
  <c r="AD23" i="18"/>
  <c r="AE23" i="18" s="1"/>
  <c r="Y23" i="18"/>
  <c r="X23" i="18"/>
  <c r="R23" i="18"/>
  <c r="S23" i="18" s="1"/>
  <c r="L23" i="18"/>
  <c r="M23" i="18" s="1"/>
  <c r="F23" i="18"/>
  <c r="G23" i="18" s="1"/>
  <c r="BY22" i="18"/>
  <c r="BX22" i="18"/>
  <c r="BZ22" i="18" s="1"/>
  <c r="CA22" i="18" s="1"/>
  <c r="BW22" i="18"/>
  <c r="BV22" i="18"/>
  <c r="BT22" i="18"/>
  <c r="BU22" i="18" s="1"/>
  <c r="BO22" i="18"/>
  <c r="BN22" i="18"/>
  <c r="BH22" i="18"/>
  <c r="BI22" i="18" s="1"/>
  <c r="BB22" i="18"/>
  <c r="BC22" i="18" s="1"/>
  <c r="AV22" i="18"/>
  <c r="AW22" i="18" s="1"/>
  <c r="AQ22" i="18"/>
  <c r="AP22" i="18"/>
  <c r="AJ22" i="18"/>
  <c r="AK22" i="18" s="1"/>
  <c r="AD22" i="18"/>
  <c r="AE22" i="18" s="1"/>
  <c r="X22" i="18"/>
  <c r="Y22" i="18" s="1"/>
  <c r="S22" i="18"/>
  <c r="R22" i="18"/>
  <c r="L22" i="18"/>
  <c r="M22" i="18" s="1"/>
  <c r="F22" i="18"/>
  <c r="G22" i="18" s="1"/>
  <c r="BY21" i="18"/>
  <c r="BZ21" i="18" s="1"/>
  <c r="BX21" i="18"/>
  <c r="BW21" i="18"/>
  <c r="BV21" i="18"/>
  <c r="CA21" i="18" s="1"/>
  <c r="BT21" i="18"/>
  <c r="BU21" i="18" s="1"/>
  <c r="BN21" i="18"/>
  <c r="BO21" i="18" s="1"/>
  <c r="BI21" i="18"/>
  <c r="BH21" i="18"/>
  <c r="BB21" i="18"/>
  <c r="BC21" i="18" s="1"/>
  <c r="AV21" i="18"/>
  <c r="AW21" i="18" s="1"/>
  <c r="AP21" i="18"/>
  <c r="AQ21" i="18" s="1"/>
  <c r="AK21" i="18"/>
  <c r="AJ21" i="18"/>
  <c r="AD21" i="18"/>
  <c r="AE21" i="18" s="1"/>
  <c r="X21" i="18"/>
  <c r="Y21" i="18" s="1"/>
  <c r="R21" i="18"/>
  <c r="S21" i="18" s="1"/>
  <c r="M21" i="18"/>
  <c r="L21" i="18"/>
  <c r="F21" i="18"/>
  <c r="G21" i="18" s="1"/>
  <c r="BY20" i="18"/>
  <c r="BX20" i="18"/>
  <c r="BW20" i="18"/>
  <c r="BZ20" i="18" s="1"/>
  <c r="BV20" i="18"/>
  <c r="BT20" i="18"/>
  <c r="BU20" i="18" s="1"/>
  <c r="BN20" i="18"/>
  <c r="BO20" i="18" s="1"/>
  <c r="BH20" i="18"/>
  <c r="BI20" i="18" s="1"/>
  <c r="BC20" i="18"/>
  <c r="BB20" i="18"/>
  <c r="AV20" i="18"/>
  <c r="AW20" i="18" s="1"/>
  <c r="AP20" i="18"/>
  <c r="AQ20" i="18" s="1"/>
  <c r="AJ20" i="18"/>
  <c r="AK20" i="18" s="1"/>
  <c r="AE20" i="18"/>
  <c r="AD20" i="18"/>
  <c r="X20" i="18"/>
  <c r="Y20" i="18" s="1"/>
  <c r="R20" i="18"/>
  <c r="S20" i="18" s="1"/>
  <c r="L20" i="18"/>
  <c r="M20" i="18" s="1"/>
  <c r="G20" i="18"/>
  <c r="F20" i="18"/>
  <c r="BZ19" i="18"/>
  <c r="BY19" i="18"/>
  <c r="BX19" i="18"/>
  <c r="BW19" i="18"/>
  <c r="BV19" i="18"/>
  <c r="CA19" i="18" s="1"/>
  <c r="BU19" i="18"/>
  <c r="BT19" i="18"/>
  <c r="BN19" i="18"/>
  <c r="BO19" i="18" s="1"/>
  <c r="BH19" i="18"/>
  <c r="BI19" i="18" s="1"/>
  <c r="BB19" i="18"/>
  <c r="BC19" i="18" s="1"/>
  <c r="AW19" i="18"/>
  <c r="AV19" i="18"/>
  <c r="AP19" i="18"/>
  <c r="AQ19" i="18" s="1"/>
  <c r="AJ19" i="18"/>
  <c r="AK19" i="18" s="1"/>
  <c r="AD19" i="18"/>
  <c r="AE19" i="18" s="1"/>
  <c r="Y19" i="18"/>
  <c r="X19" i="18"/>
  <c r="R19" i="18"/>
  <c r="S19" i="18" s="1"/>
  <c r="L19" i="18"/>
  <c r="M19" i="18" s="1"/>
  <c r="F19" i="18"/>
  <c r="G19" i="18" s="1"/>
  <c r="BY18" i="18"/>
  <c r="BX18" i="18"/>
  <c r="BZ18" i="18" s="1"/>
  <c r="CA18" i="18" s="1"/>
  <c r="BW18" i="18"/>
  <c r="BV18" i="18"/>
  <c r="BT18" i="18"/>
  <c r="BU18" i="18" s="1"/>
  <c r="BO18" i="18"/>
  <c r="BN18" i="18"/>
  <c r="BH18" i="18"/>
  <c r="BI18" i="18" s="1"/>
  <c r="BB18" i="18"/>
  <c r="BC18" i="18" s="1"/>
  <c r="AV18" i="18"/>
  <c r="AW18" i="18" s="1"/>
  <c r="AQ18" i="18"/>
  <c r="AP18" i="18"/>
  <c r="AJ18" i="18"/>
  <c r="AK18" i="18" s="1"/>
  <c r="AD18" i="18"/>
  <c r="AE18" i="18" s="1"/>
  <c r="X18" i="18"/>
  <c r="Y18" i="18" s="1"/>
  <c r="S18" i="18"/>
  <c r="R18" i="18"/>
  <c r="L18" i="18"/>
  <c r="M18" i="18" s="1"/>
  <c r="F18" i="18"/>
  <c r="G18" i="18" s="1"/>
  <c r="BY17" i="18"/>
  <c r="BZ17" i="18" s="1"/>
  <c r="BX17" i="18"/>
  <c r="BW17" i="18"/>
  <c r="BV17" i="18"/>
  <c r="CA17" i="18" s="1"/>
  <c r="BT17" i="18"/>
  <c r="BU17" i="18" s="1"/>
  <c r="BN17" i="18"/>
  <c r="BO17" i="18" s="1"/>
  <c r="BI17" i="18"/>
  <c r="BH17" i="18"/>
  <c r="BB17" i="18"/>
  <c r="BC17" i="18" s="1"/>
  <c r="AV17" i="18"/>
  <c r="AW17" i="18" s="1"/>
  <c r="AP17" i="18"/>
  <c r="AQ17" i="18" s="1"/>
  <c r="AK17" i="18"/>
  <c r="AJ17" i="18"/>
  <c r="AD17" i="18"/>
  <c r="AE17" i="18" s="1"/>
  <c r="X17" i="18"/>
  <c r="Y17" i="18" s="1"/>
  <c r="R17" i="18"/>
  <c r="S17" i="18" s="1"/>
  <c r="M17" i="18"/>
  <c r="L17" i="18"/>
  <c r="F17" i="18"/>
  <c r="G17" i="18" s="1"/>
  <c r="BY16" i="18"/>
  <c r="BX16" i="18"/>
  <c r="BW16" i="18"/>
  <c r="BZ16" i="18" s="1"/>
  <c r="BV16" i="18"/>
  <c r="BT16" i="18"/>
  <c r="BU16" i="18" s="1"/>
  <c r="BN16" i="18"/>
  <c r="BO16" i="18" s="1"/>
  <c r="BH16" i="18"/>
  <c r="BI16" i="18" s="1"/>
  <c r="BC16" i="18"/>
  <c r="BB16" i="18"/>
  <c r="AV16" i="18"/>
  <c r="AW16" i="18" s="1"/>
  <c r="AP16" i="18"/>
  <c r="AQ16" i="18" s="1"/>
  <c r="AJ16" i="18"/>
  <c r="AK16" i="18" s="1"/>
  <c r="AE16" i="18"/>
  <c r="AD16" i="18"/>
  <c r="X16" i="18"/>
  <c r="Y16" i="18" s="1"/>
  <c r="R16" i="18"/>
  <c r="S16" i="18" s="1"/>
  <c r="L16" i="18"/>
  <c r="M16" i="18" s="1"/>
  <c r="G16" i="18"/>
  <c r="F16" i="18"/>
  <c r="BZ15" i="18"/>
  <c r="BY15" i="18"/>
  <c r="BX15" i="18"/>
  <c r="BW15" i="18"/>
  <c r="BV15" i="18"/>
  <c r="BU15" i="18"/>
  <c r="BT15" i="18"/>
  <c r="BN15" i="18"/>
  <c r="BO15" i="18" s="1"/>
  <c r="BH15" i="18"/>
  <c r="BI15" i="18" s="1"/>
  <c r="BB15" i="18"/>
  <c r="BC15" i="18" s="1"/>
  <c r="AW15" i="18"/>
  <c r="AV15" i="18"/>
  <c r="AP15" i="18"/>
  <c r="AQ15" i="18" s="1"/>
  <c r="AJ15" i="18"/>
  <c r="AK15" i="18" s="1"/>
  <c r="AD15" i="18"/>
  <c r="AE15" i="18" s="1"/>
  <c r="Y15" i="18"/>
  <c r="X15" i="18"/>
  <c r="R15" i="18"/>
  <c r="S15" i="18" s="1"/>
  <c r="L15" i="18"/>
  <c r="M15" i="18" s="1"/>
  <c r="F15" i="18"/>
  <c r="G15" i="18" s="1"/>
  <c r="BY14" i="18"/>
  <c r="BX14" i="18"/>
  <c r="BZ14" i="18" s="1"/>
  <c r="BW14" i="18"/>
  <c r="BV14" i="18"/>
  <c r="CA14" i="18" s="1"/>
  <c r="BT14" i="18"/>
  <c r="BU14" i="18" s="1"/>
  <c r="BO14" i="18"/>
  <c r="BN14" i="18"/>
  <c r="BH14" i="18"/>
  <c r="BI14" i="18" s="1"/>
  <c r="BB14" i="18"/>
  <c r="BC14" i="18" s="1"/>
  <c r="AV14" i="18"/>
  <c r="AW14" i="18" s="1"/>
  <c r="AP14" i="18"/>
  <c r="AQ14" i="18" s="1"/>
  <c r="AJ14" i="18"/>
  <c r="AK14" i="18" s="1"/>
  <c r="AD14" i="18"/>
  <c r="AE14" i="18" s="1"/>
  <c r="X14" i="18"/>
  <c r="Y14" i="18" s="1"/>
  <c r="S14" i="18"/>
  <c r="R14" i="18"/>
  <c r="L14" i="18"/>
  <c r="M14" i="18" s="1"/>
  <c r="F14" i="18"/>
  <c r="G14" i="18" s="1"/>
  <c r="BZ13" i="18"/>
  <c r="BY13" i="18"/>
  <c r="BX13" i="18"/>
  <c r="BW13" i="18"/>
  <c r="BV13" i="18"/>
  <c r="BT13" i="18"/>
  <c r="BU13" i="18" s="1"/>
  <c r="BN13" i="18"/>
  <c r="BO13" i="18" s="1"/>
  <c r="BH13" i="18"/>
  <c r="BI13" i="18" s="1"/>
  <c r="BB13" i="18"/>
  <c r="BC13" i="18" s="1"/>
  <c r="AV13" i="18"/>
  <c r="AW13" i="18" s="1"/>
  <c r="AP13" i="18"/>
  <c r="AQ13" i="18" s="1"/>
  <c r="AK13" i="18"/>
  <c r="AJ13" i="18"/>
  <c r="AD13" i="18"/>
  <c r="AE13" i="18" s="1"/>
  <c r="X13" i="18"/>
  <c r="Y13" i="18" s="1"/>
  <c r="R13" i="18"/>
  <c r="S13" i="18" s="1"/>
  <c r="L13" i="18"/>
  <c r="M13" i="18" s="1"/>
  <c r="F13" i="18"/>
  <c r="G13" i="18" s="1"/>
  <c r="BY12" i="18"/>
  <c r="BX12" i="18"/>
  <c r="BZ12" i="18" s="1"/>
  <c r="BW12" i="18"/>
  <c r="BV12" i="18"/>
  <c r="BT12" i="18"/>
  <c r="BU12" i="18" s="1"/>
  <c r="BN12" i="18"/>
  <c r="BO12" i="18" s="1"/>
  <c r="BH12" i="18"/>
  <c r="BI12" i="18" s="1"/>
  <c r="BC12" i="18"/>
  <c r="BB12" i="18"/>
  <c r="AV12" i="18"/>
  <c r="AW12" i="18" s="1"/>
  <c r="AP12" i="18"/>
  <c r="AQ12" i="18" s="1"/>
  <c r="AJ12" i="18"/>
  <c r="AK12" i="18" s="1"/>
  <c r="AD12" i="18"/>
  <c r="AE12" i="18" s="1"/>
  <c r="X12" i="18"/>
  <c r="Y12" i="18" s="1"/>
  <c r="R12" i="18"/>
  <c r="S12" i="18" s="1"/>
  <c r="L12" i="18"/>
  <c r="M12" i="18" s="1"/>
  <c r="G12" i="18"/>
  <c r="F12" i="18"/>
  <c r="BZ11" i="18"/>
  <c r="BY11" i="18"/>
  <c r="BX11" i="18"/>
  <c r="BW11" i="18"/>
  <c r="BV11" i="18"/>
  <c r="BT11" i="18"/>
  <c r="BU11" i="18" s="1"/>
  <c r="BN11" i="18"/>
  <c r="BO11" i="18" s="1"/>
  <c r="BH11" i="18"/>
  <c r="BI11" i="18" s="1"/>
  <c r="BB11" i="18"/>
  <c r="BC11" i="18" s="1"/>
  <c r="AW11" i="18"/>
  <c r="AV11" i="18"/>
  <c r="AP11" i="18"/>
  <c r="AQ11" i="18" s="1"/>
  <c r="AJ11" i="18"/>
  <c r="AK11" i="18" s="1"/>
  <c r="AD11" i="18"/>
  <c r="AE11" i="18" s="1"/>
  <c r="X11" i="18"/>
  <c r="Y11" i="18" s="1"/>
  <c r="R11" i="18"/>
  <c r="S11" i="18" s="1"/>
  <c r="L11" i="18"/>
  <c r="M11" i="18" s="1"/>
  <c r="F11" i="18"/>
  <c r="G11" i="18" s="1"/>
  <c r="BY10" i="18"/>
  <c r="BX10" i="18"/>
  <c r="BW10" i="18"/>
  <c r="BZ10" i="18" s="1"/>
  <c r="CA10" i="18" s="1"/>
  <c r="BV10" i="18"/>
  <c r="BU10" i="18"/>
  <c r="BT10" i="18"/>
  <c r="BO10" i="18"/>
  <c r="BN10" i="18"/>
  <c r="BI10" i="18"/>
  <c r="BH10" i="18"/>
  <c r="BC10" i="18"/>
  <c r="BB10" i="18"/>
  <c r="AW10" i="18"/>
  <c r="AV10" i="18"/>
  <c r="AQ10" i="18"/>
  <c r="AP10" i="18"/>
  <c r="AK10" i="18"/>
  <c r="AJ10" i="18"/>
  <c r="AE10" i="18"/>
  <c r="AD10" i="18"/>
  <c r="Y10" i="18"/>
  <c r="X10" i="18"/>
  <c r="S10" i="18"/>
  <c r="R10" i="18"/>
  <c r="M10" i="18"/>
  <c r="L10" i="18"/>
  <c r="G10" i="18"/>
  <c r="F10" i="18"/>
  <c r="BY9" i="18"/>
  <c r="BX9" i="18"/>
  <c r="BW9" i="18"/>
  <c r="BZ9" i="18" s="1"/>
  <c r="BV9" i="18"/>
  <c r="CA9" i="18" s="1"/>
  <c r="BU9" i="18"/>
  <c r="BT9" i="18"/>
  <c r="BO9" i="18"/>
  <c r="BN9" i="18"/>
  <c r="BI9" i="18"/>
  <c r="BH9" i="18"/>
  <c r="BC9" i="18"/>
  <c r="BB9" i="18"/>
  <c r="AW9" i="18"/>
  <c r="AV9" i="18"/>
  <c r="AQ9" i="18"/>
  <c r="AP9" i="18"/>
  <c r="AK9" i="18"/>
  <c r="AJ9" i="18"/>
  <c r="AE9" i="18"/>
  <c r="AD9" i="18"/>
  <c r="Y9" i="18"/>
  <c r="X9" i="18"/>
  <c r="S9" i="18"/>
  <c r="R9" i="18"/>
  <c r="M9" i="18"/>
  <c r="L9" i="18"/>
  <c r="G9" i="18"/>
  <c r="F9" i="18"/>
  <c r="BY8" i="18"/>
  <c r="BX8" i="18"/>
  <c r="BW8" i="18"/>
  <c r="BZ8" i="18" s="1"/>
  <c r="CA8" i="18" s="1"/>
  <c r="BV8" i="18"/>
  <c r="BU8" i="18"/>
  <c r="BT8" i="18"/>
  <c r="BO8" i="18"/>
  <c r="BN8" i="18"/>
  <c r="BI8" i="18"/>
  <c r="BH8" i="18"/>
  <c r="BC8" i="18"/>
  <c r="BB8" i="18"/>
  <c r="AW8" i="18"/>
  <c r="AV8" i="18"/>
  <c r="AQ8" i="18"/>
  <c r="AP8" i="18"/>
  <c r="AK8" i="18"/>
  <c r="AJ8" i="18"/>
  <c r="AE8" i="18"/>
  <c r="AD8" i="18"/>
  <c r="Y8" i="18"/>
  <c r="X8" i="18"/>
  <c r="S8" i="18"/>
  <c r="R8" i="18"/>
  <c r="M8" i="18"/>
  <c r="L8" i="18"/>
  <c r="G8" i="18"/>
  <c r="F8" i="18"/>
  <c r="BY7" i="18"/>
  <c r="BY36" i="18" s="1"/>
  <c r="BX7" i="18"/>
  <c r="BW7" i="18"/>
  <c r="BV7" i="18"/>
  <c r="BU7" i="18"/>
  <c r="BT7" i="18"/>
  <c r="BO7" i="18"/>
  <c r="BO36" i="18" s="1"/>
  <c r="BN7" i="18"/>
  <c r="BI7" i="18"/>
  <c r="BH7" i="18"/>
  <c r="BC7" i="18"/>
  <c r="BB7" i="18"/>
  <c r="AW7" i="18"/>
  <c r="AV7" i="18"/>
  <c r="AQ7" i="18"/>
  <c r="AP7" i="18"/>
  <c r="AK7" i="18"/>
  <c r="AK36" i="18" s="1"/>
  <c r="AJ7" i="18"/>
  <c r="AE7" i="18"/>
  <c r="AD7" i="18"/>
  <c r="Y7" i="18"/>
  <c r="X7" i="18"/>
  <c r="S7" i="18"/>
  <c r="S36" i="18" s="1"/>
  <c r="R7" i="18"/>
  <c r="M7" i="18"/>
  <c r="L7" i="18"/>
  <c r="G7" i="18"/>
  <c r="F7" i="18"/>
  <c r="E221" i="17"/>
  <c r="E220" i="17"/>
  <c r="E219" i="17"/>
  <c r="P218" i="17"/>
  <c r="O218" i="17"/>
  <c r="N218" i="17"/>
  <c r="L218" i="17"/>
  <c r="J218" i="17"/>
  <c r="H218" i="17"/>
  <c r="G218" i="17"/>
  <c r="E218" i="17"/>
  <c r="P214" i="17"/>
  <c r="O214" i="17"/>
  <c r="N214" i="17"/>
  <c r="L214" i="17"/>
  <c r="J214" i="17"/>
  <c r="H214" i="17"/>
  <c r="G214" i="17"/>
  <c r="E214" i="17"/>
  <c r="P212" i="17"/>
  <c r="P211" i="17"/>
  <c r="P210" i="17"/>
  <c r="P209" i="17"/>
  <c r="P208" i="17"/>
  <c r="P207" i="17"/>
  <c r="P206" i="17"/>
  <c r="P205" i="17"/>
  <c r="P204" i="17"/>
  <c r="P203" i="17"/>
  <c r="P202" i="17"/>
  <c r="P201" i="17"/>
  <c r="P200" i="17"/>
  <c r="P199" i="17"/>
  <c r="P198" i="17"/>
  <c r="P197" i="17"/>
  <c r="P196" i="17"/>
  <c r="P195" i="17"/>
  <c r="P194" i="17"/>
  <c r="P193" i="17"/>
  <c r="P192" i="17"/>
  <c r="P191" i="17"/>
  <c r="P190" i="17"/>
  <c r="P189" i="17"/>
  <c r="P188" i="17"/>
  <c r="P187" i="17"/>
  <c r="P186" i="17"/>
  <c r="P185" i="17"/>
  <c r="P184" i="17"/>
  <c r="P183" i="17"/>
  <c r="P182" i="17"/>
  <c r="P181" i="17"/>
  <c r="P180" i="17"/>
  <c r="P179" i="17"/>
  <c r="P178" i="17"/>
  <c r="P177" i="17"/>
  <c r="P176" i="17"/>
  <c r="P175" i="17"/>
  <c r="P174" i="17"/>
  <c r="P173" i="17"/>
  <c r="P172" i="17"/>
  <c r="P171" i="17"/>
  <c r="P170" i="17"/>
  <c r="P169" i="17"/>
  <c r="P168" i="17"/>
  <c r="N166" i="17"/>
  <c r="L166" i="17"/>
  <c r="J166" i="17"/>
  <c r="H166" i="17"/>
  <c r="G166" i="17"/>
  <c r="E166" i="17"/>
  <c r="P164" i="17"/>
  <c r="O164" i="17"/>
  <c r="N164" i="17"/>
  <c r="L164" i="17"/>
  <c r="J164" i="17"/>
  <c r="H164" i="17"/>
  <c r="O163" i="17"/>
  <c r="P163" i="17" s="1"/>
  <c r="N163" i="17"/>
  <c r="L163" i="17"/>
  <c r="J163" i="17"/>
  <c r="H163" i="17"/>
  <c r="P162" i="17"/>
  <c r="O162" i="17"/>
  <c r="N162" i="17"/>
  <c r="L162" i="17"/>
  <c r="J162" i="17"/>
  <c r="G162" i="17"/>
  <c r="O161" i="17"/>
  <c r="P161" i="17" s="1"/>
  <c r="N161" i="17"/>
  <c r="L161" i="17"/>
  <c r="J161" i="17"/>
  <c r="H161" i="17"/>
  <c r="P160" i="17"/>
  <c r="O160" i="17"/>
  <c r="N160" i="17"/>
  <c r="L160" i="17"/>
  <c r="J160" i="17"/>
  <c r="H160" i="17"/>
  <c r="O159" i="17"/>
  <c r="P159" i="17" s="1"/>
  <c r="N159" i="17"/>
  <c r="L159" i="17"/>
  <c r="J159" i="17"/>
  <c r="H159" i="17"/>
  <c r="P158" i="17"/>
  <c r="O158" i="17"/>
  <c r="N158" i="17"/>
  <c r="L158" i="17"/>
  <c r="J158" i="17"/>
  <c r="H158" i="17"/>
  <c r="O157" i="17"/>
  <c r="P157" i="17" s="1"/>
  <c r="N157" i="17"/>
  <c r="L157" i="17"/>
  <c r="J157" i="17"/>
  <c r="G157" i="17"/>
  <c r="P156" i="17"/>
  <c r="O156" i="17"/>
  <c r="N156" i="17"/>
  <c r="L156" i="17"/>
  <c r="J156" i="17"/>
  <c r="H156" i="17"/>
  <c r="O155" i="17"/>
  <c r="P155" i="17" s="1"/>
  <c r="N155" i="17"/>
  <c r="L155" i="17"/>
  <c r="J155" i="17"/>
  <c r="H155" i="17"/>
  <c r="P154" i="17"/>
  <c r="O154" i="17"/>
  <c r="O166" i="17" s="1"/>
  <c r="N154" i="17"/>
  <c r="L154" i="17"/>
  <c r="J154" i="17"/>
  <c r="G154" i="17"/>
  <c r="N152" i="17"/>
  <c r="L152" i="17"/>
  <c r="J152" i="17"/>
  <c r="H152" i="17"/>
  <c r="G152" i="17"/>
  <c r="E152" i="17"/>
  <c r="O150" i="17"/>
  <c r="P150" i="17" s="1"/>
  <c r="N150" i="17"/>
  <c r="L150" i="17"/>
  <c r="J150" i="17"/>
  <c r="G150" i="17"/>
  <c r="P149" i="17"/>
  <c r="O149" i="17"/>
  <c r="N149" i="17"/>
  <c r="L149" i="17"/>
  <c r="J149" i="17"/>
  <c r="H149" i="17"/>
  <c r="O148" i="17"/>
  <c r="P148" i="17" s="1"/>
  <c r="N148" i="17"/>
  <c r="L148" i="17"/>
  <c r="J148" i="17"/>
  <c r="G148" i="17"/>
  <c r="P147" i="17"/>
  <c r="O147" i="17"/>
  <c r="N147" i="17"/>
  <c r="L147" i="17"/>
  <c r="J147" i="17"/>
  <c r="H147" i="17"/>
  <c r="P145" i="17"/>
  <c r="O145" i="17"/>
  <c r="N145" i="17"/>
  <c r="L145" i="17"/>
  <c r="J145" i="17"/>
  <c r="H145" i="17"/>
  <c r="G145" i="17"/>
  <c r="E145" i="17"/>
  <c r="N141" i="17"/>
  <c r="L141" i="17"/>
  <c r="J141" i="17"/>
  <c r="H141" i="17"/>
  <c r="G141" i="17"/>
  <c r="E141" i="17"/>
  <c r="O139" i="17"/>
  <c r="P139" i="17" s="1"/>
  <c r="N139" i="17"/>
  <c r="L139" i="17"/>
  <c r="J139" i="17"/>
  <c r="H139" i="17"/>
  <c r="P138" i="17"/>
  <c r="O138" i="17"/>
  <c r="N138" i="17"/>
  <c r="L138" i="17"/>
  <c r="J138" i="17"/>
  <c r="H138" i="17"/>
  <c r="O137" i="17"/>
  <c r="P137" i="17" s="1"/>
  <c r="N137" i="17"/>
  <c r="L137" i="17"/>
  <c r="J137" i="17"/>
  <c r="H137" i="17"/>
  <c r="P136" i="17"/>
  <c r="O136" i="17"/>
  <c r="N136" i="17"/>
  <c r="L136" i="17"/>
  <c r="J136" i="17"/>
  <c r="H136" i="17"/>
  <c r="O135" i="17"/>
  <c r="O141" i="17" s="1"/>
  <c r="N135" i="17"/>
  <c r="L135" i="17"/>
  <c r="J135" i="17"/>
  <c r="H135" i="17"/>
  <c r="P134" i="17"/>
  <c r="O134" i="17"/>
  <c r="N134" i="17"/>
  <c r="L134" i="17"/>
  <c r="J134" i="17"/>
  <c r="H134" i="17"/>
  <c r="P132" i="17"/>
  <c r="O132" i="17"/>
  <c r="N132" i="17"/>
  <c r="L132" i="17"/>
  <c r="J132" i="17"/>
  <c r="H132" i="17"/>
  <c r="G132" i="17"/>
  <c r="E132" i="17"/>
  <c r="P128" i="17"/>
  <c r="O128" i="17"/>
  <c r="N128" i="17"/>
  <c r="L128" i="17"/>
  <c r="J128" i="17"/>
  <c r="H128" i="17"/>
  <c r="G128" i="17"/>
  <c r="E128" i="17"/>
  <c r="P124" i="17"/>
  <c r="O124" i="17"/>
  <c r="N124" i="17"/>
  <c r="L124" i="17"/>
  <c r="J124" i="17"/>
  <c r="H124" i="17"/>
  <c r="G124" i="17"/>
  <c r="E124" i="17"/>
  <c r="N120" i="17"/>
  <c r="L120" i="17"/>
  <c r="J120" i="17"/>
  <c r="H120" i="17"/>
  <c r="G120" i="17"/>
  <c r="E120" i="17"/>
  <c r="O118" i="17"/>
  <c r="P118" i="17" s="1"/>
  <c r="N118" i="17"/>
  <c r="L118" i="17"/>
  <c r="J118" i="17"/>
  <c r="G118" i="17"/>
  <c r="P117" i="17"/>
  <c r="O117" i="17"/>
  <c r="N117" i="17"/>
  <c r="L117" i="17"/>
  <c r="J117" i="17"/>
  <c r="G117" i="17"/>
  <c r="O116" i="17"/>
  <c r="P116" i="17" s="1"/>
  <c r="P120" i="17" s="1"/>
  <c r="N116" i="17"/>
  <c r="L116" i="17"/>
  <c r="J116" i="17"/>
  <c r="G116" i="17"/>
  <c r="N114" i="17"/>
  <c r="L114" i="17"/>
  <c r="J114" i="17"/>
  <c r="J219" i="17" s="1"/>
  <c r="H114" i="17"/>
  <c r="G114" i="17"/>
  <c r="E114" i="17"/>
  <c r="P112" i="17"/>
  <c r="P114" i="17" s="1"/>
  <c r="O112" i="17"/>
  <c r="O114" i="17" s="1"/>
  <c r="N112" i="17"/>
  <c r="L112" i="17"/>
  <c r="J112" i="17"/>
  <c r="G112" i="17"/>
  <c r="P110" i="17"/>
  <c r="O110" i="17"/>
  <c r="N110" i="17"/>
  <c r="L110" i="17"/>
  <c r="J110" i="17"/>
  <c r="H110" i="17"/>
  <c r="G110" i="17"/>
  <c r="E110" i="17"/>
  <c r="P106" i="17"/>
  <c r="O106" i="17"/>
  <c r="N106" i="17"/>
  <c r="L106" i="17"/>
  <c r="J106" i="17"/>
  <c r="H106" i="17"/>
  <c r="G106" i="17"/>
  <c r="E106" i="17"/>
  <c r="P102" i="17"/>
  <c r="O102" i="17"/>
  <c r="N102" i="17"/>
  <c r="L102" i="17"/>
  <c r="J102" i="17"/>
  <c r="H102" i="17"/>
  <c r="G102" i="17"/>
  <c r="E102" i="17"/>
  <c r="P98" i="17"/>
  <c r="O98" i="17"/>
  <c r="N98" i="17"/>
  <c r="L98" i="17"/>
  <c r="J98" i="17"/>
  <c r="H98" i="17"/>
  <c r="G98" i="17"/>
  <c r="E98" i="17"/>
  <c r="P94" i="17"/>
  <c r="O94" i="17"/>
  <c r="N94" i="17"/>
  <c r="L94" i="17"/>
  <c r="J94" i="17"/>
  <c r="H94" i="17"/>
  <c r="G94" i="17"/>
  <c r="E94" i="17"/>
  <c r="N90" i="17"/>
  <c r="L90" i="17"/>
  <c r="J90" i="17"/>
  <c r="H90" i="17"/>
  <c r="G90" i="17"/>
  <c r="E90" i="17"/>
  <c r="O88" i="17"/>
  <c r="P88" i="17" s="1"/>
  <c r="P90" i="17" s="1"/>
  <c r="N88" i="17"/>
  <c r="L88" i="17"/>
  <c r="J88" i="17"/>
  <c r="G88" i="17"/>
  <c r="N86" i="17"/>
  <c r="L86" i="17"/>
  <c r="J86" i="17"/>
  <c r="H86" i="17"/>
  <c r="G86" i="17"/>
  <c r="E86" i="17"/>
  <c r="P84" i="17"/>
  <c r="P86" i="17" s="1"/>
  <c r="O84" i="17"/>
  <c r="O86" i="17" s="1"/>
  <c r="N84" i="17"/>
  <c r="L84" i="17"/>
  <c r="J84" i="17"/>
  <c r="H84" i="17"/>
  <c r="N82" i="17"/>
  <c r="L82" i="17"/>
  <c r="J82" i="17"/>
  <c r="H82" i="17"/>
  <c r="G82" i="17"/>
  <c r="E82" i="17"/>
  <c r="O80" i="17"/>
  <c r="P80" i="17" s="1"/>
  <c r="N80" i="17"/>
  <c r="L80" i="17"/>
  <c r="J80" i="17"/>
  <c r="G80" i="17"/>
  <c r="P79" i="17"/>
  <c r="O79" i="17"/>
  <c r="N79" i="17"/>
  <c r="L79" i="17"/>
  <c r="J79" i="17"/>
  <c r="G79" i="17"/>
  <c r="O78" i="17"/>
  <c r="P78" i="17" s="1"/>
  <c r="N78" i="17"/>
  <c r="L78" i="17"/>
  <c r="J78" i="17"/>
  <c r="G78" i="17"/>
  <c r="P77" i="17"/>
  <c r="O77" i="17"/>
  <c r="N77" i="17"/>
  <c r="L77" i="17"/>
  <c r="J77" i="17"/>
  <c r="G77" i="17"/>
  <c r="O76" i="17"/>
  <c r="P76" i="17" s="1"/>
  <c r="N76" i="17"/>
  <c r="L76" i="17"/>
  <c r="J76" i="17"/>
  <c r="G76" i="17"/>
  <c r="P75" i="17"/>
  <c r="O75" i="17"/>
  <c r="N75" i="17"/>
  <c r="L75" i="17"/>
  <c r="J75" i="17"/>
  <c r="G75" i="17"/>
  <c r="O74" i="17"/>
  <c r="P74" i="17" s="1"/>
  <c r="N74" i="17"/>
  <c r="L74" i="17"/>
  <c r="J74" i="17"/>
  <c r="G74" i="17"/>
  <c r="P73" i="17"/>
  <c r="O73" i="17"/>
  <c r="N73" i="17"/>
  <c r="L73" i="17"/>
  <c r="J73" i="17"/>
  <c r="G73" i="17"/>
  <c r="O72" i="17"/>
  <c r="P72" i="17" s="1"/>
  <c r="N72" i="17"/>
  <c r="L72" i="17"/>
  <c r="J72" i="17"/>
  <c r="G72" i="17"/>
  <c r="P71" i="17"/>
  <c r="O71" i="17"/>
  <c r="N71" i="17"/>
  <c r="L71" i="17"/>
  <c r="J71" i="17"/>
  <c r="G71" i="17"/>
  <c r="O70" i="17"/>
  <c r="P70" i="17" s="1"/>
  <c r="N70" i="17"/>
  <c r="L70" i="17"/>
  <c r="J70" i="17"/>
  <c r="G70" i="17"/>
  <c r="P69" i="17"/>
  <c r="O69" i="17"/>
  <c r="N69" i="17"/>
  <c r="L69" i="17"/>
  <c r="J69" i="17"/>
  <c r="G69" i="17"/>
  <c r="O68" i="17"/>
  <c r="P68" i="17" s="1"/>
  <c r="N68" i="17"/>
  <c r="L68" i="17"/>
  <c r="J68" i="17"/>
  <c r="G68" i="17"/>
  <c r="P67" i="17"/>
  <c r="O67" i="17"/>
  <c r="N67" i="17"/>
  <c r="L67" i="17"/>
  <c r="J67" i="17"/>
  <c r="G67" i="17"/>
  <c r="O66" i="17"/>
  <c r="P66" i="17" s="1"/>
  <c r="N66" i="17"/>
  <c r="L66" i="17"/>
  <c r="J66" i="17"/>
  <c r="G66" i="17"/>
  <c r="P65" i="17"/>
  <c r="O65" i="17"/>
  <c r="N65" i="17"/>
  <c r="L65" i="17"/>
  <c r="J65" i="17"/>
  <c r="G65" i="17"/>
  <c r="O64" i="17"/>
  <c r="P64" i="17" s="1"/>
  <c r="N64" i="17"/>
  <c r="L64" i="17"/>
  <c r="J64" i="17"/>
  <c r="G64" i="17"/>
  <c r="P63" i="17"/>
  <c r="O63" i="17"/>
  <c r="N63" i="17"/>
  <c r="L63" i="17"/>
  <c r="J63" i="17"/>
  <c r="G63" i="17"/>
  <c r="O62" i="17"/>
  <c r="P62" i="17" s="1"/>
  <c r="N62" i="17"/>
  <c r="L62" i="17"/>
  <c r="J62" i="17"/>
  <c r="G62" i="17"/>
  <c r="P61" i="17"/>
  <c r="O61" i="17"/>
  <c r="N61" i="17"/>
  <c r="L61" i="17"/>
  <c r="J61" i="17"/>
  <c r="G61" i="17"/>
  <c r="O60" i="17"/>
  <c r="P60" i="17" s="1"/>
  <c r="N60" i="17"/>
  <c r="L60" i="17"/>
  <c r="J60" i="17"/>
  <c r="G60" i="17"/>
  <c r="P59" i="17"/>
  <c r="O59" i="17"/>
  <c r="N59" i="17"/>
  <c r="L59" i="17"/>
  <c r="J59" i="17"/>
  <c r="G59" i="17"/>
  <c r="O58" i="17"/>
  <c r="P58" i="17" s="1"/>
  <c r="N58" i="17"/>
  <c r="L58" i="17"/>
  <c r="J58" i="17"/>
  <c r="G58" i="17"/>
  <c r="N56" i="17"/>
  <c r="L56" i="17"/>
  <c r="J56" i="17"/>
  <c r="H56" i="17"/>
  <c r="G56" i="17"/>
  <c r="E56" i="17"/>
  <c r="P54" i="17"/>
  <c r="P56" i="17" s="1"/>
  <c r="O54" i="17"/>
  <c r="O56" i="17" s="1"/>
  <c r="N54" i="17"/>
  <c r="L54" i="17"/>
  <c r="J54" i="17"/>
  <c r="G54" i="17"/>
  <c r="P53" i="17"/>
  <c r="O53" i="17"/>
  <c r="N51" i="17"/>
  <c r="L51" i="17"/>
  <c r="J51" i="17"/>
  <c r="H51" i="17"/>
  <c r="G51" i="17"/>
  <c r="E51" i="17"/>
  <c r="P49" i="17"/>
  <c r="O49" i="17"/>
  <c r="N49" i="17"/>
  <c r="L49" i="17"/>
  <c r="J49" i="17"/>
  <c r="G49" i="17"/>
  <c r="O48" i="17"/>
  <c r="P48" i="17" s="1"/>
  <c r="N48" i="17"/>
  <c r="L48" i="17"/>
  <c r="J48" i="17"/>
  <c r="G48" i="17"/>
  <c r="P47" i="17"/>
  <c r="O47" i="17"/>
  <c r="N47" i="17"/>
  <c r="L47" i="17"/>
  <c r="J47" i="17"/>
  <c r="G47" i="17"/>
  <c r="O46" i="17"/>
  <c r="P46" i="17" s="1"/>
  <c r="N46" i="17"/>
  <c r="L46" i="17"/>
  <c r="J46" i="17"/>
  <c r="G46" i="17"/>
  <c r="P45" i="17"/>
  <c r="O45" i="17"/>
  <c r="O51" i="17" s="1"/>
  <c r="N45" i="17"/>
  <c r="L45" i="17"/>
  <c r="J45" i="17"/>
  <c r="G45" i="17"/>
  <c r="N43" i="17"/>
  <c r="L43" i="17"/>
  <c r="J43" i="17"/>
  <c r="H43" i="17"/>
  <c r="G43" i="17"/>
  <c r="E43" i="17"/>
  <c r="O41" i="17"/>
  <c r="P41" i="17" s="1"/>
  <c r="N41" i="17"/>
  <c r="L41" i="17"/>
  <c r="J41" i="17"/>
  <c r="H41" i="17"/>
  <c r="P40" i="17"/>
  <c r="O40" i="17"/>
  <c r="N40" i="17"/>
  <c r="L40" i="17"/>
  <c r="J40" i="17"/>
  <c r="H40" i="17"/>
  <c r="O39" i="17"/>
  <c r="O43" i="17" s="1"/>
  <c r="N39" i="17"/>
  <c r="L39" i="17"/>
  <c r="J39" i="17"/>
  <c r="H39" i="17"/>
  <c r="N37" i="17"/>
  <c r="L37" i="17"/>
  <c r="J37" i="17"/>
  <c r="H37" i="17"/>
  <c r="G37" i="17"/>
  <c r="E37" i="17"/>
  <c r="P35" i="17"/>
  <c r="O35" i="17"/>
  <c r="N35" i="17"/>
  <c r="L35" i="17"/>
  <c r="J35" i="17"/>
  <c r="G35" i="17"/>
  <c r="O34" i="17"/>
  <c r="P34" i="17" s="1"/>
  <c r="N34" i="17"/>
  <c r="L34" i="17"/>
  <c r="J34" i="17"/>
  <c r="H34" i="17"/>
  <c r="P33" i="17"/>
  <c r="O33" i="17"/>
  <c r="N33" i="17"/>
  <c r="L33" i="17"/>
  <c r="J33" i="17"/>
  <c r="G33" i="17"/>
  <c r="O32" i="17"/>
  <c r="O37" i="17" s="1"/>
  <c r="N32" i="17"/>
  <c r="L32" i="17"/>
  <c r="J32" i="17"/>
  <c r="H32" i="17"/>
  <c r="P30" i="17"/>
  <c r="O30" i="17"/>
  <c r="N30" i="17"/>
  <c r="L30" i="17"/>
  <c r="J30" i="17"/>
  <c r="H30" i="17"/>
  <c r="G30" i="17"/>
  <c r="E30" i="17"/>
  <c r="N26" i="17"/>
  <c r="L26" i="17"/>
  <c r="J26" i="17"/>
  <c r="H26" i="17"/>
  <c r="G26" i="17"/>
  <c r="E26" i="17"/>
  <c r="P24" i="17"/>
  <c r="O24" i="17"/>
  <c r="N24" i="17"/>
  <c r="L24" i="17"/>
  <c r="J24" i="17"/>
  <c r="G24" i="17"/>
  <c r="P23" i="17"/>
  <c r="O22" i="17"/>
  <c r="P22" i="17" s="1"/>
  <c r="P26" i="17" s="1"/>
  <c r="N22" i="17"/>
  <c r="L22" i="17"/>
  <c r="J22" i="17"/>
  <c r="H22" i="17"/>
  <c r="P21" i="17"/>
  <c r="O21" i="17"/>
  <c r="N21" i="17"/>
  <c r="L21" i="17"/>
  <c r="J21" i="17"/>
  <c r="H21" i="17"/>
  <c r="P20" i="17"/>
  <c r="O20" i="17"/>
  <c r="O26" i="17" s="1"/>
  <c r="N20" i="17"/>
  <c r="L20" i="17"/>
  <c r="J20" i="17"/>
  <c r="H20" i="17"/>
  <c r="N18" i="17"/>
  <c r="N219" i="17" s="1"/>
  <c r="L18" i="17"/>
  <c r="L219" i="17" s="1"/>
  <c r="J18" i="17"/>
  <c r="H18" i="17"/>
  <c r="H219" i="17" s="1"/>
  <c r="G18" i="17"/>
  <c r="G219" i="17" s="1"/>
  <c r="H220" i="17" s="1"/>
  <c r="E18" i="17"/>
  <c r="O16" i="17"/>
  <c r="P16" i="17" s="1"/>
  <c r="N16" i="17"/>
  <c r="L16" i="17"/>
  <c r="J16" i="17"/>
  <c r="G16" i="17"/>
  <c r="O15" i="17"/>
  <c r="P15" i="17" s="1"/>
  <c r="N15" i="17"/>
  <c r="L15" i="17"/>
  <c r="J15" i="17"/>
  <c r="G15" i="17"/>
  <c r="P14" i="17"/>
  <c r="O14" i="17"/>
  <c r="N14" i="17"/>
  <c r="L14" i="17"/>
  <c r="J14" i="17"/>
  <c r="H14" i="17"/>
  <c r="P13" i="17"/>
  <c r="O13" i="17"/>
  <c r="N13" i="17"/>
  <c r="L13" i="17"/>
  <c r="J13" i="17"/>
  <c r="H13" i="17"/>
  <c r="O12" i="17"/>
  <c r="P12" i="17" s="1"/>
  <c r="N12" i="17"/>
  <c r="L12" i="17"/>
  <c r="J12" i="17"/>
  <c r="H12" i="17"/>
  <c r="O11" i="17"/>
  <c r="O18" i="17" s="1"/>
  <c r="N11" i="17"/>
  <c r="L11" i="17"/>
  <c r="J11" i="17"/>
  <c r="H11" i="17"/>
  <c r="BU36" i="18" l="1"/>
  <c r="F36" i="18"/>
  <c r="AD36" i="18"/>
  <c r="BB36" i="18"/>
  <c r="BV36" i="18"/>
  <c r="CA15" i="18"/>
  <c r="Y36" i="18"/>
  <c r="G36" i="18"/>
  <c r="AE36" i="18"/>
  <c r="BC36" i="18"/>
  <c r="BW36" i="18"/>
  <c r="AW36" i="18"/>
  <c r="CA11" i="18"/>
  <c r="CA13" i="18"/>
  <c r="L36" i="18"/>
  <c r="AJ36" i="18"/>
  <c r="BH36" i="18"/>
  <c r="BX36" i="18"/>
  <c r="CA20" i="18"/>
  <c r="CA25" i="18"/>
  <c r="M36" i="18"/>
  <c r="BI36" i="18"/>
  <c r="CA12" i="18"/>
  <c r="R36" i="18"/>
  <c r="AP36" i="18"/>
  <c r="BN36" i="18"/>
  <c r="BZ7" i="18"/>
  <c r="CA16" i="18"/>
  <c r="CA28" i="18"/>
  <c r="CA33" i="18"/>
  <c r="AQ36" i="18"/>
  <c r="X36" i="18"/>
  <c r="AV36" i="18"/>
  <c r="BT36" i="18"/>
  <c r="P82" i="17"/>
  <c r="N220" i="17"/>
  <c r="P51" i="17"/>
  <c r="P166" i="17"/>
  <c r="P152" i="17"/>
  <c r="P11" i="17"/>
  <c r="P18" i="17" s="1"/>
  <c r="P135" i="17"/>
  <c r="P141" i="17" s="1"/>
  <c r="O82" i="17"/>
  <c r="O219" i="17" s="1"/>
  <c r="O152" i="17"/>
  <c r="O90" i="17"/>
  <c r="O120" i="17"/>
  <c r="P32" i="17"/>
  <c r="P37" i="17" s="1"/>
  <c r="P39" i="17"/>
  <c r="P43" i="17" s="1"/>
  <c r="BZ36" i="18" l="1"/>
  <c r="CA7" i="18"/>
  <c r="CA36" i="18" s="1"/>
  <c r="N221" i="17"/>
  <c r="H221" i="17"/>
  <c r="P219" i="17"/>
  <c r="P220" i="17" s="1"/>
  <c r="P221" i="17" s="1"/>
  <c r="BS36" i="16"/>
  <c r="BR36" i="16"/>
  <c r="BQ36" i="16"/>
  <c r="BP36" i="16"/>
  <c r="BM36" i="16"/>
  <c r="BL36" i="16"/>
  <c r="BK36" i="16"/>
  <c r="BJ36" i="16"/>
  <c r="BG36" i="16"/>
  <c r="BF36" i="16"/>
  <c r="BE36" i="16"/>
  <c r="BD36" i="16"/>
  <c r="BA36" i="16"/>
  <c r="AZ36" i="16"/>
  <c r="AY36" i="16"/>
  <c r="AX36" i="16"/>
  <c r="AU36" i="16"/>
  <c r="AT36" i="16"/>
  <c r="AS36" i="16"/>
  <c r="AR36" i="16"/>
  <c r="AO36" i="16"/>
  <c r="AN36" i="16"/>
  <c r="AM36" i="16"/>
  <c r="AL36" i="16"/>
  <c r="AI36" i="16"/>
  <c r="AH36" i="16"/>
  <c r="AG36" i="16"/>
  <c r="AF36" i="16"/>
  <c r="AC36" i="16"/>
  <c r="AB36" i="16"/>
  <c r="AA36" i="16"/>
  <c r="Z36" i="16"/>
  <c r="W36" i="16"/>
  <c r="V36" i="16"/>
  <c r="U36" i="16"/>
  <c r="T36" i="16"/>
  <c r="Q36" i="16"/>
  <c r="P36" i="16"/>
  <c r="O36" i="16"/>
  <c r="N36" i="16"/>
  <c r="K36" i="16"/>
  <c r="J36" i="16"/>
  <c r="I36" i="16"/>
  <c r="H36" i="16"/>
  <c r="E36" i="16"/>
  <c r="D36" i="16"/>
  <c r="C36" i="16"/>
  <c r="B36" i="16"/>
  <c r="BY35" i="16"/>
  <c r="BX35" i="16"/>
  <c r="BW35" i="16"/>
  <c r="BZ35" i="16" s="1"/>
  <c r="BV35" i="16"/>
  <c r="CA35" i="16" s="1"/>
  <c r="BT35" i="16"/>
  <c r="BU35" i="16" s="1"/>
  <c r="BN35" i="16"/>
  <c r="BO35" i="16" s="1"/>
  <c r="BH35" i="16"/>
  <c r="BI35" i="16" s="1"/>
  <c r="BC35" i="16"/>
  <c r="BB35" i="16"/>
  <c r="AV35" i="16"/>
  <c r="AW35" i="16" s="1"/>
  <c r="AP35" i="16"/>
  <c r="AQ35" i="16" s="1"/>
  <c r="AJ35" i="16"/>
  <c r="AK35" i="16" s="1"/>
  <c r="AE35" i="16"/>
  <c r="AD35" i="16"/>
  <c r="X35" i="16"/>
  <c r="Y35" i="16" s="1"/>
  <c r="R35" i="16"/>
  <c r="S35" i="16" s="1"/>
  <c r="L35" i="16"/>
  <c r="M35" i="16" s="1"/>
  <c r="G35" i="16"/>
  <c r="F35" i="16"/>
  <c r="BY34" i="16"/>
  <c r="BX34" i="16"/>
  <c r="BW34" i="16"/>
  <c r="BZ34" i="16" s="1"/>
  <c r="BV34" i="16"/>
  <c r="CA34" i="16" s="1"/>
  <c r="BU34" i="16"/>
  <c r="BT34" i="16"/>
  <c r="BN34" i="16"/>
  <c r="BO34" i="16" s="1"/>
  <c r="BI34" i="16"/>
  <c r="BH34" i="16"/>
  <c r="BB34" i="16"/>
  <c r="BC34" i="16" s="1"/>
  <c r="AW34" i="16"/>
  <c r="AV34" i="16"/>
  <c r="AP34" i="16"/>
  <c r="AQ34" i="16" s="1"/>
  <c r="AK34" i="16"/>
  <c r="AJ34" i="16"/>
  <c r="AD34" i="16"/>
  <c r="AE34" i="16" s="1"/>
  <c r="Y34" i="16"/>
  <c r="X34" i="16"/>
  <c r="R34" i="16"/>
  <c r="S34" i="16" s="1"/>
  <c r="M34" i="16"/>
  <c r="L34" i="16"/>
  <c r="F34" i="16"/>
  <c r="G34" i="16" s="1"/>
  <c r="CA33" i="16"/>
  <c r="BZ33" i="16"/>
  <c r="BY33" i="16"/>
  <c r="BX33" i="16"/>
  <c r="BW33" i="16"/>
  <c r="BV33" i="16"/>
  <c r="BT33" i="16"/>
  <c r="BU33" i="16" s="1"/>
  <c r="BO33" i="16"/>
  <c r="BN33" i="16"/>
  <c r="BH33" i="16"/>
  <c r="BI33" i="16" s="1"/>
  <c r="BC33" i="16"/>
  <c r="BB33" i="16"/>
  <c r="AV33" i="16"/>
  <c r="AW33" i="16" s="1"/>
  <c r="AQ33" i="16"/>
  <c r="AP33" i="16"/>
  <c r="AJ33" i="16"/>
  <c r="AK33" i="16" s="1"/>
  <c r="AE33" i="16"/>
  <c r="AD33" i="16"/>
  <c r="X33" i="16"/>
  <c r="Y33" i="16" s="1"/>
  <c r="S33" i="16"/>
  <c r="R33" i="16"/>
  <c r="L33" i="16"/>
  <c r="M33" i="16" s="1"/>
  <c r="G33" i="16"/>
  <c r="F33" i="16"/>
  <c r="BY32" i="16"/>
  <c r="BX32" i="16"/>
  <c r="BW32" i="16"/>
  <c r="BV32" i="16"/>
  <c r="BU32" i="16"/>
  <c r="BT32" i="16"/>
  <c r="BN32" i="16"/>
  <c r="BO32" i="16" s="1"/>
  <c r="BI32" i="16"/>
  <c r="BH32" i="16"/>
  <c r="BB32" i="16"/>
  <c r="BC32" i="16" s="1"/>
  <c r="AW32" i="16"/>
  <c r="AV32" i="16"/>
  <c r="AP32" i="16"/>
  <c r="AQ32" i="16" s="1"/>
  <c r="AK32" i="16"/>
  <c r="AJ32" i="16"/>
  <c r="AD32" i="16"/>
  <c r="AE32" i="16" s="1"/>
  <c r="Y32" i="16"/>
  <c r="X32" i="16"/>
  <c r="R32" i="16"/>
  <c r="S32" i="16" s="1"/>
  <c r="M32" i="16"/>
  <c r="L32" i="16"/>
  <c r="F32" i="16"/>
  <c r="G32" i="16" s="1"/>
  <c r="BY31" i="16"/>
  <c r="BX31" i="16"/>
  <c r="BW31" i="16"/>
  <c r="BZ31" i="16" s="1"/>
  <c r="BV31" i="16"/>
  <c r="BT31" i="16"/>
  <c r="BU31" i="16" s="1"/>
  <c r="BO31" i="16"/>
  <c r="BN31" i="16"/>
  <c r="BH31" i="16"/>
  <c r="BI31" i="16" s="1"/>
  <c r="BC31" i="16"/>
  <c r="BB31" i="16"/>
  <c r="AV31" i="16"/>
  <c r="AW31" i="16" s="1"/>
  <c r="AQ31" i="16"/>
  <c r="AP31" i="16"/>
  <c r="AJ31" i="16"/>
  <c r="AK31" i="16" s="1"/>
  <c r="AE31" i="16"/>
  <c r="AD31" i="16"/>
  <c r="X31" i="16"/>
  <c r="Y31" i="16" s="1"/>
  <c r="S31" i="16"/>
  <c r="R31" i="16"/>
  <c r="L31" i="16"/>
  <c r="M31" i="16" s="1"/>
  <c r="G31" i="16"/>
  <c r="F31" i="16"/>
  <c r="BY30" i="16"/>
  <c r="BX30" i="16"/>
  <c r="BW30" i="16"/>
  <c r="BZ30" i="16" s="1"/>
  <c r="BV30" i="16"/>
  <c r="CA30" i="16" s="1"/>
  <c r="BU30" i="16"/>
  <c r="BT30" i="16"/>
  <c r="BN30" i="16"/>
  <c r="BO30" i="16" s="1"/>
  <c r="BI30" i="16"/>
  <c r="BH30" i="16"/>
  <c r="BB30" i="16"/>
  <c r="BC30" i="16" s="1"/>
  <c r="AW30" i="16"/>
  <c r="AV30" i="16"/>
  <c r="AP30" i="16"/>
  <c r="AQ30" i="16" s="1"/>
  <c r="AK30" i="16"/>
  <c r="AJ30" i="16"/>
  <c r="AD30" i="16"/>
  <c r="AE30" i="16" s="1"/>
  <c r="Y30" i="16"/>
  <c r="X30" i="16"/>
  <c r="R30" i="16"/>
  <c r="S30" i="16" s="1"/>
  <c r="M30" i="16"/>
  <c r="L30" i="16"/>
  <c r="F30" i="16"/>
  <c r="G30" i="16" s="1"/>
  <c r="CA29" i="16"/>
  <c r="BZ29" i="16"/>
  <c r="BY29" i="16"/>
  <c r="BX29" i="16"/>
  <c r="BW29" i="16"/>
  <c r="BV29" i="16"/>
  <c r="BT29" i="16"/>
  <c r="BU29" i="16" s="1"/>
  <c r="BO29" i="16"/>
  <c r="BN29" i="16"/>
  <c r="BH29" i="16"/>
  <c r="BI29" i="16" s="1"/>
  <c r="BC29" i="16"/>
  <c r="BB29" i="16"/>
  <c r="AV29" i="16"/>
  <c r="AW29" i="16" s="1"/>
  <c r="AQ29" i="16"/>
  <c r="AP29" i="16"/>
  <c r="AJ29" i="16"/>
  <c r="AK29" i="16" s="1"/>
  <c r="AE29" i="16"/>
  <c r="AD29" i="16"/>
  <c r="X29" i="16"/>
  <c r="Y29" i="16" s="1"/>
  <c r="S29" i="16"/>
  <c r="R29" i="16"/>
  <c r="L29" i="16"/>
  <c r="M29" i="16" s="1"/>
  <c r="G29" i="16"/>
  <c r="F29" i="16"/>
  <c r="BZ28" i="16"/>
  <c r="BY28" i="16"/>
  <c r="BX28" i="16"/>
  <c r="BW28" i="16"/>
  <c r="BV28" i="16"/>
  <c r="BU28" i="16"/>
  <c r="BT28" i="16"/>
  <c r="BN28" i="16"/>
  <c r="BO28" i="16" s="1"/>
  <c r="BI28" i="16"/>
  <c r="BH28" i="16"/>
  <c r="BB28" i="16"/>
  <c r="BC28" i="16" s="1"/>
  <c r="AW28" i="16"/>
  <c r="AV28" i="16"/>
  <c r="AP28" i="16"/>
  <c r="AQ28" i="16" s="1"/>
  <c r="AK28" i="16"/>
  <c r="AJ28" i="16"/>
  <c r="AD28" i="16"/>
  <c r="AE28" i="16" s="1"/>
  <c r="Y28" i="16"/>
  <c r="X28" i="16"/>
  <c r="R28" i="16"/>
  <c r="S28" i="16" s="1"/>
  <c r="M28" i="16"/>
  <c r="L28" i="16"/>
  <c r="F28" i="16"/>
  <c r="G28" i="16" s="1"/>
  <c r="BY27" i="16"/>
  <c r="BX27" i="16"/>
  <c r="BW27" i="16"/>
  <c r="BV27" i="16"/>
  <c r="BT27" i="16"/>
  <c r="BU27" i="16" s="1"/>
  <c r="BO27" i="16"/>
  <c r="BN27" i="16"/>
  <c r="BH27" i="16"/>
  <c r="BI27" i="16" s="1"/>
  <c r="BC27" i="16"/>
  <c r="BB27" i="16"/>
  <c r="AV27" i="16"/>
  <c r="AW27" i="16" s="1"/>
  <c r="AQ27" i="16"/>
  <c r="AP27" i="16"/>
  <c r="AJ27" i="16"/>
  <c r="AK27" i="16" s="1"/>
  <c r="AE27" i="16"/>
  <c r="AD27" i="16"/>
  <c r="X27" i="16"/>
  <c r="Y27" i="16" s="1"/>
  <c r="S27" i="16"/>
  <c r="R27" i="16"/>
  <c r="L27" i="16"/>
  <c r="M27" i="16" s="1"/>
  <c r="G27" i="16"/>
  <c r="F27" i="16"/>
  <c r="BY26" i="16"/>
  <c r="BX26" i="16"/>
  <c r="BW26" i="16"/>
  <c r="BZ26" i="16" s="1"/>
  <c r="BV26" i="16"/>
  <c r="CA26" i="16" s="1"/>
  <c r="BU26" i="16"/>
  <c r="BT26" i="16"/>
  <c r="BN26" i="16"/>
  <c r="BO26" i="16" s="1"/>
  <c r="BI26" i="16"/>
  <c r="BH26" i="16"/>
  <c r="BB26" i="16"/>
  <c r="BC26" i="16" s="1"/>
  <c r="AW26" i="16"/>
  <c r="AV26" i="16"/>
  <c r="AP26" i="16"/>
  <c r="AQ26" i="16" s="1"/>
  <c r="AK26" i="16"/>
  <c r="AJ26" i="16"/>
  <c r="AD26" i="16"/>
  <c r="AE26" i="16" s="1"/>
  <c r="Y26" i="16"/>
  <c r="X26" i="16"/>
  <c r="R26" i="16"/>
  <c r="S26" i="16" s="1"/>
  <c r="M26" i="16"/>
  <c r="L26" i="16"/>
  <c r="F26" i="16"/>
  <c r="G26" i="16" s="1"/>
  <c r="CA25" i="16"/>
  <c r="BZ25" i="16"/>
  <c r="BY25" i="16"/>
  <c r="BX25" i="16"/>
  <c r="BW25" i="16"/>
  <c r="BV25" i="16"/>
  <c r="BT25" i="16"/>
  <c r="BU25" i="16" s="1"/>
  <c r="BO25" i="16"/>
  <c r="BN25" i="16"/>
  <c r="BH25" i="16"/>
  <c r="BI25" i="16" s="1"/>
  <c r="BC25" i="16"/>
  <c r="BB25" i="16"/>
  <c r="AV25" i="16"/>
  <c r="AW25" i="16" s="1"/>
  <c r="AQ25" i="16"/>
  <c r="AP25" i="16"/>
  <c r="AJ25" i="16"/>
  <c r="AK25" i="16" s="1"/>
  <c r="AE25" i="16"/>
  <c r="AD25" i="16"/>
  <c r="X25" i="16"/>
  <c r="Y25" i="16" s="1"/>
  <c r="S25" i="16"/>
  <c r="R25" i="16"/>
  <c r="L25" i="16"/>
  <c r="M25" i="16" s="1"/>
  <c r="G25" i="16"/>
  <c r="F25" i="16"/>
  <c r="BY24" i="16"/>
  <c r="BX24" i="16"/>
  <c r="BZ24" i="16" s="1"/>
  <c r="BW24" i="16"/>
  <c r="BV24" i="16"/>
  <c r="BU24" i="16"/>
  <c r="BT24" i="16"/>
  <c r="BN24" i="16"/>
  <c r="BO24" i="16" s="1"/>
  <c r="BH24" i="16"/>
  <c r="BI24" i="16" s="1"/>
  <c r="BB24" i="16"/>
  <c r="BC24" i="16" s="1"/>
  <c r="AW24" i="16"/>
  <c r="AV24" i="16"/>
  <c r="AP24" i="16"/>
  <c r="AQ24" i="16" s="1"/>
  <c r="AJ24" i="16"/>
  <c r="AK24" i="16" s="1"/>
  <c r="AD24" i="16"/>
  <c r="AE24" i="16" s="1"/>
  <c r="Y24" i="16"/>
  <c r="X24" i="16"/>
  <c r="R24" i="16"/>
  <c r="S24" i="16" s="1"/>
  <c r="L24" i="16"/>
  <c r="M24" i="16" s="1"/>
  <c r="F24" i="16"/>
  <c r="G24" i="16" s="1"/>
  <c r="BY23" i="16"/>
  <c r="BX23" i="16"/>
  <c r="BW23" i="16"/>
  <c r="BZ23" i="16" s="1"/>
  <c r="BV23" i="16"/>
  <c r="CA23" i="16" s="1"/>
  <c r="BT23" i="16"/>
  <c r="BU23" i="16" s="1"/>
  <c r="BO23" i="16"/>
  <c r="BN23" i="16"/>
  <c r="BH23" i="16"/>
  <c r="BI23" i="16" s="1"/>
  <c r="BC23" i="16"/>
  <c r="BB23" i="16"/>
  <c r="AV23" i="16"/>
  <c r="AW23" i="16" s="1"/>
  <c r="AQ23" i="16"/>
  <c r="AP23" i="16"/>
  <c r="AJ23" i="16"/>
  <c r="AK23" i="16" s="1"/>
  <c r="AE23" i="16"/>
  <c r="AD23" i="16"/>
  <c r="X23" i="16"/>
  <c r="Y23" i="16" s="1"/>
  <c r="S23" i="16"/>
  <c r="R23" i="16"/>
  <c r="L23" i="16"/>
  <c r="M23" i="16" s="1"/>
  <c r="G23" i="16"/>
  <c r="F23" i="16"/>
  <c r="BY22" i="16"/>
  <c r="BX22" i="16"/>
  <c r="BW22" i="16"/>
  <c r="BZ22" i="16" s="1"/>
  <c r="BV22" i="16"/>
  <c r="BT22" i="16"/>
  <c r="BU22" i="16" s="1"/>
  <c r="BN22" i="16"/>
  <c r="BO22" i="16" s="1"/>
  <c r="BI22" i="16"/>
  <c r="BH22" i="16"/>
  <c r="BB22" i="16"/>
  <c r="BC22" i="16" s="1"/>
  <c r="AW22" i="16"/>
  <c r="AV22" i="16"/>
  <c r="AP22" i="16"/>
  <c r="AQ22" i="16" s="1"/>
  <c r="AK22" i="16"/>
  <c r="AJ22" i="16"/>
  <c r="AD22" i="16"/>
  <c r="AE22" i="16" s="1"/>
  <c r="Y22" i="16"/>
  <c r="X22" i="16"/>
  <c r="R22" i="16"/>
  <c r="S22" i="16" s="1"/>
  <c r="M22" i="16"/>
  <c r="L22" i="16"/>
  <c r="F22" i="16"/>
  <c r="G22" i="16" s="1"/>
  <c r="CA21" i="16"/>
  <c r="BZ21" i="16"/>
  <c r="BY21" i="16"/>
  <c r="BX21" i="16"/>
  <c r="BW21" i="16"/>
  <c r="BV21" i="16"/>
  <c r="BT21" i="16"/>
  <c r="BU21" i="16" s="1"/>
  <c r="BN21" i="16"/>
  <c r="BO21" i="16" s="1"/>
  <c r="BH21" i="16"/>
  <c r="BI21" i="16" s="1"/>
  <c r="BC21" i="16"/>
  <c r="BB21" i="16"/>
  <c r="AV21" i="16"/>
  <c r="AW21" i="16" s="1"/>
  <c r="AP21" i="16"/>
  <c r="AQ21" i="16" s="1"/>
  <c r="AJ21" i="16"/>
  <c r="AK21" i="16" s="1"/>
  <c r="AE21" i="16"/>
  <c r="AD21" i="16"/>
  <c r="X21" i="16"/>
  <c r="Y21" i="16" s="1"/>
  <c r="R21" i="16"/>
  <c r="S21" i="16" s="1"/>
  <c r="L21" i="16"/>
  <c r="M21" i="16" s="1"/>
  <c r="G21" i="16"/>
  <c r="F21" i="16"/>
  <c r="BZ20" i="16"/>
  <c r="BY20" i="16"/>
  <c r="BX20" i="16"/>
  <c r="BW20" i="16"/>
  <c r="BV20" i="16"/>
  <c r="BU20" i="16"/>
  <c r="BT20" i="16"/>
  <c r="BN20" i="16"/>
  <c r="BO20" i="16" s="1"/>
  <c r="BI20" i="16"/>
  <c r="BH20" i="16"/>
  <c r="BB20" i="16"/>
  <c r="BC20" i="16" s="1"/>
  <c r="AW20" i="16"/>
  <c r="AV20" i="16"/>
  <c r="AP20" i="16"/>
  <c r="AQ20" i="16" s="1"/>
  <c r="AJ20" i="16"/>
  <c r="AK20" i="16" s="1"/>
  <c r="AD20" i="16"/>
  <c r="AE20" i="16" s="1"/>
  <c r="Y20" i="16"/>
  <c r="X20" i="16"/>
  <c r="R20" i="16"/>
  <c r="S20" i="16" s="1"/>
  <c r="M20" i="16"/>
  <c r="L20" i="16"/>
  <c r="F20" i="16"/>
  <c r="G20" i="16" s="1"/>
  <c r="BY19" i="16"/>
  <c r="BX19" i="16"/>
  <c r="BW19" i="16"/>
  <c r="BV19" i="16"/>
  <c r="BT19" i="16"/>
  <c r="BU19" i="16" s="1"/>
  <c r="BO19" i="16"/>
  <c r="BN19" i="16"/>
  <c r="BH19" i="16"/>
  <c r="BI19" i="16" s="1"/>
  <c r="BB19" i="16"/>
  <c r="BC19" i="16" s="1"/>
  <c r="AV19" i="16"/>
  <c r="AW19" i="16" s="1"/>
  <c r="AQ19" i="16"/>
  <c r="AP19" i="16"/>
  <c r="AJ19" i="16"/>
  <c r="AK19" i="16" s="1"/>
  <c r="AD19" i="16"/>
  <c r="AE19" i="16" s="1"/>
  <c r="X19" i="16"/>
  <c r="Y19" i="16" s="1"/>
  <c r="S19" i="16"/>
  <c r="R19" i="16"/>
  <c r="L19" i="16"/>
  <c r="M19" i="16" s="1"/>
  <c r="F19" i="16"/>
  <c r="G19" i="16" s="1"/>
  <c r="BY18" i="16"/>
  <c r="BZ18" i="16" s="1"/>
  <c r="BX18" i="16"/>
  <c r="BW18" i="16"/>
  <c r="BV18" i="16"/>
  <c r="CA18" i="16" s="1"/>
  <c r="BT18" i="16"/>
  <c r="BU18" i="16" s="1"/>
  <c r="BN18" i="16"/>
  <c r="BO18" i="16" s="1"/>
  <c r="BI18" i="16"/>
  <c r="BH18" i="16"/>
  <c r="BB18" i="16"/>
  <c r="BC18" i="16" s="1"/>
  <c r="AV18" i="16"/>
  <c r="AW18" i="16" s="1"/>
  <c r="AP18" i="16"/>
  <c r="AQ18" i="16" s="1"/>
  <c r="AK18" i="16"/>
  <c r="AJ18" i="16"/>
  <c r="AD18" i="16"/>
  <c r="AE18" i="16" s="1"/>
  <c r="X18" i="16"/>
  <c r="Y18" i="16" s="1"/>
  <c r="R18" i="16"/>
  <c r="S18" i="16" s="1"/>
  <c r="M18" i="16"/>
  <c r="L18" i="16"/>
  <c r="F18" i="16"/>
  <c r="G18" i="16" s="1"/>
  <c r="BY17" i="16"/>
  <c r="BX17" i="16"/>
  <c r="BW17" i="16"/>
  <c r="BZ17" i="16" s="1"/>
  <c r="CA17" i="16" s="1"/>
  <c r="BV17" i="16"/>
  <c r="BT17" i="16"/>
  <c r="BU17" i="16" s="1"/>
  <c r="BO17" i="16"/>
  <c r="BN17" i="16"/>
  <c r="BH17" i="16"/>
  <c r="BI17" i="16" s="1"/>
  <c r="BC17" i="16"/>
  <c r="BB17" i="16"/>
  <c r="AV17" i="16"/>
  <c r="AW17" i="16" s="1"/>
  <c r="AQ17" i="16"/>
  <c r="AP17" i="16"/>
  <c r="AJ17" i="16"/>
  <c r="AK17" i="16" s="1"/>
  <c r="AE17" i="16"/>
  <c r="AD17" i="16"/>
  <c r="X17" i="16"/>
  <c r="Y17" i="16" s="1"/>
  <c r="R17" i="16"/>
  <c r="S17" i="16" s="1"/>
  <c r="L17" i="16"/>
  <c r="M17" i="16" s="1"/>
  <c r="G17" i="16"/>
  <c r="F17" i="16"/>
  <c r="BY16" i="16"/>
  <c r="BX16" i="16"/>
  <c r="BZ16" i="16" s="1"/>
  <c r="BW16" i="16"/>
  <c r="BV16" i="16"/>
  <c r="BU16" i="16"/>
  <c r="BT16" i="16"/>
  <c r="BN16" i="16"/>
  <c r="BO16" i="16" s="1"/>
  <c r="BH16" i="16"/>
  <c r="BI16" i="16" s="1"/>
  <c r="BB16" i="16"/>
  <c r="BC16" i="16" s="1"/>
  <c r="AW16" i="16"/>
  <c r="AV16" i="16"/>
  <c r="AP16" i="16"/>
  <c r="AQ16" i="16" s="1"/>
  <c r="AJ16" i="16"/>
  <c r="AK16" i="16" s="1"/>
  <c r="AD16" i="16"/>
  <c r="AE16" i="16" s="1"/>
  <c r="Y16" i="16"/>
  <c r="X16" i="16"/>
  <c r="R16" i="16"/>
  <c r="S16" i="16" s="1"/>
  <c r="L16" i="16"/>
  <c r="M16" i="16" s="1"/>
  <c r="F16" i="16"/>
  <c r="G16" i="16" s="1"/>
  <c r="BY15" i="16"/>
  <c r="BX15" i="16"/>
  <c r="BW15" i="16"/>
  <c r="BV15" i="16"/>
  <c r="BT15" i="16"/>
  <c r="BU15" i="16" s="1"/>
  <c r="BO15" i="16"/>
  <c r="BN15" i="16"/>
  <c r="BH15" i="16"/>
  <c r="BI15" i="16" s="1"/>
  <c r="BB15" i="16"/>
  <c r="BC15" i="16" s="1"/>
  <c r="AV15" i="16"/>
  <c r="AW15" i="16" s="1"/>
  <c r="AQ15" i="16"/>
  <c r="AP15" i="16"/>
  <c r="AJ15" i="16"/>
  <c r="AK15" i="16" s="1"/>
  <c r="AD15" i="16"/>
  <c r="AE15" i="16" s="1"/>
  <c r="X15" i="16"/>
  <c r="Y15" i="16" s="1"/>
  <c r="S15" i="16"/>
  <c r="R15" i="16"/>
  <c r="L15" i="16"/>
  <c r="M15" i="16" s="1"/>
  <c r="F15" i="16"/>
  <c r="G15" i="16" s="1"/>
  <c r="BY14" i="16"/>
  <c r="BZ14" i="16" s="1"/>
  <c r="BX14" i="16"/>
  <c r="BW14" i="16"/>
  <c r="BV14" i="16"/>
  <c r="BT14" i="16"/>
  <c r="BU14" i="16" s="1"/>
  <c r="BN14" i="16"/>
  <c r="BO14" i="16" s="1"/>
  <c r="BI14" i="16"/>
  <c r="BH14" i="16"/>
  <c r="BB14" i="16"/>
  <c r="BC14" i="16" s="1"/>
  <c r="AV14" i="16"/>
  <c r="AW14" i="16" s="1"/>
  <c r="AP14" i="16"/>
  <c r="AQ14" i="16" s="1"/>
  <c r="AK14" i="16"/>
  <c r="AJ14" i="16"/>
  <c r="AD14" i="16"/>
  <c r="AE14" i="16" s="1"/>
  <c r="X14" i="16"/>
  <c r="Y14" i="16" s="1"/>
  <c r="R14" i="16"/>
  <c r="S14" i="16" s="1"/>
  <c r="M14" i="16"/>
  <c r="L14" i="16"/>
  <c r="F14" i="16"/>
  <c r="G14" i="16" s="1"/>
  <c r="BZ13" i="16"/>
  <c r="CA13" i="16" s="1"/>
  <c r="BY13" i="16"/>
  <c r="BX13" i="16"/>
  <c r="BW13" i="16"/>
  <c r="BV13" i="16"/>
  <c r="BT13" i="16"/>
  <c r="BU13" i="16" s="1"/>
  <c r="BN13" i="16"/>
  <c r="BO13" i="16" s="1"/>
  <c r="BH13" i="16"/>
  <c r="BI13" i="16" s="1"/>
  <c r="BC13" i="16"/>
  <c r="BB13" i="16"/>
  <c r="AV13" i="16"/>
  <c r="AW13" i="16" s="1"/>
  <c r="AP13" i="16"/>
  <c r="AQ13" i="16" s="1"/>
  <c r="AJ13" i="16"/>
  <c r="AK13" i="16" s="1"/>
  <c r="AE13" i="16"/>
  <c r="AD13" i="16"/>
  <c r="Y13" i="16"/>
  <c r="X13" i="16"/>
  <c r="S13" i="16"/>
  <c r="R13" i="16"/>
  <c r="L13" i="16"/>
  <c r="M13" i="16" s="1"/>
  <c r="G13" i="16"/>
  <c r="F13" i="16"/>
  <c r="BZ12" i="16"/>
  <c r="CA12" i="16" s="1"/>
  <c r="BY12" i="16"/>
  <c r="BX12" i="16"/>
  <c r="BW12" i="16"/>
  <c r="BV12" i="16"/>
  <c r="BT12" i="16"/>
  <c r="BU12" i="16" s="1"/>
  <c r="BN12" i="16"/>
  <c r="BO12" i="16" s="1"/>
  <c r="BH12" i="16"/>
  <c r="BI12" i="16" s="1"/>
  <c r="BB12" i="16"/>
  <c r="BC12" i="16" s="1"/>
  <c r="AV12" i="16"/>
  <c r="AW12" i="16" s="1"/>
  <c r="AQ12" i="16"/>
  <c r="AP12" i="16"/>
  <c r="AK12" i="16"/>
  <c r="AJ12" i="16"/>
  <c r="AD12" i="16"/>
  <c r="AE12" i="16" s="1"/>
  <c r="X12" i="16"/>
  <c r="Y12" i="16" s="1"/>
  <c r="R12" i="16"/>
  <c r="S12" i="16" s="1"/>
  <c r="L12" i="16"/>
  <c r="M12" i="16" s="1"/>
  <c r="F12" i="16"/>
  <c r="G12" i="16" s="1"/>
  <c r="BY11" i="16"/>
  <c r="BX11" i="16"/>
  <c r="BW11" i="16"/>
  <c r="BZ11" i="16" s="1"/>
  <c r="BV11" i="16"/>
  <c r="CA11" i="16" s="1"/>
  <c r="BT11" i="16"/>
  <c r="BU11" i="16" s="1"/>
  <c r="BN11" i="16"/>
  <c r="BO11" i="16" s="1"/>
  <c r="BH11" i="16"/>
  <c r="BI11" i="16" s="1"/>
  <c r="BB11" i="16"/>
  <c r="BC11" i="16" s="1"/>
  <c r="AV11" i="16"/>
  <c r="AW11" i="16" s="1"/>
  <c r="AQ11" i="16"/>
  <c r="AP11" i="16"/>
  <c r="AK11" i="16"/>
  <c r="AJ11" i="16"/>
  <c r="AD11" i="16"/>
  <c r="AE11" i="16" s="1"/>
  <c r="Y11" i="16"/>
  <c r="X11" i="16"/>
  <c r="S11" i="16"/>
  <c r="R11" i="16"/>
  <c r="M11" i="16"/>
  <c r="L11" i="16"/>
  <c r="F11" i="16"/>
  <c r="G11" i="16" s="1"/>
  <c r="BY10" i="16"/>
  <c r="BZ10" i="16" s="1"/>
  <c r="CA10" i="16" s="1"/>
  <c r="BX10" i="16"/>
  <c r="BW10" i="16"/>
  <c r="BV10" i="16"/>
  <c r="BT10" i="16"/>
  <c r="BU10" i="16" s="1"/>
  <c r="BO10" i="16"/>
  <c r="BN10" i="16"/>
  <c r="BI10" i="16"/>
  <c r="BH10" i="16"/>
  <c r="BC10" i="16"/>
  <c r="BB10" i="16"/>
  <c r="AV10" i="16"/>
  <c r="AW10" i="16" s="1"/>
  <c r="AQ10" i="16"/>
  <c r="AP10" i="16"/>
  <c r="AK10" i="16"/>
  <c r="AJ10" i="16"/>
  <c r="AE10" i="16"/>
  <c r="AD10" i="16"/>
  <c r="X10" i="16"/>
  <c r="Y10" i="16" s="1"/>
  <c r="S10" i="16"/>
  <c r="R10" i="16"/>
  <c r="M10" i="16"/>
  <c r="L10" i="16"/>
  <c r="G10" i="16"/>
  <c r="F10" i="16"/>
  <c r="BY9" i="16"/>
  <c r="BX9" i="16"/>
  <c r="BW9" i="16"/>
  <c r="BZ9" i="16" s="1"/>
  <c r="CA9" i="16" s="1"/>
  <c r="BV9" i="16"/>
  <c r="BU9" i="16"/>
  <c r="BT9" i="16"/>
  <c r="BN9" i="16"/>
  <c r="BO9" i="16" s="1"/>
  <c r="BI9" i="16"/>
  <c r="BH9" i="16"/>
  <c r="BC9" i="16"/>
  <c r="BB9" i="16"/>
  <c r="AW9" i="16"/>
  <c r="AV9" i="16"/>
  <c r="AP9" i="16"/>
  <c r="AQ9" i="16" s="1"/>
  <c r="AK9" i="16"/>
  <c r="AJ9" i="16"/>
  <c r="AE9" i="16"/>
  <c r="AD9" i="16"/>
  <c r="Y9" i="16"/>
  <c r="X9" i="16"/>
  <c r="R9" i="16"/>
  <c r="S9" i="16" s="1"/>
  <c r="M9" i="16"/>
  <c r="L9" i="16"/>
  <c r="G9" i="16"/>
  <c r="F9" i="16"/>
  <c r="BY8" i="16"/>
  <c r="BX8" i="16"/>
  <c r="BW8" i="16"/>
  <c r="BZ8" i="16" s="1"/>
  <c r="BV8" i="16"/>
  <c r="BU8" i="16"/>
  <c r="BT8" i="16"/>
  <c r="BO8" i="16"/>
  <c r="BN8" i="16"/>
  <c r="BH8" i="16"/>
  <c r="BI8" i="16" s="1"/>
  <c r="BC8" i="16"/>
  <c r="BB8" i="16"/>
  <c r="AW8" i="16"/>
  <c r="AV8" i="16"/>
  <c r="AQ8" i="16"/>
  <c r="AP8" i="16"/>
  <c r="AJ8" i="16"/>
  <c r="AK8" i="16" s="1"/>
  <c r="AE8" i="16"/>
  <c r="AD8" i="16"/>
  <c r="Y8" i="16"/>
  <c r="X8" i="16"/>
  <c r="S8" i="16"/>
  <c r="R8" i="16"/>
  <c r="L8" i="16"/>
  <c r="M8" i="16" s="1"/>
  <c r="G8" i="16"/>
  <c r="F8" i="16"/>
  <c r="BY7" i="16"/>
  <c r="BY36" i="16" s="1"/>
  <c r="BY38" i="16" s="1"/>
  <c r="BX7" i="16"/>
  <c r="BW7" i="16"/>
  <c r="BV7" i="16"/>
  <c r="BU7" i="16"/>
  <c r="BT7" i="16"/>
  <c r="BO7" i="16"/>
  <c r="BN7" i="16"/>
  <c r="BI7" i="16"/>
  <c r="BH7" i="16"/>
  <c r="BB7" i="16"/>
  <c r="AW7" i="16"/>
  <c r="AV7" i="16"/>
  <c r="AQ7" i="16"/>
  <c r="AP7" i="16"/>
  <c r="AK7" i="16"/>
  <c r="AJ7" i="16"/>
  <c r="AD7" i="16"/>
  <c r="Y7" i="16"/>
  <c r="X7" i="16"/>
  <c r="X36" i="16" s="1"/>
  <c r="S7" i="16"/>
  <c r="R7" i="16"/>
  <c r="M7" i="16"/>
  <c r="L7" i="16"/>
  <c r="F7" i="16"/>
  <c r="P384" i="15"/>
  <c r="E384" i="15"/>
  <c r="P382" i="15"/>
  <c r="O382" i="15"/>
  <c r="N382" i="15"/>
  <c r="L382" i="15"/>
  <c r="J382" i="15"/>
  <c r="H382" i="15"/>
  <c r="G382" i="15"/>
  <c r="E382" i="15"/>
  <c r="O378" i="15"/>
  <c r="N378" i="15"/>
  <c r="L378" i="15"/>
  <c r="J378" i="15"/>
  <c r="H378" i="15"/>
  <c r="G378" i="15"/>
  <c r="E378" i="15"/>
  <c r="P376" i="15"/>
  <c r="P375" i="15"/>
  <c r="P374" i="15"/>
  <c r="P373" i="15"/>
  <c r="P372" i="15"/>
  <c r="P371" i="15"/>
  <c r="P370" i="15"/>
  <c r="P369" i="15"/>
  <c r="P368" i="15"/>
  <c r="P367" i="15"/>
  <c r="P366" i="15"/>
  <c r="P365" i="15"/>
  <c r="P364" i="15"/>
  <c r="P363" i="15"/>
  <c r="P362" i="15"/>
  <c r="P361" i="15"/>
  <c r="P360" i="15"/>
  <c r="P359" i="15"/>
  <c r="P358" i="15"/>
  <c r="P357" i="15"/>
  <c r="P356" i="15"/>
  <c r="P355" i="15"/>
  <c r="P354" i="15"/>
  <c r="P353" i="15"/>
  <c r="P352" i="15"/>
  <c r="P351" i="15"/>
  <c r="P350" i="15"/>
  <c r="P349" i="15"/>
  <c r="P348" i="15"/>
  <c r="P347" i="15"/>
  <c r="P346" i="15"/>
  <c r="P345" i="15"/>
  <c r="P344" i="15"/>
  <c r="P343" i="15"/>
  <c r="P342" i="15"/>
  <c r="P341" i="15"/>
  <c r="P340" i="15"/>
  <c r="P339" i="15"/>
  <c r="P338" i="15"/>
  <c r="P337" i="15"/>
  <c r="P336" i="15"/>
  <c r="P335" i="15"/>
  <c r="P334" i="15"/>
  <c r="P333" i="15"/>
  <c r="P332" i="15"/>
  <c r="P331" i="15"/>
  <c r="P330" i="15"/>
  <c r="P329" i="15"/>
  <c r="P328" i="15"/>
  <c r="P327" i="15"/>
  <c r="P326" i="15"/>
  <c r="P325" i="15"/>
  <c r="P324" i="15"/>
  <c r="P323" i="15"/>
  <c r="P322" i="15"/>
  <c r="P321" i="15"/>
  <c r="P320" i="15"/>
  <c r="P319" i="15"/>
  <c r="P318" i="15"/>
  <c r="P317" i="15"/>
  <c r="P316" i="15"/>
  <c r="P315" i="15"/>
  <c r="P314" i="15"/>
  <c r="P313" i="15"/>
  <c r="P312" i="15"/>
  <c r="P311" i="15"/>
  <c r="P310" i="15"/>
  <c r="P309" i="15"/>
  <c r="P308" i="15"/>
  <c r="P307" i="15"/>
  <c r="P306" i="15"/>
  <c r="P305" i="15"/>
  <c r="P304" i="15"/>
  <c r="P303" i="15"/>
  <c r="P302" i="15"/>
  <c r="P301" i="15"/>
  <c r="P300" i="15"/>
  <c r="P299" i="15"/>
  <c r="P298" i="15"/>
  <c r="P297" i="15"/>
  <c r="P296" i="15"/>
  <c r="P295" i="15"/>
  <c r="P294" i="15"/>
  <c r="P293" i="15"/>
  <c r="P292" i="15"/>
  <c r="P291" i="15"/>
  <c r="P290" i="15"/>
  <c r="P289" i="15"/>
  <c r="P288" i="15"/>
  <c r="P287" i="15"/>
  <c r="P286" i="15"/>
  <c r="P285" i="15"/>
  <c r="P284" i="15"/>
  <c r="P283" i="15"/>
  <c r="P282" i="15"/>
  <c r="P281" i="15"/>
  <c r="P280" i="15"/>
  <c r="P279" i="15"/>
  <c r="P278" i="15"/>
  <c r="P277" i="15"/>
  <c r="P276" i="15"/>
  <c r="P275" i="15"/>
  <c r="P274" i="15"/>
  <c r="P273" i="15"/>
  <c r="P272" i="15"/>
  <c r="P271" i="15"/>
  <c r="P270" i="15"/>
  <c r="P269" i="15"/>
  <c r="P268" i="15"/>
  <c r="P267" i="15"/>
  <c r="P266" i="15"/>
  <c r="P265" i="15"/>
  <c r="P264" i="15"/>
  <c r="P263" i="15"/>
  <c r="P262" i="15"/>
  <c r="P261" i="15"/>
  <c r="P260" i="15"/>
  <c r="P259" i="15"/>
  <c r="P258" i="15"/>
  <c r="P257" i="15"/>
  <c r="P256" i="15"/>
  <c r="P255" i="15"/>
  <c r="P254" i="15"/>
  <c r="P253" i="15"/>
  <c r="P252" i="15"/>
  <c r="P251" i="15"/>
  <c r="P250" i="15"/>
  <c r="P249" i="15"/>
  <c r="P378" i="15" s="1"/>
  <c r="E247" i="15"/>
  <c r="N245" i="15"/>
  <c r="L245" i="15"/>
  <c r="J245" i="15"/>
  <c r="O245" i="15" s="1"/>
  <c r="P245" i="15" s="1"/>
  <c r="H245" i="15"/>
  <c r="N244" i="15"/>
  <c r="L244" i="15"/>
  <c r="J244" i="15"/>
  <c r="O244" i="15" s="1"/>
  <c r="P244" i="15" s="1"/>
  <c r="G244" i="15"/>
  <c r="O243" i="15"/>
  <c r="P243" i="15" s="1"/>
  <c r="N243" i="15"/>
  <c r="L243" i="15"/>
  <c r="J243" i="15"/>
  <c r="G243" i="15"/>
  <c r="N242" i="15"/>
  <c r="L242" i="15"/>
  <c r="J242" i="15"/>
  <c r="O242" i="15" s="1"/>
  <c r="P242" i="15" s="1"/>
  <c r="H242" i="15"/>
  <c r="N241" i="15"/>
  <c r="L241" i="15"/>
  <c r="J241" i="15"/>
  <c r="O241" i="15" s="1"/>
  <c r="P241" i="15" s="1"/>
  <c r="H241" i="15"/>
  <c r="N240" i="15"/>
  <c r="L240" i="15"/>
  <c r="J240" i="15"/>
  <c r="O240" i="15" s="1"/>
  <c r="P240" i="15" s="1"/>
  <c r="G240" i="15"/>
  <c r="G247" i="15" s="1"/>
  <c r="O239" i="15"/>
  <c r="P239" i="15" s="1"/>
  <c r="N239" i="15"/>
  <c r="L239" i="15"/>
  <c r="J239" i="15"/>
  <c r="H239" i="15"/>
  <c r="N238" i="15"/>
  <c r="L238" i="15"/>
  <c r="J238" i="15"/>
  <c r="O238" i="15" s="1"/>
  <c r="P238" i="15" s="1"/>
  <c r="H238" i="15"/>
  <c r="N237" i="15"/>
  <c r="N247" i="15" s="1"/>
  <c r="L237" i="15"/>
  <c r="L247" i="15" s="1"/>
  <c r="J237" i="15"/>
  <c r="O237" i="15" s="1"/>
  <c r="H237" i="15"/>
  <c r="H247" i="15" s="1"/>
  <c r="E235" i="15"/>
  <c r="P233" i="15"/>
  <c r="P232" i="15"/>
  <c r="P231" i="15"/>
  <c r="N230" i="15"/>
  <c r="L230" i="15"/>
  <c r="J230" i="15"/>
  <c r="O230" i="15" s="1"/>
  <c r="P230" i="15" s="1"/>
  <c r="H230" i="15"/>
  <c r="N229" i="15"/>
  <c r="L229" i="15"/>
  <c r="J229" i="15"/>
  <c r="O229" i="15" s="1"/>
  <c r="P229" i="15" s="1"/>
  <c r="H229" i="15"/>
  <c r="P228" i="15"/>
  <c r="N227" i="15"/>
  <c r="L227" i="15"/>
  <c r="J227" i="15"/>
  <c r="O227" i="15" s="1"/>
  <c r="P227" i="15" s="1"/>
  <c r="H227" i="15"/>
  <c r="O226" i="15"/>
  <c r="P226" i="15" s="1"/>
  <c r="N226" i="15"/>
  <c r="L226" i="15"/>
  <c r="J226" i="15"/>
  <c r="H226" i="15"/>
  <c r="N225" i="15"/>
  <c r="L225" i="15"/>
  <c r="J225" i="15"/>
  <c r="O225" i="15" s="1"/>
  <c r="P225" i="15" s="1"/>
  <c r="H225" i="15"/>
  <c r="P224" i="15"/>
  <c r="P223" i="15"/>
  <c r="N222" i="15"/>
  <c r="L222" i="15"/>
  <c r="J222" i="15"/>
  <c r="O222" i="15" s="1"/>
  <c r="P222" i="15" s="1"/>
  <c r="G222" i="15"/>
  <c r="N221" i="15"/>
  <c r="L221" i="15"/>
  <c r="J221" i="15"/>
  <c r="O221" i="15" s="1"/>
  <c r="P221" i="15" s="1"/>
  <c r="H221" i="15"/>
  <c r="N220" i="15"/>
  <c r="L220" i="15"/>
  <c r="J220" i="15"/>
  <c r="O220" i="15" s="1"/>
  <c r="P220" i="15" s="1"/>
  <c r="G220" i="15"/>
  <c r="O219" i="15"/>
  <c r="P219" i="15" s="1"/>
  <c r="N219" i="15"/>
  <c r="L219" i="15"/>
  <c r="J219" i="15"/>
  <c r="H219" i="15"/>
  <c r="N218" i="15"/>
  <c r="L218" i="15"/>
  <c r="J218" i="15"/>
  <c r="O218" i="15" s="1"/>
  <c r="P218" i="15" s="1"/>
  <c r="H218" i="15"/>
  <c r="N217" i="15"/>
  <c r="L217" i="15"/>
  <c r="J217" i="15"/>
  <c r="O217" i="15" s="1"/>
  <c r="P217" i="15" s="1"/>
  <c r="H217" i="15"/>
  <c r="N216" i="15"/>
  <c r="L216" i="15"/>
  <c r="J216" i="15"/>
  <c r="O216" i="15" s="1"/>
  <c r="P216" i="15" s="1"/>
  <c r="H216" i="15"/>
  <c r="O215" i="15"/>
  <c r="P215" i="15" s="1"/>
  <c r="N215" i="15"/>
  <c r="L215" i="15"/>
  <c r="J215" i="15"/>
  <c r="G215" i="15"/>
  <c r="N214" i="15"/>
  <c r="L214" i="15"/>
  <c r="J214" i="15"/>
  <c r="O214" i="15" s="1"/>
  <c r="P214" i="15" s="1"/>
  <c r="H214" i="15"/>
  <c r="N213" i="15"/>
  <c r="L213" i="15"/>
  <c r="J213" i="15"/>
  <c r="O213" i="15" s="1"/>
  <c r="P213" i="15" s="1"/>
  <c r="H213" i="15"/>
  <c r="N212" i="15"/>
  <c r="L212" i="15"/>
  <c r="J212" i="15"/>
  <c r="O212" i="15" s="1"/>
  <c r="P212" i="15" s="1"/>
  <c r="G212" i="15"/>
  <c r="O211" i="15"/>
  <c r="P211" i="15" s="1"/>
  <c r="N211" i="15"/>
  <c r="L211" i="15"/>
  <c r="J211" i="15"/>
  <c r="H211" i="15"/>
  <c r="N210" i="15"/>
  <c r="L210" i="15"/>
  <c r="J210" i="15"/>
  <c r="O210" i="15" s="1"/>
  <c r="P210" i="15" s="1"/>
  <c r="H210" i="15"/>
  <c r="N209" i="15"/>
  <c r="L209" i="15"/>
  <c r="J209" i="15"/>
  <c r="O209" i="15" s="1"/>
  <c r="P209" i="15" s="1"/>
  <c r="H209" i="15"/>
  <c r="N208" i="15"/>
  <c r="L208" i="15"/>
  <c r="J208" i="15"/>
  <c r="O208" i="15" s="1"/>
  <c r="P208" i="15" s="1"/>
  <c r="G208" i="15"/>
  <c r="O207" i="15"/>
  <c r="P207" i="15" s="1"/>
  <c r="N207" i="15"/>
  <c r="L207" i="15"/>
  <c r="J207" i="15"/>
  <c r="H207" i="15"/>
  <c r="P206" i="15"/>
  <c r="P205" i="15"/>
  <c r="O204" i="15"/>
  <c r="P204" i="15" s="1"/>
  <c r="N204" i="15"/>
  <c r="L204" i="15"/>
  <c r="J204" i="15"/>
  <c r="G204" i="15"/>
  <c r="P203" i="15"/>
  <c r="P202" i="15"/>
  <c r="O201" i="15"/>
  <c r="P201" i="15" s="1"/>
  <c r="N201" i="15"/>
  <c r="L201" i="15"/>
  <c r="J201" i="15"/>
  <c r="G201" i="15"/>
  <c r="P200" i="15"/>
  <c r="P199" i="15"/>
  <c r="P198" i="15"/>
  <c r="N197" i="15"/>
  <c r="L197" i="15"/>
  <c r="J197" i="15"/>
  <c r="O197" i="15" s="1"/>
  <c r="P197" i="15" s="1"/>
  <c r="H197" i="15"/>
  <c r="H235" i="15" s="1"/>
  <c r="N196" i="15"/>
  <c r="N235" i="15" s="1"/>
  <c r="L196" i="15"/>
  <c r="L235" i="15" s="1"/>
  <c r="J196" i="15"/>
  <c r="J235" i="15" s="1"/>
  <c r="G196" i="15"/>
  <c r="G235" i="15" s="1"/>
  <c r="P194" i="15"/>
  <c r="O194" i="15"/>
  <c r="N194" i="15"/>
  <c r="L194" i="15"/>
  <c r="J194" i="15"/>
  <c r="H194" i="15"/>
  <c r="G194" i="15"/>
  <c r="E194" i="15"/>
  <c r="G190" i="15"/>
  <c r="E190" i="15"/>
  <c r="N188" i="15"/>
  <c r="L188" i="15"/>
  <c r="J188" i="15"/>
  <c r="J190" i="15" s="1"/>
  <c r="H188" i="15"/>
  <c r="N187" i="15"/>
  <c r="O187" i="15" s="1"/>
  <c r="L187" i="15"/>
  <c r="L190" i="15" s="1"/>
  <c r="J187" i="15"/>
  <c r="H187" i="15"/>
  <c r="H190" i="15" s="1"/>
  <c r="P185" i="15"/>
  <c r="O185" i="15"/>
  <c r="N185" i="15"/>
  <c r="L185" i="15"/>
  <c r="J185" i="15"/>
  <c r="H185" i="15"/>
  <c r="G185" i="15"/>
  <c r="E185" i="15"/>
  <c r="P181" i="15"/>
  <c r="O181" i="15"/>
  <c r="N181" i="15"/>
  <c r="L181" i="15"/>
  <c r="J181" i="15"/>
  <c r="H181" i="15"/>
  <c r="G181" i="15"/>
  <c r="E181" i="15"/>
  <c r="P177" i="15"/>
  <c r="O177" i="15"/>
  <c r="N177" i="15"/>
  <c r="L177" i="15"/>
  <c r="J177" i="15"/>
  <c r="H177" i="15"/>
  <c r="G177" i="15"/>
  <c r="E177" i="15"/>
  <c r="H173" i="15"/>
  <c r="E173" i="15"/>
  <c r="N171" i="15"/>
  <c r="L171" i="15"/>
  <c r="J171" i="15"/>
  <c r="O171" i="15" s="1"/>
  <c r="P171" i="15" s="1"/>
  <c r="G171" i="15"/>
  <c r="N170" i="15"/>
  <c r="L170" i="15"/>
  <c r="J170" i="15"/>
  <c r="O170" i="15" s="1"/>
  <c r="P170" i="15" s="1"/>
  <c r="G170" i="15"/>
  <c r="N169" i="15"/>
  <c r="L169" i="15"/>
  <c r="J169" i="15"/>
  <c r="O169" i="15" s="1"/>
  <c r="P169" i="15" s="1"/>
  <c r="G169" i="15"/>
  <c r="N168" i="15"/>
  <c r="N173" i="15" s="1"/>
  <c r="L168" i="15"/>
  <c r="L173" i="15" s="1"/>
  <c r="J168" i="15"/>
  <c r="O168" i="15" s="1"/>
  <c r="G168" i="15"/>
  <c r="G173" i="15" s="1"/>
  <c r="H166" i="15"/>
  <c r="E166" i="15"/>
  <c r="N164" i="15"/>
  <c r="L164" i="15"/>
  <c r="J164" i="15"/>
  <c r="O164" i="15" s="1"/>
  <c r="P164" i="15" s="1"/>
  <c r="G164" i="15"/>
  <c r="N163" i="15"/>
  <c r="N166" i="15" s="1"/>
  <c r="L163" i="15"/>
  <c r="L166" i="15" s="1"/>
  <c r="J163" i="15"/>
  <c r="J166" i="15" s="1"/>
  <c r="G163" i="15"/>
  <c r="G166" i="15" s="1"/>
  <c r="P161" i="15"/>
  <c r="O161" i="15"/>
  <c r="N161" i="15"/>
  <c r="L161" i="15"/>
  <c r="J161" i="15"/>
  <c r="H161" i="15"/>
  <c r="G161" i="15"/>
  <c r="E161" i="15"/>
  <c r="P157" i="15"/>
  <c r="O157" i="15"/>
  <c r="N157" i="15"/>
  <c r="L157" i="15"/>
  <c r="J157" i="15"/>
  <c r="H157" i="15"/>
  <c r="G157" i="15"/>
  <c r="E157" i="15"/>
  <c r="P153" i="15"/>
  <c r="O153" i="15"/>
  <c r="N153" i="15"/>
  <c r="L153" i="15"/>
  <c r="J153" i="15"/>
  <c r="H153" i="15"/>
  <c r="G153" i="15"/>
  <c r="E153" i="15"/>
  <c r="E149" i="15"/>
  <c r="N147" i="15"/>
  <c r="L147" i="15"/>
  <c r="J147" i="15"/>
  <c r="O147" i="15" s="1"/>
  <c r="P147" i="15" s="1"/>
  <c r="H147" i="15"/>
  <c r="N146" i="15"/>
  <c r="L146" i="15"/>
  <c r="J146" i="15"/>
  <c r="O146" i="15" s="1"/>
  <c r="P146" i="15" s="1"/>
  <c r="G146" i="15"/>
  <c r="N145" i="15"/>
  <c r="L145" i="15"/>
  <c r="J145" i="15"/>
  <c r="O145" i="15" s="1"/>
  <c r="P145" i="15" s="1"/>
  <c r="G145" i="15"/>
  <c r="N144" i="15"/>
  <c r="O144" i="15" s="1"/>
  <c r="P144" i="15" s="1"/>
  <c r="L144" i="15"/>
  <c r="J144" i="15"/>
  <c r="H144" i="15"/>
  <c r="N143" i="15"/>
  <c r="L143" i="15"/>
  <c r="J143" i="15"/>
  <c r="O143" i="15" s="1"/>
  <c r="P143" i="15" s="1"/>
  <c r="G143" i="15"/>
  <c r="N142" i="15"/>
  <c r="L142" i="15"/>
  <c r="J142" i="15"/>
  <c r="O142" i="15" s="1"/>
  <c r="P142" i="15" s="1"/>
  <c r="G142" i="15"/>
  <c r="N141" i="15"/>
  <c r="L141" i="15"/>
  <c r="J141" i="15"/>
  <c r="O141" i="15" s="1"/>
  <c r="P141" i="15" s="1"/>
  <c r="H141" i="15"/>
  <c r="N140" i="15"/>
  <c r="O140" i="15" s="1"/>
  <c r="P140" i="15" s="1"/>
  <c r="L140" i="15"/>
  <c r="J140" i="15"/>
  <c r="H140" i="15"/>
  <c r="N139" i="15"/>
  <c r="L139" i="15"/>
  <c r="J139" i="15"/>
  <c r="O139" i="15" s="1"/>
  <c r="P139" i="15" s="1"/>
  <c r="G139" i="15"/>
  <c r="N138" i="15"/>
  <c r="L138" i="15"/>
  <c r="J138" i="15"/>
  <c r="O138" i="15" s="1"/>
  <c r="P138" i="15" s="1"/>
  <c r="G138" i="15"/>
  <c r="N137" i="15"/>
  <c r="L137" i="15"/>
  <c r="J137" i="15"/>
  <c r="O137" i="15" s="1"/>
  <c r="P137" i="15" s="1"/>
  <c r="H137" i="15"/>
  <c r="N136" i="15"/>
  <c r="O136" i="15" s="1"/>
  <c r="P136" i="15" s="1"/>
  <c r="L136" i="15"/>
  <c r="J136" i="15"/>
  <c r="G136" i="15"/>
  <c r="N135" i="15"/>
  <c r="L135" i="15"/>
  <c r="J135" i="15"/>
  <c r="O135" i="15" s="1"/>
  <c r="P135" i="15" s="1"/>
  <c r="H135" i="15"/>
  <c r="N134" i="15"/>
  <c r="L134" i="15"/>
  <c r="J134" i="15"/>
  <c r="O134" i="15" s="1"/>
  <c r="P134" i="15" s="1"/>
  <c r="H134" i="15"/>
  <c r="N133" i="15"/>
  <c r="L133" i="15"/>
  <c r="J133" i="15"/>
  <c r="O133" i="15" s="1"/>
  <c r="P133" i="15" s="1"/>
  <c r="H133" i="15"/>
  <c r="N132" i="15"/>
  <c r="O132" i="15" s="1"/>
  <c r="P132" i="15" s="1"/>
  <c r="L132" i="15"/>
  <c r="J132" i="15"/>
  <c r="G132" i="15"/>
  <c r="N131" i="15"/>
  <c r="L131" i="15"/>
  <c r="J131" i="15"/>
  <c r="J149" i="15" s="1"/>
  <c r="G131" i="15"/>
  <c r="G149" i="15" s="1"/>
  <c r="N130" i="15"/>
  <c r="N149" i="15" s="1"/>
  <c r="L130" i="15"/>
  <c r="L149" i="15" s="1"/>
  <c r="J130" i="15"/>
  <c r="O130" i="15" s="1"/>
  <c r="H130" i="15"/>
  <c r="H149" i="15" s="1"/>
  <c r="P128" i="15"/>
  <c r="O128" i="15"/>
  <c r="N128" i="15"/>
  <c r="L128" i="15"/>
  <c r="J128" i="15"/>
  <c r="H128" i="15"/>
  <c r="G128" i="15"/>
  <c r="E128" i="15"/>
  <c r="G124" i="15"/>
  <c r="E124" i="15"/>
  <c r="N122" i="15"/>
  <c r="L122" i="15"/>
  <c r="J122" i="15"/>
  <c r="O122" i="15" s="1"/>
  <c r="P122" i="15" s="1"/>
  <c r="H122" i="15"/>
  <c r="N121" i="15"/>
  <c r="O121" i="15" s="1"/>
  <c r="P121" i="15" s="1"/>
  <c r="L121" i="15"/>
  <c r="J121" i="15"/>
  <c r="H121" i="15"/>
  <c r="N120" i="15"/>
  <c r="N124" i="15" s="1"/>
  <c r="L120" i="15"/>
  <c r="L124" i="15" s="1"/>
  <c r="J120" i="15"/>
  <c r="J124" i="15" s="1"/>
  <c r="H120" i="15"/>
  <c r="H124" i="15" s="1"/>
  <c r="G118" i="15"/>
  <c r="E118" i="15"/>
  <c r="N116" i="15"/>
  <c r="O116" i="15" s="1"/>
  <c r="P116" i="15" s="1"/>
  <c r="L116" i="15"/>
  <c r="J116" i="15"/>
  <c r="H116" i="15"/>
  <c r="H118" i="15" s="1"/>
  <c r="N115" i="15"/>
  <c r="N118" i="15" s="1"/>
  <c r="L115" i="15"/>
  <c r="L118" i="15" s="1"/>
  <c r="J115" i="15"/>
  <c r="O115" i="15" s="1"/>
  <c r="H115" i="15"/>
  <c r="E113" i="15"/>
  <c r="N111" i="15"/>
  <c r="O111" i="15" s="1"/>
  <c r="P111" i="15" s="1"/>
  <c r="L111" i="15"/>
  <c r="J111" i="15"/>
  <c r="G111" i="15"/>
  <c r="N110" i="15"/>
  <c r="L110" i="15"/>
  <c r="J110" i="15"/>
  <c r="O110" i="15" s="1"/>
  <c r="P110" i="15" s="1"/>
  <c r="H110" i="15"/>
  <c r="N109" i="15"/>
  <c r="O109" i="15" s="1"/>
  <c r="P109" i="15" s="1"/>
  <c r="L109" i="15"/>
  <c r="J109" i="15"/>
  <c r="G109" i="15"/>
  <c r="N108" i="15"/>
  <c r="L108" i="15"/>
  <c r="J108" i="15"/>
  <c r="O108" i="15" s="1"/>
  <c r="P108" i="15" s="1"/>
  <c r="G108" i="15"/>
  <c r="N107" i="15"/>
  <c r="O107" i="15" s="1"/>
  <c r="P107" i="15" s="1"/>
  <c r="L107" i="15"/>
  <c r="J107" i="15"/>
  <c r="G107" i="15"/>
  <c r="N106" i="15"/>
  <c r="L106" i="15"/>
  <c r="J106" i="15"/>
  <c r="O106" i="15" s="1"/>
  <c r="P106" i="15" s="1"/>
  <c r="G106" i="15"/>
  <c r="N105" i="15"/>
  <c r="O105" i="15" s="1"/>
  <c r="P105" i="15" s="1"/>
  <c r="L105" i="15"/>
  <c r="J105" i="15"/>
  <c r="G105" i="15"/>
  <c r="N104" i="15"/>
  <c r="L104" i="15"/>
  <c r="J104" i="15"/>
  <c r="O104" i="15" s="1"/>
  <c r="P104" i="15" s="1"/>
  <c r="H104" i="15"/>
  <c r="N103" i="15"/>
  <c r="N113" i="15" s="1"/>
  <c r="L103" i="15"/>
  <c r="J103" i="15"/>
  <c r="G103" i="15"/>
  <c r="G113" i="15" s="1"/>
  <c r="N102" i="15"/>
  <c r="L102" i="15"/>
  <c r="J102" i="15"/>
  <c r="O102" i="15" s="1"/>
  <c r="P102" i="15" s="1"/>
  <c r="H102" i="15"/>
  <c r="N101" i="15"/>
  <c r="O101" i="15" s="1"/>
  <c r="L101" i="15"/>
  <c r="L113" i="15" s="1"/>
  <c r="J101" i="15"/>
  <c r="J113" i="15" s="1"/>
  <c r="H101" i="15"/>
  <c r="H113" i="15" s="1"/>
  <c r="G99" i="15"/>
  <c r="E99" i="15"/>
  <c r="N97" i="15"/>
  <c r="N99" i="15" s="1"/>
  <c r="L97" i="15"/>
  <c r="L99" i="15" s="1"/>
  <c r="J97" i="15"/>
  <c r="O97" i="15" s="1"/>
  <c r="H97" i="15"/>
  <c r="H99" i="15" s="1"/>
  <c r="H95" i="15"/>
  <c r="E95" i="15"/>
  <c r="N93" i="15"/>
  <c r="O93" i="15" s="1"/>
  <c r="P93" i="15" s="1"/>
  <c r="L93" i="15"/>
  <c r="J93" i="15"/>
  <c r="G93" i="15"/>
  <c r="N92" i="15"/>
  <c r="L92" i="15"/>
  <c r="J92" i="15"/>
  <c r="O92" i="15" s="1"/>
  <c r="P92" i="15" s="1"/>
  <c r="G92" i="15"/>
  <c r="N91" i="15"/>
  <c r="O91" i="15" s="1"/>
  <c r="P91" i="15" s="1"/>
  <c r="L91" i="15"/>
  <c r="J91" i="15"/>
  <c r="G91" i="15"/>
  <c r="N90" i="15"/>
  <c r="L90" i="15"/>
  <c r="J90" i="15"/>
  <c r="O90" i="15" s="1"/>
  <c r="P90" i="15" s="1"/>
  <c r="G90" i="15"/>
  <c r="N89" i="15"/>
  <c r="N95" i="15" s="1"/>
  <c r="L89" i="15"/>
  <c r="J89" i="15"/>
  <c r="G89" i="15"/>
  <c r="N88" i="15"/>
  <c r="L88" i="15"/>
  <c r="J88" i="15"/>
  <c r="O88" i="15" s="1"/>
  <c r="P88" i="15" s="1"/>
  <c r="G88" i="15"/>
  <c r="O87" i="15"/>
  <c r="P87" i="15" s="1"/>
  <c r="N87" i="15"/>
  <c r="L87" i="15"/>
  <c r="L95" i="15" s="1"/>
  <c r="J87" i="15"/>
  <c r="J95" i="15" s="1"/>
  <c r="G87" i="15"/>
  <c r="G95" i="15" s="1"/>
  <c r="E85" i="15"/>
  <c r="N83" i="15"/>
  <c r="L83" i="15"/>
  <c r="J83" i="15"/>
  <c r="O83" i="15" s="1"/>
  <c r="P83" i="15" s="1"/>
  <c r="H83" i="15"/>
  <c r="N82" i="15"/>
  <c r="O82" i="15" s="1"/>
  <c r="P82" i="15" s="1"/>
  <c r="L82" i="15"/>
  <c r="J82" i="15"/>
  <c r="H82" i="15"/>
  <c r="N81" i="15"/>
  <c r="L81" i="15"/>
  <c r="J81" i="15"/>
  <c r="O81" i="15" s="1"/>
  <c r="P81" i="15" s="1"/>
  <c r="H81" i="15"/>
  <c r="O80" i="15"/>
  <c r="P80" i="15" s="1"/>
  <c r="N80" i="15"/>
  <c r="L80" i="15"/>
  <c r="J80" i="15"/>
  <c r="H80" i="15"/>
  <c r="N79" i="15"/>
  <c r="L79" i="15"/>
  <c r="J79" i="15"/>
  <c r="O79" i="15" s="1"/>
  <c r="P79" i="15" s="1"/>
  <c r="H79" i="15"/>
  <c r="N78" i="15"/>
  <c r="O78" i="15" s="1"/>
  <c r="P78" i="15" s="1"/>
  <c r="L78" i="15"/>
  <c r="J78" i="15"/>
  <c r="H78" i="15"/>
  <c r="N77" i="15"/>
  <c r="L77" i="15"/>
  <c r="J77" i="15"/>
  <c r="O77" i="15" s="1"/>
  <c r="P77" i="15" s="1"/>
  <c r="H77" i="15"/>
  <c r="O76" i="15"/>
  <c r="P76" i="15" s="1"/>
  <c r="N76" i="15"/>
  <c r="L76" i="15"/>
  <c r="J76" i="15"/>
  <c r="H76" i="15"/>
  <c r="N75" i="15"/>
  <c r="L75" i="15"/>
  <c r="J75" i="15"/>
  <c r="O75" i="15" s="1"/>
  <c r="P75" i="15" s="1"/>
  <c r="H75" i="15"/>
  <c r="N74" i="15"/>
  <c r="O74" i="15" s="1"/>
  <c r="P74" i="15" s="1"/>
  <c r="L74" i="15"/>
  <c r="J74" i="15"/>
  <c r="H74" i="15"/>
  <c r="N73" i="15"/>
  <c r="L73" i="15"/>
  <c r="J73" i="15"/>
  <c r="O73" i="15" s="1"/>
  <c r="P73" i="15" s="1"/>
  <c r="G73" i="15"/>
  <c r="O72" i="15"/>
  <c r="P72" i="15" s="1"/>
  <c r="N72" i="15"/>
  <c r="L72" i="15"/>
  <c r="J72" i="15"/>
  <c r="G72" i="15"/>
  <c r="N71" i="15"/>
  <c r="L71" i="15"/>
  <c r="J71" i="15"/>
  <c r="O71" i="15" s="1"/>
  <c r="P71" i="15" s="1"/>
  <c r="H71" i="15"/>
  <c r="H85" i="15" s="1"/>
  <c r="N70" i="15"/>
  <c r="N85" i="15" s="1"/>
  <c r="L70" i="15"/>
  <c r="L85" i="15" s="1"/>
  <c r="J70" i="15"/>
  <c r="J85" i="15" s="1"/>
  <c r="G70" i="15"/>
  <c r="G85" i="15" s="1"/>
  <c r="E68" i="15"/>
  <c r="N66" i="15"/>
  <c r="L66" i="15"/>
  <c r="J66" i="15"/>
  <c r="O66" i="15" s="1"/>
  <c r="P66" i="15" s="1"/>
  <c r="G66" i="15"/>
  <c r="O65" i="15"/>
  <c r="P65" i="15" s="1"/>
  <c r="N65" i="15"/>
  <c r="L65" i="15"/>
  <c r="J65" i="15"/>
  <c r="G65" i="15"/>
  <c r="N64" i="15"/>
  <c r="L64" i="15"/>
  <c r="J64" i="15"/>
  <c r="O64" i="15" s="1"/>
  <c r="P64" i="15" s="1"/>
  <c r="H64" i="15"/>
  <c r="N63" i="15"/>
  <c r="L63" i="15"/>
  <c r="O63" i="15" s="1"/>
  <c r="P63" i="15" s="1"/>
  <c r="J63" i="15"/>
  <c r="H63" i="15"/>
  <c r="N62" i="15"/>
  <c r="L62" i="15"/>
  <c r="J62" i="15"/>
  <c r="O62" i="15" s="1"/>
  <c r="P62" i="15" s="1"/>
  <c r="G62" i="15"/>
  <c r="O61" i="15"/>
  <c r="P61" i="15" s="1"/>
  <c r="N61" i="15"/>
  <c r="L61" i="15"/>
  <c r="J61" i="15"/>
  <c r="G61" i="15"/>
  <c r="P60" i="15"/>
  <c r="O60" i="15"/>
  <c r="N60" i="15"/>
  <c r="L60" i="15"/>
  <c r="J60" i="15"/>
  <c r="G60" i="15"/>
  <c r="N59" i="15"/>
  <c r="L59" i="15"/>
  <c r="O59" i="15" s="1"/>
  <c r="P59" i="15" s="1"/>
  <c r="J59" i="15"/>
  <c r="H59" i="15"/>
  <c r="N58" i="15"/>
  <c r="L58" i="15"/>
  <c r="J58" i="15"/>
  <c r="O58" i="15" s="1"/>
  <c r="P58" i="15" s="1"/>
  <c r="H58" i="15"/>
  <c r="O57" i="15"/>
  <c r="P57" i="15" s="1"/>
  <c r="N57" i="15"/>
  <c r="L57" i="15"/>
  <c r="J57" i="15"/>
  <c r="G57" i="15"/>
  <c r="P56" i="15"/>
  <c r="O56" i="15"/>
  <c r="N56" i="15"/>
  <c r="L56" i="15"/>
  <c r="J56" i="15"/>
  <c r="H56" i="15"/>
  <c r="N55" i="15"/>
  <c r="L55" i="15"/>
  <c r="O55" i="15" s="1"/>
  <c r="P55" i="15" s="1"/>
  <c r="J55" i="15"/>
  <c r="G55" i="15"/>
  <c r="N54" i="15"/>
  <c r="L54" i="15"/>
  <c r="J54" i="15"/>
  <c r="O54" i="15" s="1"/>
  <c r="P54" i="15" s="1"/>
  <c r="G54" i="15"/>
  <c r="O53" i="15"/>
  <c r="P53" i="15" s="1"/>
  <c r="N53" i="15"/>
  <c r="L53" i="15"/>
  <c r="J53" i="15"/>
  <c r="H53" i="15"/>
  <c r="P52" i="15"/>
  <c r="O52" i="15"/>
  <c r="N52" i="15"/>
  <c r="L52" i="15"/>
  <c r="J52" i="15"/>
  <c r="H52" i="15"/>
  <c r="N51" i="15"/>
  <c r="L51" i="15"/>
  <c r="O51" i="15" s="1"/>
  <c r="P51" i="15" s="1"/>
  <c r="J51" i="15"/>
  <c r="G51" i="15"/>
  <c r="N50" i="15"/>
  <c r="L50" i="15"/>
  <c r="J50" i="15"/>
  <c r="O50" i="15" s="1"/>
  <c r="P50" i="15" s="1"/>
  <c r="H50" i="15"/>
  <c r="O49" i="15"/>
  <c r="P49" i="15" s="1"/>
  <c r="N49" i="15"/>
  <c r="L49" i="15"/>
  <c r="J49" i="15"/>
  <c r="H49" i="15"/>
  <c r="P48" i="15"/>
  <c r="O48" i="15"/>
  <c r="N48" i="15"/>
  <c r="L48" i="15"/>
  <c r="J48" i="15"/>
  <c r="G48" i="15"/>
  <c r="N47" i="15"/>
  <c r="L47" i="15"/>
  <c r="O47" i="15" s="1"/>
  <c r="P47" i="15" s="1"/>
  <c r="J47" i="15"/>
  <c r="H47" i="15"/>
  <c r="N46" i="15"/>
  <c r="L46" i="15"/>
  <c r="J46" i="15"/>
  <c r="O46" i="15" s="1"/>
  <c r="P46" i="15" s="1"/>
  <c r="G46" i="15"/>
  <c r="G68" i="15" s="1"/>
  <c r="O45" i="15"/>
  <c r="P45" i="15" s="1"/>
  <c r="N45" i="15"/>
  <c r="L45" i="15"/>
  <c r="J45" i="15"/>
  <c r="H45" i="15"/>
  <c r="P44" i="15"/>
  <c r="O44" i="15"/>
  <c r="O68" i="15" s="1"/>
  <c r="N44" i="15"/>
  <c r="N68" i="15" s="1"/>
  <c r="L44" i="15"/>
  <c r="L68" i="15" s="1"/>
  <c r="J44" i="15"/>
  <c r="H44" i="15"/>
  <c r="H68" i="15" s="1"/>
  <c r="H42" i="15"/>
  <c r="E42" i="15"/>
  <c r="N40" i="15"/>
  <c r="N42" i="15" s="1"/>
  <c r="L40" i="15"/>
  <c r="L42" i="15" s="1"/>
  <c r="J40" i="15"/>
  <c r="J42" i="15" s="1"/>
  <c r="G40" i="15"/>
  <c r="G42" i="15" s="1"/>
  <c r="E38" i="15"/>
  <c r="N36" i="15"/>
  <c r="L36" i="15"/>
  <c r="J36" i="15"/>
  <c r="O36" i="15" s="1"/>
  <c r="P36" i="15" s="1"/>
  <c r="G36" i="15"/>
  <c r="O35" i="15"/>
  <c r="P35" i="15" s="1"/>
  <c r="N35" i="15"/>
  <c r="L35" i="15"/>
  <c r="J35" i="15"/>
  <c r="H35" i="15"/>
  <c r="P34" i="15"/>
  <c r="O34" i="15"/>
  <c r="N34" i="15"/>
  <c r="L34" i="15"/>
  <c r="J34" i="15"/>
  <c r="G34" i="15"/>
  <c r="G38" i="15" s="1"/>
  <c r="N33" i="15"/>
  <c r="L33" i="15"/>
  <c r="O33" i="15" s="1"/>
  <c r="P33" i="15" s="1"/>
  <c r="J33" i="15"/>
  <c r="H33" i="15"/>
  <c r="N32" i="15"/>
  <c r="N38" i="15" s="1"/>
  <c r="L32" i="15"/>
  <c r="L38" i="15" s="1"/>
  <c r="J32" i="15"/>
  <c r="J38" i="15" s="1"/>
  <c r="H32" i="15"/>
  <c r="H38" i="15" s="1"/>
  <c r="G30" i="15"/>
  <c r="E30" i="15"/>
  <c r="E383" i="15" s="1"/>
  <c r="E385" i="15" s="1"/>
  <c r="O28" i="15"/>
  <c r="P28" i="15" s="1"/>
  <c r="N28" i="15"/>
  <c r="L28" i="15"/>
  <c r="J28" i="15"/>
  <c r="G28" i="15"/>
  <c r="P27" i="15"/>
  <c r="O27" i="15"/>
  <c r="N27" i="15"/>
  <c r="L27" i="15"/>
  <c r="J27" i="15"/>
  <c r="H27" i="15"/>
  <c r="N26" i="15"/>
  <c r="L26" i="15"/>
  <c r="O26" i="15" s="1"/>
  <c r="P26" i="15" s="1"/>
  <c r="J26" i="15"/>
  <c r="G26" i="15"/>
  <c r="N25" i="15"/>
  <c r="L25" i="15"/>
  <c r="J25" i="15"/>
  <c r="O25" i="15" s="1"/>
  <c r="P25" i="15" s="1"/>
  <c r="G25" i="15"/>
  <c r="O24" i="15"/>
  <c r="P24" i="15" s="1"/>
  <c r="N24" i="15"/>
  <c r="L24" i="15"/>
  <c r="J24" i="15"/>
  <c r="G24" i="15"/>
  <c r="P23" i="15"/>
  <c r="O23" i="15"/>
  <c r="N23" i="15"/>
  <c r="L23" i="15"/>
  <c r="J23" i="15"/>
  <c r="H23" i="15"/>
  <c r="N22" i="15"/>
  <c r="L22" i="15"/>
  <c r="O22" i="15" s="1"/>
  <c r="P22" i="15" s="1"/>
  <c r="J22" i="15"/>
  <c r="H22" i="15"/>
  <c r="N21" i="15"/>
  <c r="L21" i="15"/>
  <c r="J21" i="15"/>
  <c r="O21" i="15" s="1"/>
  <c r="P21" i="15" s="1"/>
  <c r="G21" i="15"/>
  <c r="O20" i="15"/>
  <c r="P20" i="15" s="1"/>
  <c r="N20" i="15"/>
  <c r="L20" i="15"/>
  <c r="J20" i="15"/>
  <c r="G20" i="15"/>
  <c r="P19" i="15"/>
  <c r="O19" i="15"/>
  <c r="N19" i="15"/>
  <c r="L19" i="15"/>
  <c r="J19" i="15"/>
  <c r="H19" i="15"/>
  <c r="N18" i="15"/>
  <c r="L18" i="15"/>
  <c r="O18" i="15" s="1"/>
  <c r="P18" i="15" s="1"/>
  <c r="J18" i="15"/>
  <c r="H18" i="15"/>
  <c r="N17" i="15"/>
  <c r="L17" i="15"/>
  <c r="J17" i="15"/>
  <c r="O17" i="15" s="1"/>
  <c r="P17" i="15" s="1"/>
  <c r="H17" i="15"/>
  <c r="O16" i="15"/>
  <c r="P16" i="15" s="1"/>
  <c r="N16" i="15"/>
  <c r="L16" i="15"/>
  <c r="J16" i="15"/>
  <c r="H16" i="15"/>
  <c r="P15" i="15"/>
  <c r="O15" i="15"/>
  <c r="N15" i="15"/>
  <c r="L15" i="15"/>
  <c r="J15" i="15"/>
  <c r="H15" i="15"/>
  <c r="N14" i="15"/>
  <c r="L14" i="15"/>
  <c r="O14" i="15" s="1"/>
  <c r="P14" i="15" s="1"/>
  <c r="J14" i="15"/>
  <c r="H14" i="15"/>
  <c r="N13" i="15"/>
  <c r="L13" i="15"/>
  <c r="J13" i="15"/>
  <c r="O13" i="15" s="1"/>
  <c r="P13" i="15" s="1"/>
  <c r="H13" i="15"/>
  <c r="O12" i="15"/>
  <c r="P12" i="15" s="1"/>
  <c r="N12" i="15"/>
  <c r="L12" i="15"/>
  <c r="J12" i="15"/>
  <c r="H12" i="15"/>
  <c r="P11" i="15"/>
  <c r="O11" i="15"/>
  <c r="N11" i="15"/>
  <c r="N30" i="15" s="1"/>
  <c r="L11" i="15"/>
  <c r="L30" i="15" s="1"/>
  <c r="L383" i="15" s="1"/>
  <c r="L385" i="15" s="1"/>
  <c r="J11" i="15"/>
  <c r="J30" i="15" s="1"/>
  <c r="H11" i="15"/>
  <c r="H30" i="15" s="1"/>
  <c r="CA8" i="16" l="1"/>
  <c r="BI36" i="16"/>
  <c r="AK36" i="16"/>
  <c r="M36" i="16"/>
  <c r="S36" i="16"/>
  <c r="AQ36" i="16"/>
  <c r="BO36" i="16"/>
  <c r="CA19" i="16"/>
  <c r="AV36" i="16"/>
  <c r="BT36" i="16"/>
  <c r="BZ19" i="16"/>
  <c r="CA24" i="16"/>
  <c r="CA31" i="16"/>
  <c r="BZ32" i="16"/>
  <c r="CA32" i="16" s="1"/>
  <c r="BU36" i="16"/>
  <c r="F36" i="16"/>
  <c r="AD36" i="16"/>
  <c r="BB36" i="16"/>
  <c r="BV36" i="16"/>
  <c r="CA16" i="16"/>
  <c r="G7" i="16"/>
  <c r="G36" i="16" s="1"/>
  <c r="AE7" i="16"/>
  <c r="AE36" i="16" s="1"/>
  <c r="BC7" i="16"/>
  <c r="BC36" i="16" s="1"/>
  <c r="BW36" i="16"/>
  <c r="BW38" i="16" s="1"/>
  <c r="CA28" i="16"/>
  <c r="AW36" i="16"/>
  <c r="L36" i="16"/>
  <c r="AJ36" i="16"/>
  <c r="BH36" i="16"/>
  <c r="BX36" i="16"/>
  <c r="BX38" i="16" s="1"/>
  <c r="BZ15" i="16"/>
  <c r="CA15" i="16" s="1"/>
  <c r="CA22" i="16"/>
  <c r="Y36" i="16"/>
  <c r="CA14" i="16"/>
  <c r="CA20" i="16"/>
  <c r="CA27" i="16"/>
  <c r="R36" i="16"/>
  <c r="AP36" i="16"/>
  <c r="BN36" i="16"/>
  <c r="BZ7" i="16"/>
  <c r="BZ27" i="16"/>
  <c r="O118" i="15"/>
  <c r="P115" i="15"/>
  <c r="P118" i="15" s="1"/>
  <c r="P130" i="15"/>
  <c r="O149" i="15"/>
  <c r="P237" i="15"/>
  <c r="P247" i="15" s="1"/>
  <c r="O247" i="15"/>
  <c r="P187" i="15"/>
  <c r="P190" i="15" s="1"/>
  <c r="O30" i="15"/>
  <c r="P68" i="15"/>
  <c r="P95" i="15"/>
  <c r="P30" i="15"/>
  <c r="O173" i="15"/>
  <c r="P168" i="15"/>
  <c r="P173" i="15" s="1"/>
  <c r="H383" i="15"/>
  <c r="H385" i="15" s="1"/>
  <c r="G383" i="15"/>
  <c r="G385" i="15" s="1"/>
  <c r="O99" i="15"/>
  <c r="P97" i="15"/>
  <c r="P99" i="15" s="1"/>
  <c r="P101" i="15"/>
  <c r="O113" i="15"/>
  <c r="O40" i="15"/>
  <c r="O70" i="15"/>
  <c r="O89" i="15"/>
  <c r="P89" i="15" s="1"/>
  <c r="O95" i="15"/>
  <c r="O103" i="15"/>
  <c r="P103" i="15" s="1"/>
  <c r="O163" i="15"/>
  <c r="O196" i="15"/>
  <c r="J247" i="15"/>
  <c r="J68" i="15"/>
  <c r="J383" i="15" s="1"/>
  <c r="J385" i="15" s="1"/>
  <c r="J118" i="15"/>
  <c r="N190" i="15"/>
  <c r="N383" i="15" s="1"/>
  <c r="N385" i="15" s="1"/>
  <c r="O32" i="15"/>
  <c r="O120" i="15"/>
  <c r="O131" i="15"/>
  <c r="P131" i="15" s="1"/>
  <c r="O188" i="15"/>
  <c r="P188" i="15" s="1"/>
  <c r="J99" i="15"/>
  <c r="J173" i="15"/>
  <c r="BZ36" i="16" l="1"/>
  <c r="BZ38" i="16" s="1"/>
  <c r="CA7" i="16"/>
  <c r="CA36" i="16" s="1"/>
  <c r="CA38" i="16" s="1"/>
  <c r="P40" i="15"/>
  <c r="P42" i="15" s="1"/>
  <c r="O42" i="15"/>
  <c r="O235" i="15"/>
  <c r="P196" i="15"/>
  <c r="P235" i="15" s="1"/>
  <c r="O166" i="15"/>
  <c r="P163" i="15"/>
  <c r="P166" i="15" s="1"/>
  <c r="P113" i="15"/>
  <c r="P149" i="15"/>
  <c r="O124" i="15"/>
  <c r="P120" i="15"/>
  <c r="P124" i="15" s="1"/>
  <c r="O85" i="15"/>
  <c r="P70" i="15"/>
  <c r="P85" i="15" s="1"/>
  <c r="P32" i="15"/>
  <c r="P38" i="15" s="1"/>
  <c r="P383" i="15" s="1"/>
  <c r="P385" i="15" s="1"/>
  <c r="O38" i="15"/>
  <c r="O383" i="15"/>
  <c r="O385" i="15" s="1"/>
  <c r="O190" i="15"/>
  <c r="BX39" i="14" l="1"/>
  <c r="BS34" i="14"/>
  <c r="BR34" i="14"/>
  <c r="BQ34" i="14"/>
  <c r="BP34" i="14"/>
  <c r="BM34" i="14"/>
  <c r="BL34" i="14"/>
  <c r="BK34" i="14"/>
  <c r="BJ34" i="14"/>
  <c r="BG34" i="14"/>
  <c r="BF34" i="14"/>
  <c r="BE34" i="14"/>
  <c r="BD34" i="14"/>
  <c r="BA34" i="14"/>
  <c r="BY37" i="14" s="1"/>
  <c r="AZ34" i="14"/>
  <c r="AY34" i="14"/>
  <c r="AX34" i="14"/>
  <c r="AU34" i="14"/>
  <c r="AT34" i="14"/>
  <c r="AS34" i="14"/>
  <c r="AR34" i="14"/>
  <c r="AO34" i="14"/>
  <c r="AN34" i="14"/>
  <c r="AM34" i="14"/>
  <c r="AL34" i="14"/>
  <c r="AI34" i="14"/>
  <c r="AH34" i="14"/>
  <c r="AG34" i="14"/>
  <c r="AF34" i="14"/>
  <c r="AC34" i="14"/>
  <c r="AB34" i="14"/>
  <c r="AA34" i="14"/>
  <c r="Z34" i="14"/>
  <c r="W34" i="14"/>
  <c r="V34" i="14"/>
  <c r="U34" i="14"/>
  <c r="T34" i="14"/>
  <c r="Q34" i="14"/>
  <c r="P34" i="14"/>
  <c r="O34" i="14"/>
  <c r="N34" i="14"/>
  <c r="K34" i="14"/>
  <c r="J34" i="14"/>
  <c r="I34" i="14"/>
  <c r="H34" i="14"/>
  <c r="E34" i="14"/>
  <c r="BY36" i="14" s="1"/>
  <c r="BY40" i="14" s="1"/>
  <c r="D34" i="14"/>
  <c r="C34" i="14"/>
  <c r="B34" i="14"/>
  <c r="BY33" i="14"/>
  <c r="BX33" i="14"/>
  <c r="BW33" i="14"/>
  <c r="BZ33" i="14" s="1"/>
  <c r="BV33" i="14"/>
  <c r="BT33" i="14"/>
  <c r="BU33" i="14" s="1"/>
  <c r="BN33" i="14"/>
  <c r="BO33" i="14" s="1"/>
  <c r="BH33" i="14"/>
  <c r="BI33" i="14" s="1"/>
  <c r="BB33" i="14"/>
  <c r="BC33" i="14" s="1"/>
  <c r="AV33" i="14"/>
  <c r="AW33" i="14" s="1"/>
  <c r="AP33" i="14"/>
  <c r="AQ33" i="14" s="1"/>
  <c r="AJ33" i="14"/>
  <c r="AK33" i="14" s="1"/>
  <c r="AD33" i="14"/>
  <c r="AE33" i="14" s="1"/>
  <c r="X33" i="14"/>
  <c r="Y33" i="14" s="1"/>
  <c r="R33" i="14"/>
  <c r="S33" i="14" s="1"/>
  <c r="L33" i="14"/>
  <c r="M33" i="14" s="1"/>
  <c r="F33" i="14"/>
  <c r="G33" i="14" s="1"/>
  <c r="BY32" i="14"/>
  <c r="BX32" i="14"/>
  <c r="BW32" i="14"/>
  <c r="BV32" i="14"/>
  <c r="BT32" i="14"/>
  <c r="BU32" i="14" s="1"/>
  <c r="BN32" i="14"/>
  <c r="BO32" i="14" s="1"/>
  <c r="BH32" i="14"/>
  <c r="BI32" i="14" s="1"/>
  <c r="BB32" i="14"/>
  <c r="BC32" i="14" s="1"/>
  <c r="AV32" i="14"/>
  <c r="AW32" i="14" s="1"/>
  <c r="AP32" i="14"/>
  <c r="AQ32" i="14" s="1"/>
  <c r="AJ32" i="14"/>
  <c r="AK32" i="14" s="1"/>
  <c r="AD32" i="14"/>
  <c r="AE32" i="14" s="1"/>
  <c r="X32" i="14"/>
  <c r="Y32" i="14" s="1"/>
  <c r="R32" i="14"/>
  <c r="S32" i="14" s="1"/>
  <c r="L32" i="14"/>
  <c r="M32" i="14" s="1"/>
  <c r="G32" i="14"/>
  <c r="F32" i="14"/>
  <c r="BY31" i="14"/>
  <c r="BX31" i="14"/>
  <c r="BW31" i="14"/>
  <c r="BV31" i="14"/>
  <c r="BT31" i="14"/>
  <c r="BU31" i="14" s="1"/>
  <c r="BN31" i="14"/>
  <c r="BO31" i="14" s="1"/>
  <c r="BH31" i="14"/>
  <c r="BI31" i="14" s="1"/>
  <c r="BB31" i="14"/>
  <c r="BC31" i="14" s="1"/>
  <c r="AV31" i="14"/>
  <c r="AW31" i="14" s="1"/>
  <c r="AP31" i="14"/>
  <c r="AQ31" i="14" s="1"/>
  <c r="AJ31" i="14"/>
  <c r="AK31" i="14" s="1"/>
  <c r="AD31" i="14"/>
  <c r="AE31" i="14" s="1"/>
  <c r="X31" i="14"/>
  <c r="Y31" i="14" s="1"/>
  <c r="R31" i="14"/>
  <c r="S31" i="14" s="1"/>
  <c r="L31" i="14"/>
  <c r="M31" i="14" s="1"/>
  <c r="F31" i="14"/>
  <c r="G31" i="14" s="1"/>
  <c r="BY30" i="14"/>
  <c r="BX30" i="14"/>
  <c r="BW30" i="14"/>
  <c r="BV30" i="14"/>
  <c r="BT30" i="14"/>
  <c r="BU30" i="14" s="1"/>
  <c r="BO30" i="14"/>
  <c r="BN30" i="14"/>
  <c r="BH30" i="14"/>
  <c r="BI30" i="14" s="1"/>
  <c r="BB30" i="14"/>
  <c r="BC30" i="14" s="1"/>
  <c r="AV30" i="14"/>
  <c r="AW30" i="14" s="1"/>
  <c r="AQ30" i="14"/>
  <c r="AP30" i="14"/>
  <c r="AJ30" i="14"/>
  <c r="AK30" i="14" s="1"/>
  <c r="AD30" i="14"/>
  <c r="AE30" i="14" s="1"/>
  <c r="X30" i="14"/>
  <c r="Y30" i="14" s="1"/>
  <c r="R30" i="14"/>
  <c r="S30" i="14" s="1"/>
  <c r="L30" i="14"/>
  <c r="M30" i="14" s="1"/>
  <c r="F30" i="14"/>
  <c r="G30" i="14" s="1"/>
  <c r="BY29" i="14"/>
  <c r="BX29" i="14"/>
  <c r="BW29" i="14"/>
  <c r="BV29" i="14"/>
  <c r="BT29" i="14"/>
  <c r="BU29" i="14" s="1"/>
  <c r="BN29" i="14"/>
  <c r="BO29" i="14" s="1"/>
  <c r="BH29" i="14"/>
  <c r="BI29" i="14" s="1"/>
  <c r="BB29" i="14"/>
  <c r="BC29" i="14" s="1"/>
  <c r="AV29" i="14"/>
  <c r="AW29" i="14" s="1"/>
  <c r="AP29" i="14"/>
  <c r="AQ29" i="14" s="1"/>
  <c r="AJ29" i="14"/>
  <c r="AK29" i="14" s="1"/>
  <c r="AD29" i="14"/>
  <c r="AE29" i="14" s="1"/>
  <c r="X29" i="14"/>
  <c r="Y29" i="14" s="1"/>
  <c r="R29" i="14"/>
  <c r="S29" i="14" s="1"/>
  <c r="L29" i="14"/>
  <c r="M29" i="14" s="1"/>
  <c r="F29" i="14"/>
  <c r="G29" i="14" s="1"/>
  <c r="BY28" i="14"/>
  <c r="BX28" i="14"/>
  <c r="BW28" i="14"/>
  <c r="BV28" i="14"/>
  <c r="BT28" i="14"/>
  <c r="BU28" i="14" s="1"/>
  <c r="BN28" i="14"/>
  <c r="BO28" i="14" s="1"/>
  <c r="BH28" i="14"/>
  <c r="BI28" i="14" s="1"/>
  <c r="BB28" i="14"/>
  <c r="BC28" i="14" s="1"/>
  <c r="AV28" i="14"/>
  <c r="AW28" i="14" s="1"/>
  <c r="AP28" i="14"/>
  <c r="AQ28" i="14" s="1"/>
  <c r="AJ28" i="14"/>
  <c r="AK28" i="14" s="1"/>
  <c r="AD28" i="14"/>
  <c r="AE28" i="14" s="1"/>
  <c r="X28" i="14"/>
  <c r="Y28" i="14" s="1"/>
  <c r="R28" i="14"/>
  <c r="S28" i="14" s="1"/>
  <c r="L28" i="14"/>
  <c r="M28" i="14" s="1"/>
  <c r="F28" i="14"/>
  <c r="G28" i="14" s="1"/>
  <c r="BY27" i="14"/>
  <c r="BX27" i="14"/>
  <c r="BW27" i="14"/>
  <c r="BV27" i="14"/>
  <c r="BT27" i="14"/>
  <c r="BU27" i="14" s="1"/>
  <c r="BN27" i="14"/>
  <c r="BO27" i="14" s="1"/>
  <c r="BH27" i="14"/>
  <c r="BI27" i="14" s="1"/>
  <c r="BB27" i="14"/>
  <c r="BC27" i="14" s="1"/>
  <c r="AV27" i="14"/>
  <c r="AW27" i="14" s="1"/>
  <c r="AP27" i="14"/>
  <c r="AQ27" i="14" s="1"/>
  <c r="AJ27" i="14"/>
  <c r="AK27" i="14" s="1"/>
  <c r="AD27" i="14"/>
  <c r="AE27" i="14" s="1"/>
  <c r="X27" i="14"/>
  <c r="Y27" i="14" s="1"/>
  <c r="R27" i="14"/>
  <c r="S27" i="14" s="1"/>
  <c r="L27" i="14"/>
  <c r="M27" i="14" s="1"/>
  <c r="F27" i="14"/>
  <c r="G27" i="14" s="1"/>
  <c r="BY26" i="14"/>
  <c r="BX26" i="14"/>
  <c r="BW26" i="14"/>
  <c r="BV26" i="14"/>
  <c r="BT26" i="14"/>
  <c r="BU26" i="14" s="1"/>
  <c r="BN26" i="14"/>
  <c r="BO26" i="14" s="1"/>
  <c r="BH26" i="14"/>
  <c r="BI26" i="14" s="1"/>
  <c r="BB26" i="14"/>
  <c r="BC26" i="14" s="1"/>
  <c r="AV26" i="14"/>
  <c r="AW26" i="14" s="1"/>
  <c r="AQ26" i="14"/>
  <c r="AP26" i="14"/>
  <c r="AJ26" i="14"/>
  <c r="AK26" i="14" s="1"/>
  <c r="AD26" i="14"/>
  <c r="AE26" i="14" s="1"/>
  <c r="X26" i="14"/>
  <c r="Y26" i="14" s="1"/>
  <c r="S26" i="14"/>
  <c r="R26" i="14"/>
  <c r="L26" i="14"/>
  <c r="M26" i="14" s="1"/>
  <c r="F26" i="14"/>
  <c r="G26" i="14" s="1"/>
  <c r="BY25" i="14"/>
  <c r="BX25" i="14"/>
  <c r="BZ25" i="14" s="1"/>
  <c r="BW25" i="14"/>
  <c r="BV25" i="14"/>
  <c r="BT25" i="14"/>
  <c r="BU25" i="14" s="1"/>
  <c r="BN25" i="14"/>
  <c r="BO25" i="14" s="1"/>
  <c r="BI25" i="14"/>
  <c r="BH25" i="14"/>
  <c r="BB25" i="14"/>
  <c r="BC25" i="14" s="1"/>
  <c r="AV25" i="14"/>
  <c r="AW25" i="14" s="1"/>
  <c r="AP25" i="14"/>
  <c r="AQ25" i="14" s="1"/>
  <c r="AK25" i="14"/>
  <c r="AJ25" i="14"/>
  <c r="AD25" i="14"/>
  <c r="AE25" i="14" s="1"/>
  <c r="X25" i="14"/>
  <c r="Y25" i="14" s="1"/>
  <c r="R25" i="14"/>
  <c r="S25" i="14" s="1"/>
  <c r="L25" i="14"/>
  <c r="M25" i="14" s="1"/>
  <c r="F25" i="14"/>
  <c r="G25" i="14" s="1"/>
  <c r="BY24" i="14"/>
  <c r="BX24" i="14"/>
  <c r="BW24" i="14"/>
  <c r="BV24" i="14"/>
  <c r="BT24" i="14"/>
  <c r="BU24" i="14" s="1"/>
  <c r="BN24" i="14"/>
  <c r="BO24" i="14" s="1"/>
  <c r="BH24" i="14"/>
  <c r="BI24" i="14" s="1"/>
  <c r="BB24" i="14"/>
  <c r="BC24" i="14" s="1"/>
  <c r="AV24" i="14"/>
  <c r="AW24" i="14" s="1"/>
  <c r="AP24" i="14"/>
  <c r="AQ24" i="14" s="1"/>
  <c r="AJ24" i="14"/>
  <c r="AK24" i="14" s="1"/>
  <c r="AD24" i="14"/>
  <c r="AE24" i="14" s="1"/>
  <c r="X24" i="14"/>
  <c r="Y24" i="14" s="1"/>
  <c r="R24" i="14"/>
  <c r="S24" i="14" s="1"/>
  <c r="L24" i="14"/>
  <c r="M24" i="14" s="1"/>
  <c r="F24" i="14"/>
  <c r="G24" i="14" s="1"/>
  <c r="BY23" i="14"/>
  <c r="BX23" i="14"/>
  <c r="BW23" i="14"/>
  <c r="BV23" i="14"/>
  <c r="BU23" i="14"/>
  <c r="BT23" i="14"/>
  <c r="BN23" i="14"/>
  <c r="BO23" i="14" s="1"/>
  <c r="BH23" i="14"/>
  <c r="BI23" i="14" s="1"/>
  <c r="BB23" i="14"/>
  <c r="BC23" i="14" s="1"/>
  <c r="AV23" i="14"/>
  <c r="AW23" i="14" s="1"/>
  <c r="AP23" i="14"/>
  <c r="AQ23" i="14" s="1"/>
  <c r="AJ23" i="14"/>
  <c r="AK23" i="14" s="1"/>
  <c r="AD23" i="14"/>
  <c r="AE23" i="14" s="1"/>
  <c r="X23" i="14"/>
  <c r="Y23" i="14" s="1"/>
  <c r="R23" i="14"/>
  <c r="S23" i="14" s="1"/>
  <c r="L23" i="14"/>
  <c r="M23" i="14" s="1"/>
  <c r="F23" i="14"/>
  <c r="G23" i="14" s="1"/>
  <c r="BY22" i="14"/>
  <c r="BX22" i="14"/>
  <c r="BW22" i="14"/>
  <c r="BV22" i="14"/>
  <c r="BT22" i="14"/>
  <c r="BU22" i="14" s="1"/>
  <c r="BO22" i="14"/>
  <c r="BN22" i="14"/>
  <c r="BH22" i="14"/>
  <c r="BI22" i="14" s="1"/>
  <c r="BB22" i="14"/>
  <c r="BC22" i="14" s="1"/>
  <c r="AV22" i="14"/>
  <c r="AW22" i="14" s="1"/>
  <c r="AP22" i="14"/>
  <c r="AQ22" i="14" s="1"/>
  <c r="AJ22" i="14"/>
  <c r="AK22" i="14" s="1"/>
  <c r="AD22" i="14"/>
  <c r="AE22" i="14" s="1"/>
  <c r="X22" i="14"/>
  <c r="Y22" i="14" s="1"/>
  <c r="R22" i="14"/>
  <c r="S22" i="14" s="1"/>
  <c r="L22" i="14"/>
  <c r="M22" i="14" s="1"/>
  <c r="F22" i="14"/>
  <c r="G22" i="14" s="1"/>
  <c r="BY21" i="14"/>
  <c r="BX21" i="14"/>
  <c r="BW21" i="14"/>
  <c r="BV21" i="14"/>
  <c r="BU21" i="14"/>
  <c r="BT21" i="14"/>
  <c r="BN21" i="14"/>
  <c r="BO21" i="14" s="1"/>
  <c r="BI21" i="14"/>
  <c r="BH21" i="14"/>
  <c r="BB21" i="14"/>
  <c r="BC21" i="14" s="1"/>
  <c r="AV21" i="14"/>
  <c r="AW21" i="14" s="1"/>
  <c r="AP21" i="14"/>
  <c r="AQ21" i="14" s="1"/>
  <c r="AJ21" i="14"/>
  <c r="AK21" i="14" s="1"/>
  <c r="AD21" i="14"/>
  <c r="AE21" i="14" s="1"/>
  <c r="X21" i="14"/>
  <c r="Y21" i="14" s="1"/>
  <c r="R21" i="14"/>
  <c r="S21" i="14" s="1"/>
  <c r="L21" i="14"/>
  <c r="M21" i="14" s="1"/>
  <c r="F21" i="14"/>
  <c r="G21" i="14" s="1"/>
  <c r="BY20" i="14"/>
  <c r="BX20" i="14"/>
  <c r="BW20" i="14"/>
  <c r="BV20" i="14"/>
  <c r="BT20" i="14"/>
  <c r="BU20" i="14" s="1"/>
  <c r="BN20" i="14"/>
  <c r="BO20" i="14" s="1"/>
  <c r="BH20" i="14"/>
  <c r="BI20" i="14" s="1"/>
  <c r="BB20" i="14"/>
  <c r="BC20" i="14" s="1"/>
  <c r="AV20" i="14"/>
  <c r="AW20" i="14" s="1"/>
  <c r="AP20" i="14"/>
  <c r="AQ20" i="14" s="1"/>
  <c r="AJ20" i="14"/>
  <c r="AK20" i="14" s="1"/>
  <c r="AD20" i="14"/>
  <c r="AE20" i="14" s="1"/>
  <c r="X20" i="14"/>
  <c r="Y20" i="14" s="1"/>
  <c r="R20" i="14"/>
  <c r="S20" i="14" s="1"/>
  <c r="L20" i="14"/>
  <c r="M20" i="14" s="1"/>
  <c r="F20" i="14"/>
  <c r="G20" i="14" s="1"/>
  <c r="BY19" i="14"/>
  <c r="BX19" i="14"/>
  <c r="BW19" i="14"/>
  <c r="BV19" i="14"/>
  <c r="BT19" i="14"/>
  <c r="BU19" i="14" s="1"/>
  <c r="BN19" i="14"/>
  <c r="BO19" i="14" s="1"/>
  <c r="BH19" i="14"/>
  <c r="BI19" i="14" s="1"/>
  <c r="BB19" i="14"/>
  <c r="BC19" i="14" s="1"/>
  <c r="AV19" i="14"/>
  <c r="AW19" i="14" s="1"/>
  <c r="AP19" i="14"/>
  <c r="AQ19" i="14" s="1"/>
  <c r="AK19" i="14"/>
  <c r="AJ19" i="14"/>
  <c r="AD19" i="14"/>
  <c r="AE19" i="14" s="1"/>
  <c r="Y19" i="14"/>
  <c r="X19" i="14"/>
  <c r="R19" i="14"/>
  <c r="S19" i="14" s="1"/>
  <c r="L19" i="14"/>
  <c r="M19" i="14" s="1"/>
  <c r="F19" i="14"/>
  <c r="G19" i="14" s="1"/>
  <c r="BY18" i="14"/>
  <c r="BX18" i="14"/>
  <c r="BW18" i="14"/>
  <c r="BV18" i="14"/>
  <c r="BT18" i="14"/>
  <c r="BU18" i="14" s="1"/>
  <c r="BN18" i="14"/>
  <c r="BO18" i="14" s="1"/>
  <c r="BH18" i="14"/>
  <c r="BI18" i="14" s="1"/>
  <c r="BB18" i="14"/>
  <c r="BC18" i="14" s="1"/>
  <c r="AV18" i="14"/>
  <c r="AW18" i="14" s="1"/>
  <c r="AQ18" i="14"/>
  <c r="AP18" i="14"/>
  <c r="AJ18" i="14"/>
  <c r="AK18" i="14" s="1"/>
  <c r="AD18" i="14"/>
  <c r="AE18" i="14" s="1"/>
  <c r="X18" i="14"/>
  <c r="Y18" i="14" s="1"/>
  <c r="R18" i="14"/>
  <c r="S18" i="14" s="1"/>
  <c r="L18" i="14"/>
  <c r="M18" i="14" s="1"/>
  <c r="F18" i="14"/>
  <c r="G18" i="14" s="1"/>
  <c r="BY17" i="14"/>
  <c r="BX17" i="14"/>
  <c r="BW17" i="14"/>
  <c r="BV17" i="14"/>
  <c r="BT17" i="14"/>
  <c r="BU17" i="14" s="1"/>
  <c r="BN17" i="14"/>
  <c r="BO17" i="14" s="1"/>
  <c r="BH17" i="14"/>
  <c r="BI17" i="14" s="1"/>
  <c r="BB17" i="14"/>
  <c r="BC17" i="14" s="1"/>
  <c r="AW17" i="14"/>
  <c r="AV17" i="14"/>
  <c r="AP17" i="14"/>
  <c r="AQ17" i="14" s="1"/>
  <c r="AJ17" i="14"/>
  <c r="AK17" i="14" s="1"/>
  <c r="AD17" i="14"/>
  <c r="AE17" i="14" s="1"/>
  <c r="X17" i="14"/>
  <c r="Y17" i="14" s="1"/>
  <c r="R17" i="14"/>
  <c r="S17" i="14" s="1"/>
  <c r="L17" i="14"/>
  <c r="M17" i="14" s="1"/>
  <c r="F17" i="14"/>
  <c r="G17" i="14" s="1"/>
  <c r="BY16" i="14"/>
  <c r="BX16" i="14"/>
  <c r="BZ16" i="14" s="1"/>
  <c r="CA16" i="14" s="1"/>
  <c r="BW16" i="14"/>
  <c r="BV16" i="14"/>
  <c r="BT16" i="14"/>
  <c r="BU16" i="14" s="1"/>
  <c r="BN16" i="14"/>
  <c r="BO16" i="14" s="1"/>
  <c r="BH16" i="14"/>
  <c r="BI16" i="14" s="1"/>
  <c r="BB16" i="14"/>
  <c r="BC16" i="14" s="1"/>
  <c r="AV16" i="14"/>
  <c r="AW16" i="14" s="1"/>
  <c r="AP16" i="14"/>
  <c r="AQ16" i="14" s="1"/>
  <c r="AJ16" i="14"/>
  <c r="AK16" i="14" s="1"/>
  <c r="AD16" i="14"/>
  <c r="AE16" i="14" s="1"/>
  <c r="X16" i="14"/>
  <c r="Y16" i="14" s="1"/>
  <c r="R16" i="14"/>
  <c r="S16" i="14" s="1"/>
  <c r="L16" i="14"/>
  <c r="M16" i="14" s="1"/>
  <c r="F16" i="14"/>
  <c r="G16" i="14" s="1"/>
  <c r="BY15" i="14"/>
  <c r="BX15" i="14"/>
  <c r="BZ15" i="14" s="1"/>
  <c r="BW15" i="14"/>
  <c r="BV15" i="14"/>
  <c r="BT15" i="14"/>
  <c r="BU15" i="14" s="1"/>
  <c r="BN15" i="14"/>
  <c r="BO15" i="14" s="1"/>
  <c r="BH15" i="14"/>
  <c r="BI15" i="14" s="1"/>
  <c r="BB15" i="14"/>
  <c r="BC15" i="14" s="1"/>
  <c r="AV15" i="14"/>
  <c r="AW15" i="14" s="1"/>
  <c r="AP15" i="14"/>
  <c r="AQ15" i="14" s="1"/>
  <c r="AK15" i="14"/>
  <c r="AJ15" i="14"/>
  <c r="AD15" i="14"/>
  <c r="AE15" i="14" s="1"/>
  <c r="X15" i="14"/>
  <c r="Y15" i="14" s="1"/>
  <c r="R15" i="14"/>
  <c r="S15" i="14" s="1"/>
  <c r="L15" i="14"/>
  <c r="M15" i="14" s="1"/>
  <c r="F15" i="14"/>
  <c r="G15" i="14" s="1"/>
  <c r="BY14" i="14"/>
  <c r="BX14" i="14"/>
  <c r="BW14" i="14"/>
  <c r="BV14" i="14"/>
  <c r="BT14" i="14"/>
  <c r="BU14" i="14" s="1"/>
  <c r="BN14" i="14"/>
  <c r="BO14" i="14" s="1"/>
  <c r="BH14" i="14"/>
  <c r="BI14" i="14" s="1"/>
  <c r="BB14" i="14"/>
  <c r="BC14" i="14" s="1"/>
  <c r="AV14" i="14"/>
  <c r="AW14" i="14" s="1"/>
  <c r="AP14" i="14"/>
  <c r="AQ14" i="14" s="1"/>
  <c r="AJ14" i="14"/>
  <c r="AK14" i="14" s="1"/>
  <c r="AE14" i="14"/>
  <c r="AD14" i="14"/>
  <c r="X14" i="14"/>
  <c r="Y14" i="14" s="1"/>
  <c r="R14" i="14"/>
  <c r="S14" i="14" s="1"/>
  <c r="L14" i="14"/>
  <c r="M14" i="14" s="1"/>
  <c r="F14" i="14"/>
  <c r="G14" i="14" s="1"/>
  <c r="BY13" i="14"/>
  <c r="BX13" i="14"/>
  <c r="BW13" i="14"/>
  <c r="BV13" i="14"/>
  <c r="BT13" i="14"/>
  <c r="BU13" i="14" s="1"/>
  <c r="BN13" i="14"/>
  <c r="BO13" i="14" s="1"/>
  <c r="BH13" i="14"/>
  <c r="BI13" i="14" s="1"/>
  <c r="BB13" i="14"/>
  <c r="BC13" i="14" s="1"/>
  <c r="AV13" i="14"/>
  <c r="AW13" i="14" s="1"/>
  <c r="AP13" i="14"/>
  <c r="AQ13" i="14" s="1"/>
  <c r="AJ13" i="14"/>
  <c r="AK13" i="14" s="1"/>
  <c r="AD13" i="14"/>
  <c r="AE13" i="14" s="1"/>
  <c r="X13" i="14"/>
  <c r="Y13" i="14" s="1"/>
  <c r="R13" i="14"/>
  <c r="S13" i="14" s="1"/>
  <c r="L13" i="14"/>
  <c r="M13" i="14" s="1"/>
  <c r="F13" i="14"/>
  <c r="G13" i="14" s="1"/>
  <c r="BY12" i="14"/>
  <c r="BX12" i="14"/>
  <c r="BW12" i="14"/>
  <c r="BV12" i="14"/>
  <c r="BT12" i="14"/>
  <c r="BU12" i="14" s="1"/>
  <c r="BN12" i="14"/>
  <c r="BO12" i="14" s="1"/>
  <c r="BH12" i="14"/>
  <c r="BI12" i="14" s="1"/>
  <c r="BB12" i="14"/>
  <c r="BC12" i="14" s="1"/>
  <c r="AV12" i="14"/>
  <c r="AW12" i="14" s="1"/>
  <c r="AP12" i="14"/>
  <c r="AQ12" i="14" s="1"/>
  <c r="AJ12" i="14"/>
  <c r="AK12" i="14" s="1"/>
  <c r="AD12" i="14"/>
  <c r="AE12" i="14" s="1"/>
  <c r="X12" i="14"/>
  <c r="Y12" i="14" s="1"/>
  <c r="R12" i="14"/>
  <c r="S12" i="14" s="1"/>
  <c r="L12" i="14"/>
  <c r="M12" i="14" s="1"/>
  <c r="F12" i="14"/>
  <c r="G12" i="14" s="1"/>
  <c r="BY11" i="14"/>
  <c r="BX11" i="14"/>
  <c r="BW11" i="14"/>
  <c r="BV11" i="14"/>
  <c r="BT11" i="14"/>
  <c r="BU11" i="14" s="1"/>
  <c r="BN11" i="14"/>
  <c r="BO11" i="14" s="1"/>
  <c r="BH11" i="14"/>
  <c r="BI11" i="14" s="1"/>
  <c r="BB11" i="14"/>
  <c r="BC11" i="14" s="1"/>
  <c r="AV11" i="14"/>
  <c r="AW11" i="14" s="1"/>
  <c r="AP11" i="14"/>
  <c r="AQ11" i="14" s="1"/>
  <c r="AK11" i="14"/>
  <c r="AJ11" i="14"/>
  <c r="AD11" i="14"/>
  <c r="AE11" i="14" s="1"/>
  <c r="Y11" i="14"/>
  <c r="X11" i="14"/>
  <c r="R11" i="14"/>
  <c r="S11" i="14" s="1"/>
  <c r="L11" i="14"/>
  <c r="M11" i="14" s="1"/>
  <c r="F11" i="14"/>
  <c r="G11" i="14" s="1"/>
  <c r="BY10" i="14"/>
  <c r="BX10" i="14"/>
  <c r="BW10" i="14"/>
  <c r="BV10" i="14"/>
  <c r="BT10" i="14"/>
  <c r="BU10" i="14" s="1"/>
  <c r="BN10" i="14"/>
  <c r="BO10" i="14" s="1"/>
  <c r="BH10" i="14"/>
  <c r="BI10" i="14" s="1"/>
  <c r="BC10" i="14"/>
  <c r="BB10" i="14"/>
  <c r="AV10" i="14"/>
  <c r="AW10" i="14" s="1"/>
  <c r="AP10" i="14"/>
  <c r="AQ10" i="14" s="1"/>
  <c r="AJ10" i="14"/>
  <c r="AK10" i="14" s="1"/>
  <c r="AD10" i="14"/>
  <c r="AE10" i="14" s="1"/>
  <c r="X10" i="14"/>
  <c r="Y10" i="14" s="1"/>
  <c r="R10" i="14"/>
  <c r="S10" i="14" s="1"/>
  <c r="L10" i="14"/>
  <c r="M10" i="14" s="1"/>
  <c r="F10" i="14"/>
  <c r="G10" i="14" s="1"/>
  <c r="BY9" i="14"/>
  <c r="BX9" i="14"/>
  <c r="BZ9" i="14" s="1"/>
  <c r="BW9" i="14"/>
  <c r="BV9" i="14"/>
  <c r="BT9" i="14"/>
  <c r="BU9" i="14" s="1"/>
  <c r="BN9" i="14"/>
  <c r="BO9" i="14" s="1"/>
  <c r="BH9" i="14"/>
  <c r="BI9" i="14" s="1"/>
  <c r="BC9" i="14"/>
  <c r="BB9" i="14"/>
  <c r="AW9" i="14"/>
  <c r="AV9" i="14"/>
  <c r="AP9" i="14"/>
  <c r="AQ9" i="14" s="1"/>
  <c r="AK9" i="14"/>
  <c r="AJ9" i="14"/>
  <c r="AE9" i="14"/>
  <c r="AD9" i="14"/>
  <c r="X9" i="14"/>
  <c r="Y9" i="14" s="1"/>
  <c r="R9" i="14"/>
  <c r="S9" i="14" s="1"/>
  <c r="L9" i="14"/>
  <c r="M9" i="14" s="1"/>
  <c r="F9" i="14"/>
  <c r="G9" i="14" s="1"/>
  <c r="BY8" i="14"/>
  <c r="BX8" i="14"/>
  <c r="BW8" i="14"/>
  <c r="BZ8" i="14" s="1"/>
  <c r="BV8" i="14"/>
  <c r="BT8" i="14"/>
  <c r="BU8" i="14" s="1"/>
  <c r="BN8" i="14"/>
  <c r="BO8" i="14" s="1"/>
  <c r="BH8" i="14"/>
  <c r="BI8" i="14" s="1"/>
  <c r="BB8" i="14"/>
  <c r="BC8" i="14" s="1"/>
  <c r="AW8" i="14"/>
  <c r="AV8" i="14"/>
  <c r="AP8" i="14"/>
  <c r="AQ8" i="14" s="1"/>
  <c r="AJ8" i="14"/>
  <c r="AK8" i="14" s="1"/>
  <c r="AD8" i="14"/>
  <c r="AE8" i="14" s="1"/>
  <c r="Y8" i="14"/>
  <c r="X8" i="14"/>
  <c r="R8" i="14"/>
  <c r="S8" i="14" s="1"/>
  <c r="L8" i="14"/>
  <c r="M8" i="14" s="1"/>
  <c r="F8" i="14"/>
  <c r="G8" i="14" s="1"/>
  <c r="BY7" i="14"/>
  <c r="BX7" i="14"/>
  <c r="BW7" i="14"/>
  <c r="BV7" i="14"/>
  <c r="BT7" i="14"/>
  <c r="BU7" i="14" s="1"/>
  <c r="BN7" i="14"/>
  <c r="BO7" i="14" s="1"/>
  <c r="BH7" i="14"/>
  <c r="BB7" i="14"/>
  <c r="AW7" i="14"/>
  <c r="AV7" i="14"/>
  <c r="AQ7" i="14"/>
  <c r="AP7" i="14"/>
  <c r="AJ7" i="14"/>
  <c r="AD7" i="14"/>
  <c r="X7" i="14"/>
  <c r="Y7" i="14" s="1"/>
  <c r="S7" i="14"/>
  <c r="R7" i="14"/>
  <c r="L7" i="14"/>
  <c r="F7" i="14"/>
  <c r="E353" i="13"/>
  <c r="O351" i="13"/>
  <c r="N351" i="13"/>
  <c r="L351" i="13"/>
  <c r="J351" i="13"/>
  <c r="H351" i="13"/>
  <c r="G351" i="13"/>
  <c r="E351" i="13"/>
  <c r="P350" i="13"/>
  <c r="P349" i="13"/>
  <c r="P348" i="13"/>
  <c r="P347" i="13"/>
  <c r="P346" i="13"/>
  <c r="P345" i="13"/>
  <c r="P344" i="13"/>
  <c r="P343" i="13"/>
  <c r="P342" i="13"/>
  <c r="P341" i="13"/>
  <c r="P340" i="13"/>
  <c r="P339" i="13"/>
  <c r="P338" i="13"/>
  <c r="P337" i="13"/>
  <c r="P336" i="13"/>
  <c r="P335" i="13"/>
  <c r="P334" i="13"/>
  <c r="P333" i="13"/>
  <c r="P332" i="13"/>
  <c r="P331" i="13"/>
  <c r="P330" i="13"/>
  <c r="P329" i="13"/>
  <c r="P328" i="13"/>
  <c r="P327" i="13"/>
  <c r="P326" i="13"/>
  <c r="P325" i="13"/>
  <c r="P324" i="13"/>
  <c r="P323" i="13"/>
  <c r="P322" i="13"/>
  <c r="P321" i="13"/>
  <c r="P320" i="13"/>
  <c r="P319" i="13"/>
  <c r="P318" i="13"/>
  <c r="P317" i="13"/>
  <c r="P316" i="13"/>
  <c r="P315" i="13"/>
  <c r="P314" i="13"/>
  <c r="P313" i="13"/>
  <c r="P312" i="13"/>
  <c r="P311" i="13"/>
  <c r="P310" i="13"/>
  <c r="P309" i="13"/>
  <c r="P308" i="13"/>
  <c r="P307" i="13"/>
  <c r="P306" i="13"/>
  <c r="P305" i="13"/>
  <c r="P304" i="13"/>
  <c r="P303" i="13"/>
  <c r="P302" i="13"/>
  <c r="P301" i="13"/>
  <c r="P300" i="13"/>
  <c r="P299" i="13"/>
  <c r="P298" i="13"/>
  <c r="P297" i="13"/>
  <c r="P296" i="13"/>
  <c r="P295" i="13"/>
  <c r="P294" i="13"/>
  <c r="P293" i="13"/>
  <c r="P292" i="13"/>
  <c r="P291" i="13"/>
  <c r="P290" i="13"/>
  <c r="P289" i="13"/>
  <c r="P288" i="13"/>
  <c r="P287" i="13"/>
  <c r="P286" i="13"/>
  <c r="P285" i="13"/>
  <c r="P284" i="13"/>
  <c r="P283" i="13"/>
  <c r="P282" i="13"/>
  <c r="P281" i="13"/>
  <c r="P280" i="13"/>
  <c r="P279" i="13"/>
  <c r="P278" i="13"/>
  <c r="P277" i="13"/>
  <c r="P276" i="13"/>
  <c r="P275" i="13"/>
  <c r="P274" i="13"/>
  <c r="P273" i="13"/>
  <c r="P272" i="13"/>
  <c r="P271" i="13"/>
  <c r="P270" i="13"/>
  <c r="P269" i="13"/>
  <c r="P268" i="13"/>
  <c r="P267" i="13"/>
  <c r="P266" i="13"/>
  <c r="P265" i="13"/>
  <c r="P264" i="13"/>
  <c r="P263" i="13"/>
  <c r="P262" i="13"/>
  <c r="P261" i="13"/>
  <c r="P260" i="13"/>
  <c r="P259" i="13"/>
  <c r="P258" i="13"/>
  <c r="P257" i="13"/>
  <c r="P256" i="13"/>
  <c r="P255" i="13"/>
  <c r="G253" i="13"/>
  <c r="E253" i="13"/>
  <c r="P251" i="13"/>
  <c r="P250" i="13"/>
  <c r="P249" i="13"/>
  <c r="P248" i="13"/>
  <c r="P247" i="13"/>
  <c r="P246" i="13"/>
  <c r="P245" i="13"/>
  <c r="P244" i="13"/>
  <c r="P243" i="13"/>
  <c r="P242" i="13"/>
  <c r="N241" i="13"/>
  <c r="L241" i="13"/>
  <c r="J241" i="13"/>
  <c r="H241" i="13"/>
  <c r="N240" i="13"/>
  <c r="L240" i="13"/>
  <c r="J240" i="13"/>
  <c r="H240" i="13"/>
  <c r="N239" i="13"/>
  <c r="L239" i="13"/>
  <c r="J239" i="13"/>
  <c r="H239" i="13"/>
  <c r="N238" i="13"/>
  <c r="L238" i="13"/>
  <c r="J238" i="13"/>
  <c r="H238" i="13"/>
  <c r="P237" i="13"/>
  <c r="N236" i="13"/>
  <c r="L236" i="13"/>
  <c r="O236" i="13" s="1"/>
  <c r="P236" i="13" s="1"/>
  <c r="J236" i="13"/>
  <c r="H236" i="13"/>
  <c r="O235" i="13"/>
  <c r="P235" i="13" s="1"/>
  <c r="N235" i="13"/>
  <c r="L235" i="13"/>
  <c r="J235" i="13"/>
  <c r="H235" i="13"/>
  <c r="P234" i="13"/>
  <c r="N233" i="13"/>
  <c r="L233" i="13"/>
  <c r="J233" i="13"/>
  <c r="H233" i="13"/>
  <c r="N232" i="13"/>
  <c r="L232" i="13"/>
  <c r="J232" i="13"/>
  <c r="H232" i="13"/>
  <c r="P231" i="13"/>
  <c r="N230" i="13"/>
  <c r="L230" i="13"/>
  <c r="J230" i="13"/>
  <c r="H230" i="13"/>
  <c r="N229" i="13"/>
  <c r="L229" i="13"/>
  <c r="O229" i="13" s="1"/>
  <c r="P229" i="13" s="1"/>
  <c r="J229" i="13"/>
  <c r="H229" i="13"/>
  <c r="O228" i="13"/>
  <c r="P228" i="13" s="1"/>
  <c r="N228" i="13"/>
  <c r="L228" i="13"/>
  <c r="J228" i="13"/>
  <c r="H228" i="13"/>
  <c r="N227" i="13"/>
  <c r="L227" i="13"/>
  <c r="J227" i="13"/>
  <c r="H227" i="13"/>
  <c r="N226" i="13"/>
  <c r="L226" i="13"/>
  <c r="J226" i="13"/>
  <c r="H226" i="13"/>
  <c r="N225" i="13"/>
  <c r="L225" i="13"/>
  <c r="J225" i="13"/>
  <c r="H225" i="13"/>
  <c r="N224" i="13"/>
  <c r="L224" i="13"/>
  <c r="J224" i="13"/>
  <c r="H224" i="13"/>
  <c r="N223" i="13"/>
  <c r="L223" i="13"/>
  <c r="J223" i="13"/>
  <c r="H223" i="13"/>
  <c r="N222" i="13"/>
  <c r="L222" i="13"/>
  <c r="J222" i="13"/>
  <c r="H222" i="13"/>
  <c r="P220" i="13"/>
  <c r="O220" i="13"/>
  <c r="N220" i="13"/>
  <c r="L220" i="13"/>
  <c r="J220" i="13"/>
  <c r="H220" i="13"/>
  <c r="G220" i="13"/>
  <c r="E220" i="13"/>
  <c r="G216" i="13"/>
  <c r="E216" i="13"/>
  <c r="N214" i="13"/>
  <c r="N216" i="13" s="1"/>
  <c r="L214" i="13"/>
  <c r="L216" i="13" s="1"/>
  <c r="J214" i="13"/>
  <c r="J216" i="13" s="1"/>
  <c r="H214" i="13"/>
  <c r="H216" i="13" s="1"/>
  <c r="P212" i="13"/>
  <c r="O212" i="13"/>
  <c r="N212" i="13"/>
  <c r="L212" i="13"/>
  <c r="J212" i="13"/>
  <c r="H212" i="13"/>
  <c r="G212" i="13"/>
  <c r="E212" i="13"/>
  <c r="P208" i="13"/>
  <c r="O208" i="13"/>
  <c r="N208" i="13"/>
  <c r="L208" i="13"/>
  <c r="J208" i="13"/>
  <c r="H208" i="13"/>
  <c r="G208" i="13"/>
  <c r="E208" i="13"/>
  <c r="P204" i="13"/>
  <c r="O204" i="13"/>
  <c r="N204" i="13"/>
  <c r="L204" i="13"/>
  <c r="J204" i="13"/>
  <c r="H204" i="13"/>
  <c r="G204" i="13"/>
  <c r="E204" i="13"/>
  <c r="H200" i="13"/>
  <c r="E200" i="13"/>
  <c r="O198" i="13"/>
  <c r="P198" i="13" s="1"/>
  <c r="P200" i="13" s="1"/>
  <c r="N198" i="13"/>
  <c r="N200" i="13" s="1"/>
  <c r="L198" i="13"/>
  <c r="L200" i="13" s="1"/>
  <c r="J198" i="13"/>
  <c r="J200" i="13" s="1"/>
  <c r="G198" i="13"/>
  <c r="G200" i="13" s="1"/>
  <c r="H196" i="13"/>
  <c r="E196" i="13"/>
  <c r="N194" i="13"/>
  <c r="L194" i="13"/>
  <c r="L196" i="13" s="1"/>
  <c r="J194" i="13"/>
  <c r="G194" i="13"/>
  <c r="N193" i="13"/>
  <c r="N196" i="13" s="1"/>
  <c r="L193" i="13"/>
  <c r="J193" i="13"/>
  <c r="G193" i="13"/>
  <c r="P191" i="13"/>
  <c r="O191" i="13"/>
  <c r="N191" i="13"/>
  <c r="L191" i="13"/>
  <c r="J191" i="13"/>
  <c r="H191" i="13"/>
  <c r="G191" i="13"/>
  <c r="E191" i="13"/>
  <c r="P187" i="13"/>
  <c r="O187" i="13"/>
  <c r="N187" i="13"/>
  <c r="L187" i="13"/>
  <c r="J187" i="13"/>
  <c r="H187" i="13"/>
  <c r="G187" i="13"/>
  <c r="E187" i="13"/>
  <c r="P183" i="13"/>
  <c r="O183" i="13"/>
  <c r="N183" i="13"/>
  <c r="L183" i="13"/>
  <c r="J183" i="13"/>
  <c r="H183" i="13"/>
  <c r="G183" i="13"/>
  <c r="E183" i="13"/>
  <c r="E179" i="13"/>
  <c r="N177" i="13"/>
  <c r="L177" i="13"/>
  <c r="O177" i="13" s="1"/>
  <c r="P177" i="13" s="1"/>
  <c r="J177" i="13"/>
  <c r="G177" i="13"/>
  <c r="N176" i="13"/>
  <c r="L176" i="13"/>
  <c r="J176" i="13"/>
  <c r="G176" i="13"/>
  <c r="N175" i="13"/>
  <c r="L175" i="13"/>
  <c r="O175" i="13" s="1"/>
  <c r="P175" i="13" s="1"/>
  <c r="J175" i="13"/>
  <c r="G175" i="13"/>
  <c r="N174" i="13"/>
  <c r="L174" i="13"/>
  <c r="J174" i="13"/>
  <c r="G174" i="13"/>
  <c r="N173" i="13"/>
  <c r="L173" i="13"/>
  <c r="J173" i="13"/>
  <c r="H173" i="13"/>
  <c r="N172" i="13"/>
  <c r="L172" i="13"/>
  <c r="J172" i="13"/>
  <c r="H172" i="13"/>
  <c r="H179" i="13" s="1"/>
  <c r="N171" i="13"/>
  <c r="L171" i="13"/>
  <c r="J171" i="13"/>
  <c r="G171" i="13"/>
  <c r="N170" i="13"/>
  <c r="L170" i="13"/>
  <c r="J170" i="13"/>
  <c r="G170" i="13"/>
  <c r="N169" i="13"/>
  <c r="L169" i="13"/>
  <c r="O169" i="13" s="1"/>
  <c r="P169" i="13" s="1"/>
  <c r="J169" i="13"/>
  <c r="G169" i="13"/>
  <c r="N168" i="13"/>
  <c r="L168" i="13"/>
  <c r="J168" i="13"/>
  <c r="G168" i="13"/>
  <c r="N167" i="13"/>
  <c r="L167" i="13"/>
  <c r="J167" i="13"/>
  <c r="G167" i="13"/>
  <c r="N166" i="13"/>
  <c r="L166" i="13"/>
  <c r="J166" i="13"/>
  <c r="G166" i="13"/>
  <c r="N165" i="13"/>
  <c r="L165" i="13"/>
  <c r="L179" i="13" s="1"/>
  <c r="J165" i="13"/>
  <c r="G165" i="13"/>
  <c r="P163" i="13"/>
  <c r="O163" i="13"/>
  <c r="N163" i="13"/>
  <c r="L163" i="13"/>
  <c r="J163" i="13"/>
  <c r="H163" i="13"/>
  <c r="G163" i="13"/>
  <c r="E163" i="13"/>
  <c r="E159" i="13"/>
  <c r="N157" i="13"/>
  <c r="L157" i="13"/>
  <c r="J157" i="13"/>
  <c r="H157" i="13"/>
  <c r="N156" i="13"/>
  <c r="L156" i="13"/>
  <c r="J156" i="13"/>
  <c r="H156" i="13"/>
  <c r="O155" i="13"/>
  <c r="P155" i="13" s="1"/>
  <c r="H155" i="13"/>
  <c r="N154" i="13"/>
  <c r="L154" i="13"/>
  <c r="J154" i="13"/>
  <c r="H154" i="13"/>
  <c r="N153" i="13"/>
  <c r="L153" i="13"/>
  <c r="J153" i="13"/>
  <c r="H153" i="13"/>
  <c r="N152" i="13"/>
  <c r="L152" i="13"/>
  <c r="J152" i="13"/>
  <c r="H152" i="13"/>
  <c r="N150" i="13"/>
  <c r="L150" i="13"/>
  <c r="J150" i="13"/>
  <c r="H150" i="13"/>
  <c r="N149" i="13"/>
  <c r="L149" i="13"/>
  <c r="J149" i="13"/>
  <c r="H149" i="13"/>
  <c r="N148" i="13"/>
  <c r="L148" i="13"/>
  <c r="J148" i="13"/>
  <c r="H148" i="13"/>
  <c r="N147" i="13"/>
  <c r="L147" i="13"/>
  <c r="J147" i="13"/>
  <c r="G147" i="13"/>
  <c r="N146" i="13"/>
  <c r="L146" i="13"/>
  <c r="J146" i="13"/>
  <c r="N145" i="13"/>
  <c r="L145" i="13"/>
  <c r="J145" i="13"/>
  <c r="G145" i="13"/>
  <c r="N144" i="13"/>
  <c r="L144" i="13"/>
  <c r="J144" i="13"/>
  <c r="G144" i="13"/>
  <c r="G142" i="13"/>
  <c r="E142" i="13"/>
  <c r="N140" i="13"/>
  <c r="N142" i="13" s="1"/>
  <c r="L140" i="13"/>
  <c r="J140" i="13"/>
  <c r="O140" i="13" s="1"/>
  <c r="P140" i="13" s="1"/>
  <c r="H140" i="13"/>
  <c r="H142" i="13" s="1"/>
  <c r="N139" i="13"/>
  <c r="L139" i="13"/>
  <c r="J139" i="13"/>
  <c r="J142" i="13" s="1"/>
  <c r="E137" i="13"/>
  <c r="N135" i="13"/>
  <c r="L135" i="13"/>
  <c r="J135" i="13"/>
  <c r="G135" i="13"/>
  <c r="N134" i="13"/>
  <c r="L134" i="13"/>
  <c r="J134" i="13"/>
  <c r="H134" i="13"/>
  <c r="H137" i="13" s="1"/>
  <c r="N133" i="13"/>
  <c r="L133" i="13"/>
  <c r="J133" i="13"/>
  <c r="G133" i="13"/>
  <c r="N132" i="13"/>
  <c r="L132" i="13"/>
  <c r="J132" i="13"/>
  <c r="G132" i="13"/>
  <c r="N131" i="13"/>
  <c r="L131" i="13"/>
  <c r="J131" i="13"/>
  <c r="G131" i="13"/>
  <c r="N130" i="13"/>
  <c r="L130" i="13"/>
  <c r="J130" i="13"/>
  <c r="G130" i="13"/>
  <c r="N129" i="13"/>
  <c r="L129" i="13"/>
  <c r="J129" i="13"/>
  <c r="G129" i="13"/>
  <c r="N128" i="13"/>
  <c r="L128" i="13"/>
  <c r="J128" i="13"/>
  <c r="G128" i="13"/>
  <c r="N127" i="13"/>
  <c r="L127" i="13"/>
  <c r="J127" i="13"/>
  <c r="G127" i="13"/>
  <c r="N126" i="13"/>
  <c r="L126" i="13"/>
  <c r="J126" i="13"/>
  <c r="G126" i="13"/>
  <c r="N125" i="13"/>
  <c r="L125" i="13"/>
  <c r="J125" i="13"/>
  <c r="G125" i="13"/>
  <c r="N124" i="13"/>
  <c r="L124" i="13"/>
  <c r="J124" i="13"/>
  <c r="G124" i="13"/>
  <c r="N123" i="13"/>
  <c r="N137" i="13" s="1"/>
  <c r="L123" i="13"/>
  <c r="J123" i="13"/>
  <c r="G123" i="13"/>
  <c r="G137" i="13" s="1"/>
  <c r="E121" i="13"/>
  <c r="N119" i="13"/>
  <c r="L119" i="13"/>
  <c r="J119" i="13"/>
  <c r="O119" i="13" s="1"/>
  <c r="P119" i="13" s="1"/>
  <c r="H119" i="13"/>
  <c r="N118" i="13"/>
  <c r="L118" i="13"/>
  <c r="J118" i="13"/>
  <c r="G118" i="13"/>
  <c r="N117" i="13"/>
  <c r="L117" i="13"/>
  <c r="J117" i="13"/>
  <c r="O117" i="13" s="1"/>
  <c r="P117" i="13" s="1"/>
  <c r="G117" i="13"/>
  <c r="N116" i="13"/>
  <c r="L116" i="13"/>
  <c r="J116" i="13"/>
  <c r="H116" i="13"/>
  <c r="N115" i="13"/>
  <c r="L115" i="13"/>
  <c r="J115" i="13"/>
  <c r="O115" i="13" s="1"/>
  <c r="P115" i="13" s="1"/>
  <c r="G115" i="13"/>
  <c r="G121" i="13" s="1"/>
  <c r="N114" i="13"/>
  <c r="L114" i="13"/>
  <c r="L121" i="13" s="1"/>
  <c r="J114" i="13"/>
  <c r="H112" i="13"/>
  <c r="E112" i="13"/>
  <c r="N110" i="13"/>
  <c r="L110" i="13"/>
  <c r="J110" i="13"/>
  <c r="G110" i="13"/>
  <c r="N109" i="13"/>
  <c r="L109" i="13"/>
  <c r="J109" i="13"/>
  <c r="G109" i="13"/>
  <c r="N108" i="13"/>
  <c r="L108" i="13"/>
  <c r="L112" i="13" s="1"/>
  <c r="J108" i="13"/>
  <c r="G108" i="13"/>
  <c r="G112" i="13" s="1"/>
  <c r="E106" i="13"/>
  <c r="N104" i="13"/>
  <c r="L104" i="13"/>
  <c r="J104" i="13"/>
  <c r="G104" i="13"/>
  <c r="N103" i="13"/>
  <c r="L103" i="13"/>
  <c r="J103" i="13"/>
  <c r="G103" i="13"/>
  <c r="N102" i="13"/>
  <c r="L102" i="13"/>
  <c r="J102" i="13"/>
  <c r="H102" i="13"/>
  <c r="N101" i="13"/>
  <c r="L101" i="13"/>
  <c r="J101" i="13"/>
  <c r="H101" i="13"/>
  <c r="N100" i="13"/>
  <c r="L100" i="13"/>
  <c r="O100" i="13" s="1"/>
  <c r="P100" i="13" s="1"/>
  <c r="J100" i="13"/>
  <c r="H100" i="13"/>
  <c r="N99" i="13"/>
  <c r="L99" i="13"/>
  <c r="J99" i="13"/>
  <c r="G99" i="13"/>
  <c r="N98" i="13"/>
  <c r="L98" i="13"/>
  <c r="J98" i="13"/>
  <c r="H98" i="13"/>
  <c r="E96" i="13"/>
  <c r="N94" i="13"/>
  <c r="L94" i="13"/>
  <c r="J94" i="13"/>
  <c r="H94" i="13"/>
  <c r="N93" i="13"/>
  <c r="L93" i="13"/>
  <c r="J93" i="13"/>
  <c r="O93" i="13" s="1"/>
  <c r="P93" i="13" s="1"/>
  <c r="H93" i="13"/>
  <c r="N92" i="13"/>
  <c r="L92" i="13"/>
  <c r="O92" i="13" s="1"/>
  <c r="P92" i="13" s="1"/>
  <c r="J92" i="13"/>
  <c r="H92" i="13"/>
  <c r="N91" i="13"/>
  <c r="L91" i="13"/>
  <c r="J91" i="13"/>
  <c r="H91" i="13"/>
  <c r="N90" i="13"/>
  <c r="L90" i="13"/>
  <c r="O90" i="13" s="1"/>
  <c r="P90" i="13" s="1"/>
  <c r="J90" i="13"/>
  <c r="H90" i="13"/>
  <c r="N89" i="13"/>
  <c r="L89" i="13"/>
  <c r="J89" i="13"/>
  <c r="H89" i="13"/>
  <c r="N88" i="13"/>
  <c r="L88" i="13"/>
  <c r="J88" i="13"/>
  <c r="H88" i="13"/>
  <c r="N87" i="13"/>
  <c r="L87" i="13"/>
  <c r="J87" i="13"/>
  <c r="H87" i="13"/>
  <c r="N86" i="13"/>
  <c r="L86" i="13"/>
  <c r="J86" i="13"/>
  <c r="G86" i="13"/>
  <c r="N85" i="13"/>
  <c r="L85" i="13"/>
  <c r="O85" i="13" s="1"/>
  <c r="P85" i="13" s="1"/>
  <c r="J85" i="13"/>
  <c r="G85" i="13"/>
  <c r="N84" i="13"/>
  <c r="L84" i="13"/>
  <c r="J84" i="13"/>
  <c r="H84" i="13"/>
  <c r="N83" i="13"/>
  <c r="L83" i="13"/>
  <c r="O83" i="13" s="1"/>
  <c r="P83" i="13" s="1"/>
  <c r="J83" i="13"/>
  <c r="H83" i="13"/>
  <c r="N82" i="13"/>
  <c r="L82" i="13"/>
  <c r="J82" i="13"/>
  <c r="O82" i="13" s="1"/>
  <c r="P82" i="13" s="1"/>
  <c r="H82" i="13"/>
  <c r="O81" i="13"/>
  <c r="P81" i="13" s="1"/>
  <c r="N80" i="13"/>
  <c r="L80" i="13"/>
  <c r="J80" i="13"/>
  <c r="G80" i="13"/>
  <c r="N79" i="13"/>
  <c r="L79" i="13"/>
  <c r="J79" i="13"/>
  <c r="O79" i="13" s="1"/>
  <c r="P79" i="13" s="1"/>
  <c r="G79" i="13"/>
  <c r="N78" i="13"/>
  <c r="L78" i="13"/>
  <c r="J78" i="13"/>
  <c r="G78" i="13"/>
  <c r="N77" i="13"/>
  <c r="L77" i="13"/>
  <c r="J77" i="13"/>
  <c r="G77" i="13"/>
  <c r="N76" i="13"/>
  <c r="L76" i="13"/>
  <c r="J76" i="13"/>
  <c r="O76" i="13" s="1"/>
  <c r="P76" i="13" s="1"/>
  <c r="G76" i="13"/>
  <c r="N75" i="13"/>
  <c r="L75" i="13"/>
  <c r="J75" i="13"/>
  <c r="G75" i="13"/>
  <c r="N74" i="13"/>
  <c r="L74" i="13"/>
  <c r="J74" i="13"/>
  <c r="G74" i="13"/>
  <c r="N73" i="13"/>
  <c r="L73" i="13"/>
  <c r="J73" i="13"/>
  <c r="G73" i="13"/>
  <c r="N72" i="13"/>
  <c r="L72" i="13"/>
  <c r="J72" i="13"/>
  <c r="G72" i="13"/>
  <c r="N71" i="13"/>
  <c r="L71" i="13"/>
  <c r="J71" i="13"/>
  <c r="G71" i="13"/>
  <c r="N70" i="13"/>
  <c r="L70" i="13"/>
  <c r="O70" i="13" s="1"/>
  <c r="P70" i="13" s="1"/>
  <c r="J70" i="13"/>
  <c r="G70" i="13"/>
  <c r="N69" i="13"/>
  <c r="L69" i="13"/>
  <c r="J69" i="13"/>
  <c r="G69" i="13"/>
  <c r="E67" i="13"/>
  <c r="N65" i="13"/>
  <c r="L65" i="13"/>
  <c r="J65" i="13"/>
  <c r="O65" i="13" s="1"/>
  <c r="P65" i="13" s="1"/>
  <c r="H65" i="13"/>
  <c r="N64" i="13"/>
  <c r="L64" i="13"/>
  <c r="J64" i="13"/>
  <c r="H64" i="13"/>
  <c r="N63" i="13"/>
  <c r="L63" i="13"/>
  <c r="J63" i="13"/>
  <c r="G63" i="13"/>
  <c r="G67" i="13" s="1"/>
  <c r="G61" i="13"/>
  <c r="E61" i="13"/>
  <c r="O59" i="13"/>
  <c r="P59" i="13" s="1"/>
  <c r="H59" i="13"/>
  <c r="N58" i="13"/>
  <c r="L58" i="13"/>
  <c r="J58" i="13"/>
  <c r="H58" i="13"/>
  <c r="N57" i="13"/>
  <c r="L57" i="13"/>
  <c r="J57" i="13"/>
  <c r="H57" i="13"/>
  <c r="O56" i="13"/>
  <c r="P56" i="13" s="1"/>
  <c r="H56" i="13"/>
  <c r="N55" i="13"/>
  <c r="L55" i="13"/>
  <c r="J55" i="13"/>
  <c r="H55" i="13"/>
  <c r="N54" i="13"/>
  <c r="L54" i="13"/>
  <c r="J54" i="13"/>
  <c r="H54" i="13"/>
  <c r="N53" i="13"/>
  <c r="L53" i="13"/>
  <c r="J53" i="13"/>
  <c r="O53" i="13" s="1"/>
  <c r="P53" i="13" s="1"/>
  <c r="H53" i="13"/>
  <c r="N52" i="13"/>
  <c r="L52" i="13"/>
  <c r="J52" i="13"/>
  <c r="H52" i="13"/>
  <c r="N51" i="13"/>
  <c r="L51" i="13"/>
  <c r="J51" i="13"/>
  <c r="H51" i="13"/>
  <c r="N50" i="13"/>
  <c r="L50" i="13"/>
  <c r="J50" i="13"/>
  <c r="H50" i="13"/>
  <c r="N49" i="13"/>
  <c r="L49" i="13"/>
  <c r="J49" i="13"/>
  <c r="H49" i="13"/>
  <c r="N48" i="13"/>
  <c r="L48" i="13"/>
  <c r="J48" i="13"/>
  <c r="O48" i="13" s="1"/>
  <c r="P48" i="13" s="1"/>
  <c r="H48" i="13"/>
  <c r="N47" i="13"/>
  <c r="L47" i="13"/>
  <c r="J47" i="13"/>
  <c r="H47" i="13"/>
  <c r="N46" i="13"/>
  <c r="L46" i="13"/>
  <c r="O46" i="13" s="1"/>
  <c r="J46" i="13"/>
  <c r="H46" i="13"/>
  <c r="E44" i="13"/>
  <c r="N42" i="13"/>
  <c r="L42" i="13"/>
  <c r="J42" i="13"/>
  <c r="H42" i="13"/>
  <c r="N41" i="13"/>
  <c r="L41" i="13"/>
  <c r="J41" i="13"/>
  <c r="G41" i="13"/>
  <c r="N40" i="13"/>
  <c r="L40" i="13"/>
  <c r="J40" i="13"/>
  <c r="H40" i="13"/>
  <c r="N39" i="13"/>
  <c r="L39" i="13"/>
  <c r="J39" i="13"/>
  <c r="H39" i="13"/>
  <c r="O38" i="13"/>
  <c r="P38" i="13" s="1"/>
  <c r="N38" i="13"/>
  <c r="L38" i="13"/>
  <c r="J38" i="13"/>
  <c r="H38" i="13"/>
  <c r="N37" i="13"/>
  <c r="L37" i="13"/>
  <c r="J37" i="13"/>
  <c r="G37" i="13"/>
  <c r="N36" i="13"/>
  <c r="L36" i="13"/>
  <c r="J36" i="13"/>
  <c r="G36" i="13"/>
  <c r="N35" i="13"/>
  <c r="L35" i="13"/>
  <c r="J35" i="13"/>
  <c r="G35" i="13"/>
  <c r="O34" i="13"/>
  <c r="P34" i="13" s="1"/>
  <c r="N34" i="13"/>
  <c r="L34" i="13"/>
  <c r="J34" i="13"/>
  <c r="H34" i="13"/>
  <c r="N33" i="13"/>
  <c r="L33" i="13"/>
  <c r="O33" i="13" s="1"/>
  <c r="P33" i="13" s="1"/>
  <c r="J33" i="13"/>
  <c r="H33" i="13"/>
  <c r="N32" i="13"/>
  <c r="L32" i="13"/>
  <c r="J32" i="13"/>
  <c r="H32" i="13"/>
  <c r="N31" i="13"/>
  <c r="L31" i="13"/>
  <c r="J31" i="13"/>
  <c r="H31" i="13"/>
  <c r="N30" i="13"/>
  <c r="L30" i="13"/>
  <c r="J30" i="13"/>
  <c r="G30" i="13"/>
  <c r="N29" i="13"/>
  <c r="L29" i="13"/>
  <c r="J29" i="13"/>
  <c r="H29" i="13"/>
  <c r="N28" i="13"/>
  <c r="L28" i="13"/>
  <c r="J28" i="13"/>
  <c r="H28" i="13"/>
  <c r="N27" i="13"/>
  <c r="L27" i="13"/>
  <c r="J27" i="13"/>
  <c r="H27" i="13"/>
  <c r="N26" i="13"/>
  <c r="L26" i="13"/>
  <c r="J26" i="13"/>
  <c r="H26" i="13"/>
  <c r="N25" i="13"/>
  <c r="L25" i="13"/>
  <c r="O25" i="13" s="1"/>
  <c r="P25" i="13" s="1"/>
  <c r="J25" i="13"/>
  <c r="H25" i="13"/>
  <c r="N24" i="13"/>
  <c r="L24" i="13"/>
  <c r="J24" i="13"/>
  <c r="G24" i="13"/>
  <c r="N23" i="13"/>
  <c r="L23" i="13"/>
  <c r="J23" i="13"/>
  <c r="H23" i="13"/>
  <c r="N22" i="13"/>
  <c r="L22" i="13"/>
  <c r="J22" i="13"/>
  <c r="O22" i="13" s="1"/>
  <c r="P22" i="13" s="1"/>
  <c r="G22" i="13"/>
  <c r="N21" i="13"/>
  <c r="L21" i="13"/>
  <c r="J21" i="13"/>
  <c r="H21" i="13"/>
  <c r="N20" i="13"/>
  <c r="L20" i="13"/>
  <c r="J20" i="13"/>
  <c r="G20" i="13"/>
  <c r="N19" i="13"/>
  <c r="L19" i="13"/>
  <c r="J19" i="13"/>
  <c r="G19" i="13"/>
  <c r="N18" i="13"/>
  <c r="L18" i="13"/>
  <c r="O18" i="13" s="1"/>
  <c r="P18" i="13" s="1"/>
  <c r="J18" i="13"/>
  <c r="H18" i="13"/>
  <c r="O17" i="13"/>
  <c r="P17" i="13" s="1"/>
  <c r="N17" i="13"/>
  <c r="L17" i="13"/>
  <c r="J17" i="13"/>
  <c r="H17" i="13"/>
  <c r="N16" i="13"/>
  <c r="L16" i="13"/>
  <c r="J16" i="13"/>
  <c r="G16" i="13"/>
  <c r="N15" i="13"/>
  <c r="L15" i="13"/>
  <c r="J15" i="13"/>
  <c r="G15" i="13"/>
  <c r="N14" i="13"/>
  <c r="L14" i="13"/>
  <c r="J14" i="13"/>
  <c r="O14" i="13" s="1"/>
  <c r="P14" i="13" s="1"/>
  <c r="G14" i="13"/>
  <c r="N13" i="13"/>
  <c r="L13" i="13"/>
  <c r="J13" i="13"/>
  <c r="O13" i="13" s="1"/>
  <c r="P13" i="13" s="1"/>
  <c r="H13" i="13"/>
  <c r="N12" i="13"/>
  <c r="L12" i="13"/>
  <c r="J12" i="13"/>
  <c r="G12" i="13"/>
  <c r="N11" i="13"/>
  <c r="L11" i="13"/>
  <c r="J11" i="13"/>
  <c r="G11" i="13"/>
  <c r="H106" i="13" l="1"/>
  <c r="O225" i="13"/>
  <c r="P225" i="13" s="1"/>
  <c r="BZ20" i="14"/>
  <c r="CA20" i="14" s="1"/>
  <c r="O37" i="13"/>
  <c r="P37" i="13" s="1"/>
  <c r="O49" i="13"/>
  <c r="P49" i="13" s="1"/>
  <c r="O55" i="13"/>
  <c r="P55" i="13" s="1"/>
  <c r="N96" i="13"/>
  <c r="O77" i="13"/>
  <c r="P77" i="13" s="1"/>
  <c r="O87" i="13"/>
  <c r="P87" i="13" s="1"/>
  <c r="O89" i="13"/>
  <c r="P89" i="13" s="1"/>
  <c r="O104" i="13"/>
  <c r="P104" i="13" s="1"/>
  <c r="O223" i="13"/>
  <c r="P223" i="13" s="1"/>
  <c r="O227" i="13"/>
  <c r="P227" i="13" s="1"/>
  <c r="BZ17" i="14"/>
  <c r="CA17" i="14" s="1"/>
  <c r="O26" i="13"/>
  <c r="P26" i="13" s="1"/>
  <c r="O30" i="13"/>
  <c r="P30" i="13" s="1"/>
  <c r="O41" i="13"/>
  <c r="P41" i="13" s="1"/>
  <c r="L67" i="13"/>
  <c r="O72" i="13"/>
  <c r="P72" i="13" s="1"/>
  <c r="O109" i="13"/>
  <c r="P109" i="13" s="1"/>
  <c r="H121" i="13"/>
  <c r="O157" i="13"/>
  <c r="P157" i="13" s="1"/>
  <c r="O172" i="13"/>
  <c r="P172" i="13" s="1"/>
  <c r="O176" i="13"/>
  <c r="P176" i="13" s="1"/>
  <c r="BZ21" i="14"/>
  <c r="BZ32" i="14"/>
  <c r="CA32" i="14" s="1"/>
  <c r="O74" i="13"/>
  <c r="P74" i="13" s="1"/>
  <c r="O86" i="13"/>
  <c r="P86" i="13" s="1"/>
  <c r="O94" i="13"/>
  <c r="P94" i="13" s="1"/>
  <c r="O166" i="13"/>
  <c r="P166" i="13" s="1"/>
  <c r="P179" i="13" s="1"/>
  <c r="O168" i="13"/>
  <c r="P168" i="13" s="1"/>
  <c r="G196" i="13"/>
  <c r="O224" i="13"/>
  <c r="P224" i="13" s="1"/>
  <c r="BX34" i="14"/>
  <c r="BZ28" i="14"/>
  <c r="CA28" i="14" s="1"/>
  <c r="O101" i="13"/>
  <c r="P101" i="13" s="1"/>
  <c r="BZ29" i="14"/>
  <c r="CA29" i="14" s="1"/>
  <c r="O52" i="13"/>
  <c r="P52" i="13" s="1"/>
  <c r="O80" i="13"/>
  <c r="P80" i="13" s="1"/>
  <c r="O21" i="13"/>
  <c r="P21" i="13" s="1"/>
  <c r="O42" i="13"/>
  <c r="P42" i="13" s="1"/>
  <c r="O64" i="13"/>
  <c r="P64" i="13" s="1"/>
  <c r="G96" i="13"/>
  <c r="O103" i="13"/>
  <c r="P103" i="13" s="1"/>
  <c r="O144" i="13"/>
  <c r="P144" i="13" s="1"/>
  <c r="P159" i="13" s="1"/>
  <c r="S258" i="13"/>
  <c r="O29" i="13"/>
  <c r="P29" i="13" s="1"/>
  <c r="O47" i="13"/>
  <c r="P47" i="13" s="1"/>
  <c r="O71" i="13"/>
  <c r="P71" i="13" s="1"/>
  <c r="O75" i="13"/>
  <c r="P75" i="13" s="1"/>
  <c r="O108" i="13"/>
  <c r="O165" i="13"/>
  <c r="P165" i="13" s="1"/>
  <c r="O173" i="13"/>
  <c r="P173" i="13" s="1"/>
  <c r="O230" i="13"/>
  <c r="P230" i="13" s="1"/>
  <c r="O233" i="13"/>
  <c r="P233" i="13" s="1"/>
  <c r="O238" i="13"/>
  <c r="P238" i="13" s="1"/>
  <c r="O240" i="13"/>
  <c r="P240" i="13" s="1"/>
  <c r="BZ11" i="14"/>
  <c r="BZ23" i="14"/>
  <c r="BZ30" i="14"/>
  <c r="O112" i="13"/>
  <c r="O16" i="13"/>
  <c r="P16" i="13" s="1"/>
  <c r="O23" i="13"/>
  <c r="P23" i="13" s="1"/>
  <c r="O32" i="13"/>
  <c r="P32" i="13" s="1"/>
  <c r="O39" i="13"/>
  <c r="P39" i="13" s="1"/>
  <c r="O54" i="13"/>
  <c r="P54" i="13" s="1"/>
  <c r="N67" i="13"/>
  <c r="O73" i="13"/>
  <c r="P73" i="13" s="1"/>
  <c r="O88" i="13"/>
  <c r="P88" i="13" s="1"/>
  <c r="J106" i="13"/>
  <c r="J112" i="13"/>
  <c r="J121" i="13"/>
  <c r="O116" i="13"/>
  <c r="P116" i="13" s="1"/>
  <c r="O118" i="13"/>
  <c r="P118" i="13" s="1"/>
  <c r="L142" i="13"/>
  <c r="O145" i="13"/>
  <c r="P145" i="13" s="1"/>
  <c r="N179" i="13"/>
  <c r="O167" i="13"/>
  <c r="P167" i="13" s="1"/>
  <c r="O174" i="13"/>
  <c r="P174" i="13" s="1"/>
  <c r="BH34" i="14"/>
  <c r="CA11" i="14"/>
  <c r="BZ13" i="14"/>
  <c r="CA13" i="14" s="1"/>
  <c r="CA33" i="14"/>
  <c r="G44" i="13"/>
  <c r="H44" i="13"/>
  <c r="E352" i="13"/>
  <c r="E354" i="13" s="1"/>
  <c r="O51" i="13"/>
  <c r="P51" i="13" s="1"/>
  <c r="H67" i="13"/>
  <c r="O98" i="13"/>
  <c r="H253" i="13"/>
  <c r="N253" i="13"/>
  <c r="O27" i="13"/>
  <c r="P27" i="13" s="1"/>
  <c r="O57" i="13"/>
  <c r="P57" i="13" s="1"/>
  <c r="N106" i="13"/>
  <c r="N112" i="13"/>
  <c r="N121" i="13"/>
  <c r="O123" i="13"/>
  <c r="P123" i="13" s="1"/>
  <c r="O125" i="13"/>
  <c r="P125" i="13" s="1"/>
  <c r="O127" i="13"/>
  <c r="P127" i="13" s="1"/>
  <c r="O129" i="13"/>
  <c r="P129" i="13" s="1"/>
  <c r="O131" i="13"/>
  <c r="P131" i="13" s="1"/>
  <c r="O133" i="13"/>
  <c r="P133" i="13" s="1"/>
  <c r="O135" i="13"/>
  <c r="P135" i="13" s="1"/>
  <c r="O139" i="13"/>
  <c r="P139" i="13" s="1"/>
  <c r="P142" i="13" s="1"/>
  <c r="G159" i="13"/>
  <c r="O146" i="13"/>
  <c r="P146" i="13" s="1"/>
  <c r="O148" i="13"/>
  <c r="P148" i="13" s="1"/>
  <c r="O150" i="13"/>
  <c r="P150" i="13" s="1"/>
  <c r="O153" i="13"/>
  <c r="P153" i="13" s="1"/>
  <c r="O171" i="13"/>
  <c r="P171" i="13" s="1"/>
  <c r="J196" i="13"/>
  <c r="AJ34" i="14"/>
  <c r="O11" i="13"/>
  <c r="O36" i="13"/>
  <c r="P36" i="13" s="1"/>
  <c r="H61" i="13"/>
  <c r="L44" i="13"/>
  <c r="O20" i="13"/>
  <c r="P20" i="13" s="1"/>
  <c r="J61" i="13"/>
  <c r="H96" i="13"/>
  <c r="G106" i="13"/>
  <c r="O102" i="13"/>
  <c r="P102" i="13" s="1"/>
  <c r="O110" i="13"/>
  <c r="P110" i="13" s="1"/>
  <c r="L137" i="13"/>
  <c r="J159" i="13"/>
  <c r="H159" i="13"/>
  <c r="O193" i="13"/>
  <c r="O222" i="13"/>
  <c r="O232" i="13"/>
  <c r="P232" i="13" s="1"/>
  <c r="O239" i="13"/>
  <c r="P239" i="13" s="1"/>
  <c r="O241" i="13"/>
  <c r="P241" i="13" s="1"/>
  <c r="CA8" i="14"/>
  <c r="BZ14" i="14"/>
  <c r="CA14" i="14" s="1"/>
  <c r="BZ19" i="14"/>
  <c r="CA19" i="14" s="1"/>
  <c r="BZ24" i="14"/>
  <c r="CA24" i="14" s="1"/>
  <c r="BZ31" i="14"/>
  <c r="CA31" i="14" s="1"/>
  <c r="O31" i="13"/>
  <c r="P31" i="13" s="1"/>
  <c r="P351" i="13"/>
  <c r="L34" i="14"/>
  <c r="CA12" i="14"/>
  <c r="CA25" i="14"/>
  <c r="N44" i="13"/>
  <c r="N352" i="13" s="1"/>
  <c r="O15" i="13"/>
  <c r="P15" i="13" s="1"/>
  <c r="O24" i="13"/>
  <c r="P24" i="13" s="1"/>
  <c r="O40" i="13"/>
  <c r="P40" i="13" s="1"/>
  <c r="N61" i="13"/>
  <c r="J96" i="13"/>
  <c r="O99" i="13"/>
  <c r="P99" i="13" s="1"/>
  <c r="N159" i="13"/>
  <c r="O156" i="13"/>
  <c r="P156" i="13" s="1"/>
  <c r="G179" i="13"/>
  <c r="O226" i="13"/>
  <c r="P226" i="13" s="1"/>
  <c r="BZ10" i="14"/>
  <c r="CA10" i="14" s="1"/>
  <c r="BZ12" i="14"/>
  <c r="CA23" i="14"/>
  <c r="BZ27" i="14"/>
  <c r="O12" i="13"/>
  <c r="P12" i="13" s="1"/>
  <c r="O19" i="13"/>
  <c r="P19" i="13" s="1"/>
  <c r="O28" i="13"/>
  <c r="P28" i="13" s="1"/>
  <c r="O35" i="13"/>
  <c r="P35" i="13" s="1"/>
  <c r="O50" i="13"/>
  <c r="P50" i="13" s="1"/>
  <c r="O58" i="13"/>
  <c r="P58" i="13" s="1"/>
  <c r="J67" i="13"/>
  <c r="L96" i="13"/>
  <c r="O78" i="13"/>
  <c r="P78" i="13" s="1"/>
  <c r="O84" i="13"/>
  <c r="P84" i="13" s="1"/>
  <c r="O91" i="13"/>
  <c r="P91" i="13" s="1"/>
  <c r="O124" i="13"/>
  <c r="P124" i="13" s="1"/>
  <c r="O126" i="13"/>
  <c r="P126" i="13" s="1"/>
  <c r="O128" i="13"/>
  <c r="P128" i="13" s="1"/>
  <c r="O130" i="13"/>
  <c r="P130" i="13" s="1"/>
  <c r="O132" i="13"/>
  <c r="P132" i="13" s="1"/>
  <c r="O134" i="13"/>
  <c r="P134" i="13" s="1"/>
  <c r="O147" i="13"/>
  <c r="P147" i="13" s="1"/>
  <c r="O149" i="13"/>
  <c r="P149" i="13" s="1"/>
  <c r="O152" i="13"/>
  <c r="P152" i="13" s="1"/>
  <c r="O154" i="13"/>
  <c r="P154" i="13" s="1"/>
  <c r="J179" i="13"/>
  <c r="O170" i="13"/>
  <c r="P170" i="13" s="1"/>
  <c r="O214" i="13"/>
  <c r="P214" i="13" s="1"/>
  <c r="P216" i="13" s="1"/>
  <c r="BZ7" i="14"/>
  <c r="BZ34" i="14" s="1"/>
  <c r="CA7" i="14"/>
  <c r="M7" i="14"/>
  <c r="M34" i="14" s="1"/>
  <c r="AK7" i="14"/>
  <c r="AK34" i="14" s="1"/>
  <c r="BI7" i="14"/>
  <c r="BI34" i="14" s="1"/>
  <c r="BY34" i="14"/>
  <c r="CA21" i="14"/>
  <c r="BZ22" i="14"/>
  <c r="CA22" i="14" s="1"/>
  <c r="R34" i="14"/>
  <c r="AP34" i="14"/>
  <c r="BN34" i="14"/>
  <c r="CA30" i="14"/>
  <c r="S34" i="14"/>
  <c r="AQ34" i="14"/>
  <c r="BO34" i="14"/>
  <c r="CA9" i="14"/>
  <c r="X34" i="14"/>
  <c r="AV34" i="14"/>
  <c r="BT34" i="14"/>
  <c r="BZ18" i="14"/>
  <c r="CA18" i="14" s="1"/>
  <c r="BZ26" i="14"/>
  <c r="CA26" i="14" s="1"/>
  <c r="Y34" i="14"/>
  <c r="AW34" i="14"/>
  <c r="BU34" i="14"/>
  <c r="CA15" i="14"/>
  <c r="F34" i="14"/>
  <c r="AD34" i="14"/>
  <c r="BB34" i="14"/>
  <c r="BV34" i="14"/>
  <c r="CA27" i="14"/>
  <c r="G7" i="14"/>
  <c r="G34" i="14" s="1"/>
  <c r="AE7" i="14"/>
  <c r="AE34" i="14" s="1"/>
  <c r="BC7" i="14"/>
  <c r="BC34" i="14" s="1"/>
  <c r="BW34" i="14"/>
  <c r="P193" i="13"/>
  <c r="P222" i="13"/>
  <c r="P46" i="13"/>
  <c r="P98" i="13"/>
  <c r="P11" i="13"/>
  <c r="J137" i="13"/>
  <c r="L106" i="13"/>
  <c r="O142" i="13"/>
  <c r="L159" i="13"/>
  <c r="J253" i="13"/>
  <c r="O200" i="13"/>
  <c r="P108" i="13"/>
  <c r="P112" i="13" s="1"/>
  <c r="O114" i="13"/>
  <c r="L253" i="13"/>
  <c r="L61" i="13"/>
  <c r="O63" i="13"/>
  <c r="O194" i="13"/>
  <c r="P194" i="13" s="1"/>
  <c r="J44" i="13"/>
  <c r="O69" i="13"/>
  <c r="S255" i="13"/>
  <c r="P44" i="13" l="1"/>
  <c r="O179" i="13"/>
  <c r="H352" i="13"/>
  <c r="O44" i="13"/>
  <c r="P106" i="13"/>
  <c r="G352" i="13"/>
  <c r="H353" i="13" s="1"/>
  <c r="P137" i="13"/>
  <c r="O106" i="13"/>
  <c r="L352" i="13"/>
  <c r="O61" i="13"/>
  <c r="P61" i="13"/>
  <c r="O137" i="13"/>
  <c r="P253" i="13"/>
  <c r="O253" i="13"/>
  <c r="J352" i="13"/>
  <c r="N353" i="13" s="1"/>
  <c r="P196" i="13"/>
  <c r="O216" i="13"/>
  <c r="O159" i="13"/>
  <c r="CA34" i="14"/>
  <c r="O121" i="13"/>
  <c r="P114" i="13"/>
  <c r="P121" i="13" s="1"/>
  <c r="P69" i="13"/>
  <c r="P96" i="13" s="1"/>
  <c r="O96" i="13"/>
  <c r="P63" i="13"/>
  <c r="P67" i="13" s="1"/>
  <c r="O67" i="13"/>
  <c r="O196" i="13"/>
  <c r="P352" i="13" l="1"/>
  <c r="O352" i="13"/>
  <c r="O354" i="13" s="1"/>
  <c r="N354" i="13"/>
  <c r="H354" i="13"/>
  <c r="P353" i="13"/>
  <c r="P354" i="13" s="1"/>
  <c r="S78" i="12" l="1"/>
  <c r="R78" i="12"/>
  <c r="Q78" i="12"/>
  <c r="P78" i="12"/>
  <c r="O78" i="12"/>
  <c r="M78" i="12"/>
  <c r="K78" i="12"/>
  <c r="I78" i="12"/>
  <c r="G78" i="12"/>
  <c r="E78" i="12"/>
  <c r="C78" i="12"/>
  <c r="S76" i="12"/>
  <c r="R76" i="12"/>
  <c r="Q76" i="12"/>
  <c r="P76" i="12"/>
  <c r="O76" i="12"/>
  <c r="M76" i="12"/>
  <c r="K76" i="12"/>
  <c r="I76" i="12"/>
  <c r="G76" i="12"/>
  <c r="E76" i="12"/>
  <c r="C76" i="12"/>
  <c r="S73" i="12"/>
  <c r="R73" i="12"/>
  <c r="R69" i="12" s="1"/>
  <c r="Q73" i="12"/>
  <c r="P73" i="12"/>
  <c r="O73" i="12"/>
  <c r="M73" i="12"/>
  <c r="K73" i="12"/>
  <c r="I73" i="12"/>
  <c r="G73" i="12"/>
  <c r="E73" i="12"/>
  <c r="E69" i="12" s="1"/>
  <c r="C73" i="12"/>
  <c r="S70" i="12"/>
  <c r="R70" i="12"/>
  <c r="Q70" i="12"/>
  <c r="P70" i="12"/>
  <c r="O70" i="12"/>
  <c r="M70" i="12"/>
  <c r="K70" i="12"/>
  <c r="K69" i="12" s="1"/>
  <c r="I70" i="12"/>
  <c r="G70" i="12"/>
  <c r="E70" i="12"/>
  <c r="C70" i="12"/>
  <c r="S67" i="12"/>
  <c r="R67" i="12"/>
  <c r="Q67" i="12"/>
  <c r="P67" i="12"/>
  <c r="O67" i="12"/>
  <c r="M67" i="12"/>
  <c r="K67" i="12"/>
  <c r="I67" i="12"/>
  <c r="G67" i="12"/>
  <c r="E67" i="12"/>
  <c r="C67" i="12"/>
  <c r="S65" i="12"/>
  <c r="R65" i="12"/>
  <c r="Q65" i="12"/>
  <c r="P65" i="12"/>
  <c r="O65" i="12"/>
  <c r="M65" i="12"/>
  <c r="K65" i="12"/>
  <c r="I65" i="12"/>
  <c r="G65" i="12"/>
  <c r="E65" i="12"/>
  <c r="C65" i="12"/>
  <c r="S63" i="12"/>
  <c r="R63" i="12"/>
  <c r="Q63" i="12"/>
  <c r="P63" i="12"/>
  <c r="O63" i="12"/>
  <c r="M63" i="12"/>
  <c r="K63" i="12"/>
  <c r="I63" i="12"/>
  <c r="G63" i="12"/>
  <c r="E63" i="12"/>
  <c r="C63" i="12"/>
  <c r="S61" i="12"/>
  <c r="R61" i="12"/>
  <c r="Q61" i="12"/>
  <c r="P61" i="12"/>
  <c r="O61" i="12"/>
  <c r="M61" i="12"/>
  <c r="K61" i="12"/>
  <c r="I61" i="12"/>
  <c r="G61" i="12"/>
  <c r="E61" i="12"/>
  <c r="C61" i="12"/>
  <c r="S58" i="12"/>
  <c r="R58" i="12"/>
  <c r="Q58" i="12"/>
  <c r="P58" i="12"/>
  <c r="O58" i="12"/>
  <c r="M58" i="12"/>
  <c r="K58" i="12"/>
  <c r="I58" i="12"/>
  <c r="G58" i="12"/>
  <c r="E58" i="12"/>
  <c r="C58" i="12"/>
  <c r="S55" i="12"/>
  <c r="R55" i="12"/>
  <c r="Q55" i="12"/>
  <c r="P55" i="12"/>
  <c r="O55" i="12"/>
  <c r="M55" i="12"/>
  <c r="K55" i="12"/>
  <c r="I55" i="12"/>
  <c r="G55" i="12"/>
  <c r="E55" i="12"/>
  <c r="C55" i="12"/>
  <c r="S53" i="12"/>
  <c r="R53" i="12"/>
  <c r="Q53" i="12"/>
  <c r="P53" i="12"/>
  <c r="O53" i="12"/>
  <c r="M53" i="12"/>
  <c r="K53" i="12"/>
  <c r="I53" i="12"/>
  <c r="G53" i="12"/>
  <c r="E53" i="12"/>
  <c r="C53" i="12"/>
  <c r="S51" i="12"/>
  <c r="R51" i="12"/>
  <c r="Q51" i="12"/>
  <c r="P51" i="12"/>
  <c r="O51" i="12"/>
  <c r="M51" i="12"/>
  <c r="K51" i="12"/>
  <c r="I51" i="12"/>
  <c r="G51" i="12"/>
  <c r="E51" i="12"/>
  <c r="C51" i="12"/>
  <c r="S48" i="12"/>
  <c r="R48" i="12"/>
  <c r="Q48" i="12"/>
  <c r="P48" i="12"/>
  <c r="O48" i="12"/>
  <c r="M48" i="12"/>
  <c r="K48" i="12"/>
  <c r="I48" i="12"/>
  <c r="G48" i="12"/>
  <c r="E48" i="12"/>
  <c r="C48" i="12"/>
  <c r="S45" i="12"/>
  <c r="S44" i="12" s="1"/>
  <c r="R45" i="12"/>
  <c r="R44" i="12" s="1"/>
  <c r="Q45" i="12"/>
  <c r="Q44" i="12" s="1"/>
  <c r="P45" i="12"/>
  <c r="P44" i="12" s="1"/>
  <c r="O45" i="12"/>
  <c r="O44" i="12" s="1"/>
  <c r="M45" i="12"/>
  <c r="M44" i="12" s="1"/>
  <c r="K45" i="12"/>
  <c r="K44" i="12" s="1"/>
  <c r="I45" i="12"/>
  <c r="I44" i="12" s="1"/>
  <c r="G45" i="12"/>
  <c r="G44" i="12" s="1"/>
  <c r="E45" i="12"/>
  <c r="E44" i="12" s="1"/>
  <c r="C45" i="12"/>
  <c r="C44" i="12" s="1"/>
  <c r="S42" i="12"/>
  <c r="R42" i="12"/>
  <c r="Q42" i="12"/>
  <c r="P42" i="12"/>
  <c r="O42" i="12"/>
  <c r="M42" i="12"/>
  <c r="K42" i="12"/>
  <c r="I42" i="12"/>
  <c r="G42" i="12"/>
  <c r="E42" i="12"/>
  <c r="C42" i="12"/>
  <c r="S40" i="12"/>
  <c r="S36" i="12" s="1"/>
  <c r="R40" i="12"/>
  <c r="Q40" i="12"/>
  <c r="P40" i="12"/>
  <c r="O40" i="12"/>
  <c r="M40" i="12"/>
  <c r="K40" i="12"/>
  <c r="I40" i="12"/>
  <c r="G40" i="12"/>
  <c r="G36" i="12" s="1"/>
  <c r="E40" i="12"/>
  <c r="C40" i="12"/>
  <c r="S37" i="12"/>
  <c r="R37" i="12"/>
  <c r="Q37" i="12"/>
  <c r="P37" i="12"/>
  <c r="P36" i="12" s="1"/>
  <c r="O37" i="12"/>
  <c r="O36" i="12" s="1"/>
  <c r="M37" i="12"/>
  <c r="M36" i="12" s="1"/>
  <c r="K37" i="12"/>
  <c r="K36" i="12" s="1"/>
  <c r="I37" i="12"/>
  <c r="G37" i="12"/>
  <c r="E37" i="12"/>
  <c r="C37" i="12"/>
  <c r="S34" i="12"/>
  <c r="R34" i="12"/>
  <c r="Q34" i="12"/>
  <c r="P34" i="12"/>
  <c r="O34" i="12"/>
  <c r="M34" i="12"/>
  <c r="K34" i="12"/>
  <c r="I34" i="12"/>
  <c r="G34" i="12"/>
  <c r="E34" i="12"/>
  <c r="C34" i="12"/>
  <c r="S32" i="12"/>
  <c r="R32" i="12"/>
  <c r="Q32" i="12"/>
  <c r="P32" i="12"/>
  <c r="O32" i="12"/>
  <c r="M32" i="12"/>
  <c r="K32" i="12"/>
  <c r="I32" i="12"/>
  <c r="G32" i="12"/>
  <c r="E32" i="12"/>
  <c r="C32" i="12"/>
  <c r="S29" i="12"/>
  <c r="R29" i="12"/>
  <c r="Q29" i="12"/>
  <c r="P29" i="12"/>
  <c r="O29" i="12"/>
  <c r="M29" i="12"/>
  <c r="K29" i="12"/>
  <c r="I29" i="12"/>
  <c r="G29" i="12"/>
  <c r="E29" i="12"/>
  <c r="C29" i="12"/>
  <c r="S26" i="12"/>
  <c r="R26" i="12"/>
  <c r="Q26" i="12"/>
  <c r="P26" i="12"/>
  <c r="O26" i="12"/>
  <c r="M26" i="12"/>
  <c r="K26" i="12"/>
  <c r="I26" i="12"/>
  <c r="G26" i="12"/>
  <c r="E26" i="12"/>
  <c r="C26" i="12"/>
  <c r="S23" i="12"/>
  <c r="R23" i="12"/>
  <c r="Q23" i="12"/>
  <c r="P23" i="12"/>
  <c r="O23" i="12"/>
  <c r="O22" i="12" s="1"/>
  <c r="M23" i="12"/>
  <c r="K23" i="12"/>
  <c r="I23" i="12"/>
  <c r="G23" i="12"/>
  <c r="E23" i="12"/>
  <c r="C23" i="12"/>
  <c r="S20" i="12"/>
  <c r="R20" i="12"/>
  <c r="Q20" i="12"/>
  <c r="P20" i="12"/>
  <c r="O20" i="12"/>
  <c r="M20" i="12"/>
  <c r="K20" i="12"/>
  <c r="I20" i="12"/>
  <c r="G20" i="12"/>
  <c r="E20" i="12"/>
  <c r="C20" i="12"/>
  <c r="S17" i="12"/>
  <c r="R17" i="12"/>
  <c r="Q17" i="12"/>
  <c r="P17" i="12"/>
  <c r="O17" i="12"/>
  <c r="M17" i="12"/>
  <c r="K17" i="12"/>
  <c r="I17" i="12"/>
  <c r="G17" i="12"/>
  <c r="E17" i="12"/>
  <c r="C17" i="12"/>
  <c r="S14" i="12"/>
  <c r="R14" i="12"/>
  <c r="Q14" i="12"/>
  <c r="P14" i="12"/>
  <c r="O14" i="12"/>
  <c r="M14" i="12"/>
  <c r="K14" i="12"/>
  <c r="I14" i="12"/>
  <c r="G14" i="12"/>
  <c r="E14" i="12"/>
  <c r="C14" i="12"/>
  <c r="S11" i="12"/>
  <c r="R11" i="12"/>
  <c r="R10" i="12" s="1"/>
  <c r="Q11" i="12"/>
  <c r="P11" i="12"/>
  <c r="P10" i="12" s="1"/>
  <c r="O11" i="12"/>
  <c r="M11" i="12"/>
  <c r="K11" i="12"/>
  <c r="I11" i="12"/>
  <c r="I10" i="12" s="1"/>
  <c r="G11" i="12"/>
  <c r="E11" i="12"/>
  <c r="E10" i="12" s="1"/>
  <c r="C11" i="12"/>
  <c r="Q22" i="12" l="1"/>
  <c r="E22" i="12"/>
  <c r="R22" i="12"/>
  <c r="C22" i="12"/>
  <c r="M10" i="12"/>
  <c r="O10" i="12"/>
  <c r="C36" i="12"/>
  <c r="Q36" i="12"/>
  <c r="K22" i="12"/>
  <c r="P22" i="12"/>
  <c r="P81" i="12" s="1"/>
  <c r="I22" i="12"/>
  <c r="K10" i="12"/>
  <c r="K81" i="12" s="1"/>
  <c r="C69" i="12"/>
  <c r="Q69" i="12"/>
  <c r="M69" i="12"/>
  <c r="G10" i="12"/>
  <c r="S10" i="12"/>
  <c r="M22" i="12"/>
  <c r="G22" i="12"/>
  <c r="S22" i="12"/>
  <c r="I36" i="12"/>
  <c r="C10" i="12"/>
  <c r="Q10" i="12"/>
  <c r="E36" i="12"/>
  <c r="E81" i="12" s="1"/>
  <c r="R36" i="12"/>
  <c r="I69" i="12"/>
  <c r="P69" i="12"/>
  <c r="G69" i="12"/>
  <c r="O69" i="12"/>
  <c r="S69" i="12"/>
  <c r="G18" i="11"/>
  <c r="D18" i="11"/>
  <c r="F17" i="11"/>
  <c r="D17" i="11"/>
  <c r="E16" i="11"/>
  <c r="E24" i="11" s="1"/>
  <c r="D16" i="11"/>
  <c r="B15" i="11"/>
  <c r="G11" i="11"/>
  <c r="D11" i="11"/>
  <c r="F10" i="11"/>
  <c r="D10" i="11"/>
  <c r="D9" i="11"/>
  <c r="B9" i="11"/>
  <c r="E381" i="10"/>
  <c r="E379" i="10"/>
  <c r="V378" i="10"/>
  <c r="W378" i="10" s="1"/>
  <c r="R377" i="10"/>
  <c r="P377" i="10"/>
  <c r="N377" i="10"/>
  <c r="H377" i="10"/>
  <c r="S377" i="10" s="1"/>
  <c r="T377" i="10" s="1"/>
  <c r="R376" i="10"/>
  <c r="P376" i="10"/>
  <c r="N376" i="10"/>
  <c r="H376" i="10"/>
  <c r="S376" i="10" s="1"/>
  <c r="R375" i="10"/>
  <c r="P375" i="10"/>
  <c r="N375" i="10"/>
  <c r="G375" i="10"/>
  <c r="S375" i="10" s="1"/>
  <c r="T375" i="10" s="1"/>
  <c r="G374" i="10"/>
  <c r="R373" i="10"/>
  <c r="R374" i="10" s="1"/>
  <c r="P373" i="10"/>
  <c r="P374" i="10" s="1"/>
  <c r="N373" i="10"/>
  <c r="H373" i="10"/>
  <c r="S373" i="10" s="1"/>
  <c r="R372" i="10"/>
  <c r="P372" i="10"/>
  <c r="N372" i="10"/>
  <c r="L372" i="10"/>
  <c r="J372" i="10"/>
  <c r="H372" i="10"/>
  <c r="S372" i="10" s="1"/>
  <c r="R371" i="10"/>
  <c r="P371" i="10"/>
  <c r="N371" i="10"/>
  <c r="L371" i="10"/>
  <c r="J371" i="10"/>
  <c r="H371" i="10"/>
  <c r="S371" i="10" s="1"/>
  <c r="T371" i="10" s="1"/>
  <c r="R370" i="10"/>
  <c r="P370" i="10"/>
  <c r="N370" i="10"/>
  <c r="L370" i="10"/>
  <c r="J370" i="10"/>
  <c r="H370" i="10"/>
  <c r="S370" i="10" s="1"/>
  <c r="V369" i="10"/>
  <c r="W369" i="10" s="1"/>
  <c r="R368" i="10"/>
  <c r="P368" i="10"/>
  <c r="N368" i="10"/>
  <c r="L368" i="10"/>
  <c r="J368" i="10"/>
  <c r="G368" i="10"/>
  <c r="S368" i="10" s="1"/>
  <c r="T368" i="10" s="1"/>
  <c r="V367" i="10"/>
  <c r="W367" i="10" s="1"/>
  <c r="V366" i="10"/>
  <c r="W366" i="10" s="1"/>
  <c r="R365" i="10"/>
  <c r="P365" i="10"/>
  <c r="N365" i="10"/>
  <c r="L365" i="10"/>
  <c r="J365" i="10"/>
  <c r="G365" i="10"/>
  <c r="R364" i="10"/>
  <c r="P364" i="10"/>
  <c r="N364" i="10"/>
  <c r="L364" i="10"/>
  <c r="J364" i="10"/>
  <c r="H364" i="10"/>
  <c r="S364" i="10" s="1"/>
  <c r="T364" i="10" s="1"/>
  <c r="V363" i="10"/>
  <c r="W363" i="10" s="1"/>
  <c r="V362" i="10"/>
  <c r="W362" i="10" s="1"/>
  <c r="G361" i="10"/>
  <c r="E361" i="10"/>
  <c r="V360" i="10"/>
  <c r="W360" i="10" s="1"/>
  <c r="R359" i="10"/>
  <c r="P359" i="10"/>
  <c r="N359" i="10"/>
  <c r="L359" i="10"/>
  <c r="J359" i="10"/>
  <c r="H359" i="10"/>
  <c r="S359" i="10" s="1"/>
  <c r="R358" i="10"/>
  <c r="R361" i="10" s="1"/>
  <c r="P358" i="10"/>
  <c r="N358" i="10"/>
  <c r="L358" i="10"/>
  <c r="J358" i="10"/>
  <c r="H358" i="10"/>
  <c r="S358" i="10" s="1"/>
  <c r="W357" i="10"/>
  <c r="V357" i="10"/>
  <c r="L356" i="10"/>
  <c r="J356" i="10"/>
  <c r="G356" i="10"/>
  <c r="E356" i="10"/>
  <c r="V355" i="10"/>
  <c r="W355" i="10" s="1"/>
  <c r="R354" i="10"/>
  <c r="P354" i="10"/>
  <c r="P356" i="10" s="1"/>
  <c r="N354" i="10"/>
  <c r="H354" i="10"/>
  <c r="S354" i="10" s="1"/>
  <c r="R353" i="10"/>
  <c r="P353" i="10"/>
  <c r="N353" i="10"/>
  <c r="H353" i="10"/>
  <c r="H356" i="10" s="1"/>
  <c r="V352" i="10"/>
  <c r="W352" i="10" s="1"/>
  <c r="T351" i="10"/>
  <c r="S351" i="10"/>
  <c r="R351" i="10"/>
  <c r="P351" i="10"/>
  <c r="N351" i="10"/>
  <c r="L351" i="10"/>
  <c r="J351" i="10"/>
  <c r="H351" i="10"/>
  <c r="G351" i="10"/>
  <c r="E351" i="10"/>
  <c r="V350" i="10"/>
  <c r="W350" i="10" s="1"/>
  <c r="V349" i="10"/>
  <c r="W349" i="10" s="1"/>
  <c r="V348" i="10"/>
  <c r="W348" i="10" s="1"/>
  <c r="E347" i="10"/>
  <c r="V346" i="10"/>
  <c r="W346" i="10" s="1"/>
  <c r="S345" i="10"/>
  <c r="T345" i="10" s="1"/>
  <c r="R345" i="10"/>
  <c r="P345" i="10"/>
  <c r="N345" i="10"/>
  <c r="S344" i="10"/>
  <c r="T344" i="10" s="1"/>
  <c r="R344" i="10"/>
  <c r="P344" i="10"/>
  <c r="N344" i="10"/>
  <c r="S343" i="10"/>
  <c r="T343" i="10" s="1"/>
  <c r="R343" i="10"/>
  <c r="P343" i="10"/>
  <c r="N343" i="10"/>
  <c r="S342" i="10"/>
  <c r="T342" i="10" s="1"/>
  <c r="R342" i="10"/>
  <c r="P342" i="10"/>
  <c r="N342" i="10"/>
  <c r="S341" i="10"/>
  <c r="T341" i="10" s="1"/>
  <c r="R341" i="10"/>
  <c r="P341" i="10"/>
  <c r="N341" i="10"/>
  <c r="S340" i="10"/>
  <c r="R340" i="10"/>
  <c r="P340" i="10"/>
  <c r="N340" i="10"/>
  <c r="S339" i="10"/>
  <c r="R339" i="10"/>
  <c r="P339" i="10"/>
  <c r="N339" i="10"/>
  <c r="S338" i="10"/>
  <c r="T338" i="10" s="1"/>
  <c r="R338" i="10"/>
  <c r="P338" i="10"/>
  <c r="N338" i="10"/>
  <c r="S337" i="10"/>
  <c r="T337" i="10" s="1"/>
  <c r="R337" i="10"/>
  <c r="P337" i="10"/>
  <c r="N337" i="10"/>
  <c r="S336" i="10"/>
  <c r="T336" i="10" s="1"/>
  <c r="R336" i="10"/>
  <c r="P336" i="10"/>
  <c r="N336" i="10"/>
  <c r="S335" i="10"/>
  <c r="R335" i="10"/>
  <c r="P335" i="10"/>
  <c r="N335" i="10"/>
  <c r="S334" i="10"/>
  <c r="T334" i="10" s="1"/>
  <c r="R334" i="10"/>
  <c r="P334" i="10"/>
  <c r="N334" i="10"/>
  <c r="S333" i="10"/>
  <c r="T333" i="10" s="1"/>
  <c r="R333" i="10"/>
  <c r="P333" i="10"/>
  <c r="N333" i="10"/>
  <c r="S332" i="10"/>
  <c r="T332" i="10" s="1"/>
  <c r="R332" i="10"/>
  <c r="P332" i="10"/>
  <c r="N332" i="10"/>
  <c r="S331" i="10"/>
  <c r="T331" i="10" s="1"/>
  <c r="R331" i="10"/>
  <c r="P331" i="10"/>
  <c r="N331" i="10"/>
  <c r="S330" i="10"/>
  <c r="R330" i="10"/>
  <c r="P330" i="10"/>
  <c r="N330" i="10"/>
  <c r="S329" i="10"/>
  <c r="T329" i="10" s="1"/>
  <c r="R329" i="10"/>
  <c r="P329" i="10"/>
  <c r="N329" i="10"/>
  <c r="S328" i="10"/>
  <c r="T328" i="10" s="1"/>
  <c r="R328" i="10"/>
  <c r="P328" i="10"/>
  <c r="N328" i="10"/>
  <c r="S327" i="10"/>
  <c r="T327" i="10" s="1"/>
  <c r="R327" i="10"/>
  <c r="P327" i="10"/>
  <c r="N327" i="10"/>
  <c r="S326" i="10"/>
  <c r="T326" i="10" s="1"/>
  <c r="R326" i="10"/>
  <c r="P326" i="10"/>
  <c r="N326" i="10"/>
  <c r="S325" i="10"/>
  <c r="T325" i="10" s="1"/>
  <c r="R325" i="10"/>
  <c r="P325" i="10"/>
  <c r="N325" i="10"/>
  <c r="S324" i="10"/>
  <c r="T324" i="10" s="1"/>
  <c r="R324" i="10"/>
  <c r="P324" i="10"/>
  <c r="N324" i="10"/>
  <c r="S323" i="10"/>
  <c r="R323" i="10"/>
  <c r="P323" i="10"/>
  <c r="N323" i="10"/>
  <c r="S322" i="10"/>
  <c r="T322" i="10" s="1"/>
  <c r="R322" i="10"/>
  <c r="P322" i="10"/>
  <c r="N322" i="10"/>
  <c r="S321" i="10"/>
  <c r="T321" i="10" s="1"/>
  <c r="R321" i="10"/>
  <c r="P321" i="10"/>
  <c r="N321" i="10"/>
  <c r="S320" i="10"/>
  <c r="T320" i="10" s="1"/>
  <c r="R320" i="10"/>
  <c r="P320" i="10"/>
  <c r="N320" i="10"/>
  <c r="S319" i="10"/>
  <c r="R319" i="10"/>
  <c r="P319" i="10"/>
  <c r="N319" i="10"/>
  <c r="S318" i="10"/>
  <c r="T318" i="10" s="1"/>
  <c r="R318" i="10"/>
  <c r="P318" i="10"/>
  <c r="N318" i="10"/>
  <c r="S317" i="10"/>
  <c r="T317" i="10" s="1"/>
  <c r="R317" i="10"/>
  <c r="P317" i="10"/>
  <c r="N317" i="10"/>
  <c r="S316" i="10"/>
  <c r="T316" i="10" s="1"/>
  <c r="R316" i="10"/>
  <c r="P316" i="10"/>
  <c r="N316" i="10"/>
  <c r="S315" i="10"/>
  <c r="T315" i="10" s="1"/>
  <c r="R315" i="10"/>
  <c r="P315" i="10"/>
  <c r="N315" i="10"/>
  <c r="S314" i="10"/>
  <c r="T314" i="10" s="1"/>
  <c r="R314" i="10"/>
  <c r="P314" i="10"/>
  <c r="N314" i="10"/>
  <c r="S313" i="10"/>
  <c r="T313" i="10" s="1"/>
  <c r="R313" i="10"/>
  <c r="P313" i="10"/>
  <c r="N313" i="10"/>
  <c r="S312" i="10"/>
  <c r="T312" i="10" s="1"/>
  <c r="R312" i="10"/>
  <c r="P312" i="10"/>
  <c r="N312" i="10"/>
  <c r="S311" i="10"/>
  <c r="R311" i="10"/>
  <c r="P311" i="10"/>
  <c r="N311" i="10"/>
  <c r="S310" i="10"/>
  <c r="R310" i="10"/>
  <c r="P310" i="10"/>
  <c r="N310" i="10"/>
  <c r="S309" i="10"/>
  <c r="T309" i="10" s="1"/>
  <c r="R309" i="10"/>
  <c r="P309" i="10"/>
  <c r="N309" i="10"/>
  <c r="S308" i="10"/>
  <c r="T308" i="10" s="1"/>
  <c r="R308" i="10"/>
  <c r="P308" i="10"/>
  <c r="N308" i="10"/>
  <c r="S307" i="10"/>
  <c r="T307" i="10" s="1"/>
  <c r="R307" i="10"/>
  <c r="P307" i="10"/>
  <c r="N307" i="10"/>
  <c r="S306" i="10"/>
  <c r="T306" i="10" s="1"/>
  <c r="R306" i="10"/>
  <c r="P306" i="10"/>
  <c r="N306" i="10"/>
  <c r="S305" i="10"/>
  <c r="T305" i="10" s="1"/>
  <c r="R305" i="10"/>
  <c r="P305" i="10"/>
  <c r="N305" i="10"/>
  <c r="S304" i="10"/>
  <c r="T304" i="10" s="1"/>
  <c r="R304" i="10"/>
  <c r="P304" i="10"/>
  <c r="N304" i="10"/>
  <c r="S303" i="10"/>
  <c r="R303" i="10"/>
  <c r="P303" i="10"/>
  <c r="N303" i="10"/>
  <c r="S302" i="10"/>
  <c r="T302" i="10" s="1"/>
  <c r="R302" i="10"/>
  <c r="P302" i="10"/>
  <c r="N302" i="10"/>
  <c r="S301" i="10"/>
  <c r="T301" i="10" s="1"/>
  <c r="R301" i="10"/>
  <c r="P301" i="10"/>
  <c r="N301" i="10"/>
  <c r="S300" i="10"/>
  <c r="R300" i="10"/>
  <c r="P300" i="10"/>
  <c r="N300" i="10"/>
  <c r="S299" i="10"/>
  <c r="T299" i="10" s="1"/>
  <c r="R299" i="10"/>
  <c r="P299" i="10"/>
  <c r="N299" i="10"/>
  <c r="S298" i="10"/>
  <c r="T298" i="10" s="1"/>
  <c r="R298" i="10"/>
  <c r="P298" i="10"/>
  <c r="N298" i="10"/>
  <c r="S297" i="10"/>
  <c r="T297" i="10" s="1"/>
  <c r="R297" i="10"/>
  <c r="P297" i="10"/>
  <c r="N297" i="10"/>
  <c r="T296" i="10"/>
  <c r="S296" i="10"/>
  <c r="R296" i="10"/>
  <c r="P296" i="10"/>
  <c r="N296" i="10"/>
  <c r="S295" i="10"/>
  <c r="R295" i="10"/>
  <c r="P295" i="10"/>
  <c r="N295" i="10"/>
  <c r="S294" i="10"/>
  <c r="T294" i="10" s="1"/>
  <c r="R294" i="10"/>
  <c r="P294" i="10"/>
  <c r="N294" i="10"/>
  <c r="S293" i="10"/>
  <c r="T293" i="10" s="1"/>
  <c r="R293" i="10"/>
  <c r="P293" i="10"/>
  <c r="N293" i="10"/>
  <c r="S292" i="10"/>
  <c r="R292" i="10"/>
  <c r="P292" i="10"/>
  <c r="N292" i="10"/>
  <c r="S291" i="10"/>
  <c r="T291" i="10" s="1"/>
  <c r="R291" i="10"/>
  <c r="P291" i="10"/>
  <c r="N291" i="10"/>
  <c r="S290" i="10"/>
  <c r="T290" i="10" s="1"/>
  <c r="R290" i="10"/>
  <c r="P290" i="10"/>
  <c r="N290" i="10"/>
  <c r="S289" i="10"/>
  <c r="T289" i="10" s="1"/>
  <c r="R289" i="10"/>
  <c r="P289" i="10"/>
  <c r="N289" i="10"/>
  <c r="S288" i="10"/>
  <c r="T288" i="10" s="1"/>
  <c r="R288" i="10"/>
  <c r="P288" i="10"/>
  <c r="N288" i="10"/>
  <c r="S287" i="10"/>
  <c r="R287" i="10"/>
  <c r="P287" i="10"/>
  <c r="N287" i="10"/>
  <c r="S286" i="10"/>
  <c r="R286" i="10"/>
  <c r="P286" i="10"/>
  <c r="N286" i="10"/>
  <c r="S285" i="10"/>
  <c r="T285" i="10" s="1"/>
  <c r="R285" i="10"/>
  <c r="P285" i="10"/>
  <c r="N285" i="10"/>
  <c r="S284" i="10"/>
  <c r="T284" i="10" s="1"/>
  <c r="R284" i="10"/>
  <c r="P284" i="10"/>
  <c r="N284" i="10"/>
  <c r="S283" i="10"/>
  <c r="T283" i="10" s="1"/>
  <c r="R283" i="10"/>
  <c r="P283" i="10"/>
  <c r="N283" i="10"/>
  <c r="S282" i="10"/>
  <c r="T282" i="10" s="1"/>
  <c r="R282" i="10"/>
  <c r="P282" i="10"/>
  <c r="N282" i="10"/>
  <c r="R281" i="10"/>
  <c r="P281" i="10"/>
  <c r="N281" i="10"/>
  <c r="L281" i="10"/>
  <c r="J281" i="10"/>
  <c r="H281" i="10"/>
  <c r="G281" i="10"/>
  <c r="R280" i="10"/>
  <c r="P280" i="10"/>
  <c r="N280" i="10"/>
  <c r="L280" i="10"/>
  <c r="J280" i="10"/>
  <c r="H280" i="10"/>
  <c r="G280" i="10"/>
  <c r="R279" i="10"/>
  <c r="P279" i="10"/>
  <c r="N279" i="10"/>
  <c r="L279" i="10"/>
  <c r="J279" i="10"/>
  <c r="H279" i="10"/>
  <c r="G279" i="10"/>
  <c r="R278" i="10"/>
  <c r="P278" i="10"/>
  <c r="N278" i="10"/>
  <c r="L278" i="10"/>
  <c r="J278" i="10"/>
  <c r="H278" i="10"/>
  <c r="G278" i="10"/>
  <c r="R277" i="10"/>
  <c r="P277" i="10"/>
  <c r="N277" i="10"/>
  <c r="L277" i="10"/>
  <c r="J277" i="10"/>
  <c r="H277" i="10"/>
  <c r="G277" i="10"/>
  <c r="R276" i="10"/>
  <c r="P276" i="10"/>
  <c r="N276" i="10"/>
  <c r="L276" i="10"/>
  <c r="J276" i="10"/>
  <c r="H276" i="10"/>
  <c r="G276" i="10"/>
  <c r="R275" i="10"/>
  <c r="P275" i="10"/>
  <c r="N275" i="10"/>
  <c r="L275" i="10"/>
  <c r="J275" i="10"/>
  <c r="H275" i="10"/>
  <c r="G275" i="10"/>
  <c r="R274" i="10"/>
  <c r="P274" i="10"/>
  <c r="N274" i="10"/>
  <c r="L274" i="10"/>
  <c r="J274" i="10"/>
  <c r="H274" i="10"/>
  <c r="G274" i="10"/>
  <c r="R273" i="10"/>
  <c r="P273" i="10"/>
  <c r="N273" i="10"/>
  <c r="L273" i="10"/>
  <c r="J273" i="10"/>
  <c r="H273" i="10"/>
  <c r="G273" i="10"/>
  <c r="R272" i="10"/>
  <c r="P272" i="10"/>
  <c r="N272" i="10"/>
  <c r="L272" i="10"/>
  <c r="J272" i="10"/>
  <c r="H272" i="10"/>
  <c r="G272" i="10"/>
  <c r="R271" i="10"/>
  <c r="P271" i="10"/>
  <c r="N271" i="10"/>
  <c r="L271" i="10"/>
  <c r="J271" i="10"/>
  <c r="H271" i="10"/>
  <c r="G271" i="10"/>
  <c r="R270" i="10"/>
  <c r="P270" i="10"/>
  <c r="N270" i="10"/>
  <c r="L270" i="10"/>
  <c r="J270" i="10"/>
  <c r="H270" i="10"/>
  <c r="G270" i="10"/>
  <c r="R269" i="10"/>
  <c r="P269" i="10"/>
  <c r="N269" i="10"/>
  <c r="L269" i="10"/>
  <c r="J269" i="10"/>
  <c r="H269" i="10"/>
  <c r="G269" i="10"/>
  <c r="R268" i="10"/>
  <c r="P268" i="10"/>
  <c r="N268" i="10"/>
  <c r="L268" i="10"/>
  <c r="J268" i="10"/>
  <c r="H268" i="10"/>
  <c r="G268" i="10"/>
  <c r="R267" i="10"/>
  <c r="P267" i="10"/>
  <c r="N267" i="10"/>
  <c r="L267" i="10"/>
  <c r="J267" i="10"/>
  <c r="H267" i="10"/>
  <c r="G267" i="10"/>
  <c r="R266" i="10"/>
  <c r="P266" i="10"/>
  <c r="N266" i="10"/>
  <c r="L266" i="10"/>
  <c r="J266" i="10"/>
  <c r="H266" i="10"/>
  <c r="G266" i="10"/>
  <c r="R265" i="10"/>
  <c r="P265" i="10"/>
  <c r="N265" i="10"/>
  <c r="L265" i="10"/>
  <c r="J265" i="10"/>
  <c r="H265" i="10"/>
  <c r="G265" i="10"/>
  <c r="R264" i="10"/>
  <c r="P264" i="10"/>
  <c r="N264" i="10"/>
  <c r="L264" i="10"/>
  <c r="J264" i="10"/>
  <c r="H264" i="10"/>
  <c r="G264" i="10"/>
  <c r="R263" i="10"/>
  <c r="P263" i="10"/>
  <c r="N263" i="10"/>
  <c r="L263" i="10"/>
  <c r="J263" i="10"/>
  <c r="H263" i="10"/>
  <c r="G263" i="10"/>
  <c r="R262" i="10"/>
  <c r="P262" i="10"/>
  <c r="N262" i="10"/>
  <c r="L262" i="10"/>
  <c r="J262" i="10"/>
  <c r="H262" i="10"/>
  <c r="G262" i="10"/>
  <c r="R261" i="10"/>
  <c r="P261" i="10"/>
  <c r="N261" i="10"/>
  <c r="L261" i="10"/>
  <c r="J261" i="10"/>
  <c r="H261" i="10"/>
  <c r="G261" i="10"/>
  <c r="R260" i="10"/>
  <c r="P260" i="10"/>
  <c r="N260" i="10"/>
  <c r="L260" i="10"/>
  <c r="J260" i="10"/>
  <c r="H260" i="10"/>
  <c r="G260" i="10"/>
  <c r="R259" i="10"/>
  <c r="P259" i="10"/>
  <c r="N259" i="10"/>
  <c r="L259" i="10"/>
  <c r="J259" i="10"/>
  <c r="H259" i="10"/>
  <c r="G259" i="10"/>
  <c r="R258" i="10"/>
  <c r="P258" i="10"/>
  <c r="N258" i="10"/>
  <c r="L258" i="10"/>
  <c r="J258" i="10"/>
  <c r="H258" i="10"/>
  <c r="G258" i="10"/>
  <c r="R257" i="10"/>
  <c r="P257" i="10"/>
  <c r="N257" i="10"/>
  <c r="L257" i="10"/>
  <c r="J257" i="10"/>
  <c r="H257" i="10"/>
  <c r="G257" i="10"/>
  <c r="R256" i="10"/>
  <c r="P256" i="10"/>
  <c r="N256" i="10"/>
  <c r="L256" i="10"/>
  <c r="J256" i="10"/>
  <c r="H256" i="10"/>
  <c r="G256" i="10"/>
  <c r="R255" i="10"/>
  <c r="P255" i="10"/>
  <c r="N255" i="10"/>
  <c r="L255" i="10"/>
  <c r="J255" i="10"/>
  <c r="H255" i="10"/>
  <c r="G255" i="10"/>
  <c r="R254" i="10"/>
  <c r="P254" i="10"/>
  <c r="N254" i="10"/>
  <c r="L254" i="10"/>
  <c r="J254" i="10"/>
  <c r="H254" i="10"/>
  <c r="G254" i="10"/>
  <c r="R253" i="10"/>
  <c r="P253" i="10"/>
  <c r="N253" i="10"/>
  <c r="L253" i="10"/>
  <c r="J253" i="10"/>
  <c r="H253" i="10"/>
  <c r="G253" i="10"/>
  <c r="R252" i="10"/>
  <c r="P252" i="10"/>
  <c r="N252" i="10"/>
  <c r="L252" i="10"/>
  <c r="J252" i="10"/>
  <c r="H252" i="10"/>
  <c r="G252" i="10"/>
  <c r="R251" i="10"/>
  <c r="P251" i="10"/>
  <c r="N251" i="10"/>
  <c r="L251" i="10"/>
  <c r="J251" i="10"/>
  <c r="H251" i="10"/>
  <c r="G251" i="10"/>
  <c r="R250" i="10"/>
  <c r="P250" i="10"/>
  <c r="N250" i="10"/>
  <c r="L250" i="10"/>
  <c r="J250" i="10"/>
  <c r="H250" i="10"/>
  <c r="G250" i="10"/>
  <c r="R249" i="10"/>
  <c r="P249" i="10"/>
  <c r="N249" i="10"/>
  <c r="L249" i="10"/>
  <c r="J249" i="10"/>
  <c r="H249" i="10"/>
  <c r="G249" i="10"/>
  <c r="R248" i="10"/>
  <c r="P248" i="10"/>
  <c r="N248" i="10"/>
  <c r="L248" i="10"/>
  <c r="J248" i="10"/>
  <c r="H248" i="10"/>
  <c r="G248" i="10"/>
  <c r="R247" i="10"/>
  <c r="P247" i="10"/>
  <c r="N247" i="10"/>
  <c r="L247" i="10"/>
  <c r="J247" i="10"/>
  <c r="H247" i="10"/>
  <c r="G247" i="10"/>
  <c r="R246" i="10"/>
  <c r="P246" i="10"/>
  <c r="N246" i="10"/>
  <c r="L246" i="10"/>
  <c r="J246" i="10"/>
  <c r="H246" i="10"/>
  <c r="G246" i="10"/>
  <c r="R245" i="10"/>
  <c r="P245" i="10"/>
  <c r="N245" i="10"/>
  <c r="L245" i="10"/>
  <c r="J245" i="10"/>
  <c r="H245" i="10"/>
  <c r="G245" i="10"/>
  <c r="R244" i="10"/>
  <c r="P244" i="10"/>
  <c r="N244" i="10"/>
  <c r="L244" i="10"/>
  <c r="J244" i="10"/>
  <c r="H244" i="10"/>
  <c r="G244" i="10"/>
  <c r="R243" i="10"/>
  <c r="P243" i="10"/>
  <c r="N243" i="10"/>
  <c r="L243" i="10"/>
  <c r="J243" i="10"/>
  <c r="H243" i="10"/>
  <c r="G243" i="10"/>
  <c r="R242" i="10"/>
  <c r="P242" i="10"/>
  <c r="N242" i="10"/>
  <c r="L242" i="10"/>
  <c r="J242" i="10"/>
  <c r="H242" i="10"/>
  <c r="G242" i="10"/>
  <c r="R241" i="10"/>
  <c r="P241" i="10"/>
  <c r="N241" i="10"/>
  <c r="L241" i="10"/>
  <c r="J241" i="10"/>
  <c r="H241" i="10"/>
  <c r="G241" i="10"/>
  <c r="R240" i="10"/>
  <c r="P240" i="10"/>
  <c r="N240" i="10"/>
  <c r="L240" i="10"/>
  <c r="J240" i="10"/>
  <c r="H240" i="10"/>
  <c r="G240" i="10"/>
  <c r="R239" i="10"/>
  <c r="P239" i="10"/>
  <c r="N239" i="10"/>
  <c r="L239" i="10"/>
  <c r="J239" i="10"/>
  <c r="H239" i="10"/>
  <c r="G239" i="10"/>
  <c r="R238" i="10"/>
  <c r="P238" i="10"/>
  <c r="N238" i="10"/>
  <c r="L238" i="10"/>
  <c r="J238" i="10"/>
  <c r="H238" i="10"/>
  <c r="G238" i="10"/>
  <c r="R237" i="10"/>
  <c r="P237" i="10"/>
  <c r="N237" i="10"/>
  <c r="L237" i="10"/>
  <c r="J237" i="10"/>
  <c r="H237" i="10"/>
  <c r="G237" i="10"/>
  <c r="R236" i="10"/>
  <c r="P236" i="10"/>
  <c r="N236" i="10"/>
  <c r="L236" i="10"/>
  <c r="J236" i="10"/>
  <c r="H236" i="10"/>
  <c r="G236" i="10"/>
  <c r="R235" i="10"/>
  <c r="P235" i="10"/>
  <c r="N235" i="10"/>
  <c r="L235" i="10"/>
  <c r="J235" i="10"/>
  <c r="H235" i="10"/>
  <c r="G235" i="10"/>
  <c r="R234" i="10"/>
  <c r="P234" i="10"/>
  <c r="N234" i="10"/>
  <c r="L234" i="10"/>
  <c r="J234" i="10"/>
  <c r="H234" i="10"/>
  <c r="G234" i="10"/>
  <c r="R233" i="10"/>
  <c r="P233" i="10"/>
  <c r="N233" i="10"/>
  <c r="L233" i="10"/>
  <c r="J233" i="10"/>
  <c r="H233" i="10"/>
  <c r="G233" i="10"/>
  <c r="R232" i="10"/>
  <c r="P232" i="10"/>
  <c r="N232" i="10"/>
  <c r="L232" i="10"/>
  <c r="J232" i="10"/>
  <c r="H232" i="10"/>
  <c r="G232" i="10"/>
  <c r="R231" i="10"/>
  <c r="P231" i="10"/>
  <c r="N231" i="10"/>
  <c r="L231" i="10"/>
  <c r="J231" i="10"/>
  <c r="H231" i="10"/>
  <c r="G231" i="10"/>
  <c r="R230" i="10"/>
  <c r="P230" i="10"/>
  <c r="N230" i="10"/>
  <c r="L230" i="10"/>
  <c r="J230" i="10"/>
  <c r="H230" i="10"/>
  <c r="G230" i="10"/>
  <c r="R229" i="10"/>
  <c r="P229" i="10"/>
  <c r="N229" i="10"/>
  <c r="L229" i="10"/>
  <c r="J229" i="10"/>
  <c r="H229" i="10"/>
  <c r="G229" i="10"/>
  <c r="R228" i="10"/>
  <c r="P228" i="10"/>
  <c r="N228" i="10"/>
  <c r="L228" i="10"/>
  <c r="J228" i="10"/>
  <c r="H228" i="10"/>
  <c r="G228" i="10"/>
  <c r="R227" i="10"/>
  <c r="P227" i="10"/>
  <c r="N227" i="10"/>
  <c r="L227" i="10"/>
  <c r="J227" i="10"/>
  <c r="H227" i="10"/>
  <c r="G227" i="10"/>
  <c r="R226" i="10"/>
  <c r="P226" i="10"/>
  <c r="N226" i="10"/>
  <c r="L226" i="10"/>
  <c r="J226" i="10"/>
  <c r="H226" i="10"/>
  <c r="G226" i="10"/>
  <c r="R225" i="10"/>
  <c r="P225" i="10"/>
  <c r="N225" i="10"/>
  <c r="L225" i="10"/>
  <c r="J225" i="10"/>
  <c r="H225" i="10"/>
  <c r="G225" i="10"/>
  <c r="R224" i="10"/>
  <c r="P224" i="10"/>
  <c r="N224" i="10"/>
  <c r="L224" i="10"/>
  <c r="J224" i="10"/>
  <c r="H224" i="10"/>
  <c r="G224" i="10"/>
  <c r="R223" i="10"/>
  <c r="P223" i="10"/>
  <c r="N223" i="10"/>
  <c r="L223" i="10"/>
  <c r="J223" i="10"/>
  <c r="H223" i="10"/>
  <c r="G223" i="10"/>
  <c r="R222" i="10"/>
  <c r="P222" i="10"/>
  <c r="N222" i="10"/>
  <c r="L222" i="10"/>
  <c r="J222" i="10"/>
  <c r="H222" i="10"/>
  <c r="G222" i="10"/>
  <c r="R221" i="10"/>
  <c r="P221" i="10"/>
  <c r="N221" i="10"/>
  <c r="L221" i="10"/>
  <c r="J221" i="10"/>
  <c r="H221" i="10"/>
  <c r="G221" i="10"/>
  <c r="R220" i="10"/>
  <c r="P220" i="10"/>
  <c r="N220" i="10"/>
  <c r="L220" i="10"/>
  <c r="J220" i="10"/>
  <c r="H220" i="10"/>
  <c r="G220" i="10"/>
  <c r="R219" i="10"/>
  <c r="P219" i="10"/>
  <c r="N219" i="10"/>
  <c r="L219" i="10"/>
  <c r="J219" i="10"/>
  <c r="H219" i="10"/>
  <c r="G219" i="10"/>
  <c r="R218" i="10"/>
  <c r="P218" i="10"/>
  <c r="N218" i="10"/>
  <c r="L218" i="10"/>
  <c r="J218" i="10"/>
  <c r="H218" i="10"/>
  <c r="G218" i="10"/>
  <c r="R217" i="10"/>
  <c r="P217" i="10"/>
  <c r="N217" i="10"/>
  <c r="L217" i="10"/>
  <c r="J217" i="10"/>
  <c r="H217" i="10"/>
  <c r="G217" i="10"/>
  <c r="R216" i="10"/>
  <c r="P216" i="10"/>
  <c r="N216" i="10"/>
  <c r="L216" i="10"/>
  <c r="J216" i="10"/>
  <c r="H216" i="10"/>
  <c r="G216" i="10"/>
  <c r="R215" i="10"/>
  <c r="P215" i="10"/>
  <c r="N215" i="10"/>
  <c r="L215" i="10"/>
  <c r="J215" i="10"/>
  <c r="H215" i="10"/>
  <c r="G215" i="10"/>
  <c r="R214" i="10"/>
  <c r="P214" i="10"/>
  <c r="N214" i="10"/>
  <c r="L214" i="10"/>
  <c r="J214" i="10"/>
  <c r="H214" i="10"/>
  <c r="G214" i="10"/>
  <c r="R213" i="10"/>
  <c r="P213" i="10"/>
  <c r="N213" i="10"/>
  <c r="L213" i="10"/>
  <c r="J213" i="10"/>
  <c r="H213" i="10"/>
  <c r="G213" i="10"/>
  <c r="R212" i="10"/>
  <c r="P212" i="10"/>
  <c r="N212" i="10"/>
  <c r="L212" i="10"/>
  <c r="J212" i="10"/>
  <c r="H212" i="10"/>
  <c r="G212" i="10"/>
  <c r="R211" i="10"/>
  <c r="P211" i="10"/>
  <c r="N211" i="10"/>
  <c r="L211" i="10"/>
  <c r="J211" i="10"/>
  <c r="H211" i="10"/>
  <c r="G211" i="10"/>
  <c r="S211" i="10" s="1"/>
  <c r="R210" i="10"/>
  <c r="P210" i="10"/>
  <c r="N210" i="10"/>
  <c r="L210" i="10"/>
  <c r="J210" i="10"/>
  <c r="H210" i="10"/>
  <c r="G210" i="10"/>
  <c r="R209" i="10"/>
  <c r="P209" i="10"/>
  <c r="N209" i="10"/>
  <c r="L209" i="10"/>
  <c r="J209" i="10"/>
  <c r="H209" i="10"/>
  <c r="G209" i="10"/>
  <c r="R208" i="10"/>
  <c r="P208" i="10"/>
  <c r="N208" i="10"/>
  <c r="L208" i="10"/>
  <c r="J208" i="10"/>
  <c r="H208" i="10"/>
  <c r="G208" i="10"/>
  <c r="R207" i="10"/>
  <c r="P207" i="10"/>
  <c r="N207" i="10"/>
  <c r="L207" i="10"/>
  <c r="J207" i="10"/>
  <c r="H207" i="10"/>
  <c r="G207" i="10"/>
  <c r="R206" i="10"/>
  <c r="P206" i="10"/>
  <c r="N206" i="10"/>
  <c r="L206" i="10"/>
  <c r="J206" i="10"/>
  <c r="H206" i="10"/>
  <c r="G206" i="10"/>
  <c r="R205" i="10"/>
  <c r="P205" i="10"/>
  <c r="N205" i="10"/>
  <c r="L205" i="10"/>
  <c r="J205" i="10"/>
  <c r="H205" i="10"/>
  <c r="G205" i="10"/>
  <c r="R204" i="10"/>
  <c r="P204" i="10"/>
  <c r="N204" i="10"/>
  <c r="L204" i="10"/>
  <c r="J204" i="10"/>
  <c r="H204" i="10"/>
  <c r="G204" i="10"/>
  <c r="R203" i="10"/>
  <c r="P203" i="10"/>
  <c r="N203" i="10"/>
  <c r="L203" i="10"/>
  <c r="J203" i="10"/>
  <c r="H203" i="10"/>
  <c r="G203" i="10"/>
  <c r="R202" i="10"/>
  <c r="P202" i="10"/>
  <c r="N202" i="10"/>
  <c r="L202" i="10"/>
  <c r="J202" i="10"/>
  <c r="H202" i="10"/>
  <c r="G202" i="10"/>
  <c r="R201" i="10"/>
  <c r="P201" i="10"/>
  <c r="N201" i="10"/>
  <c r="L201" i="10"/>
  <c r="J201" i="10"/>
  <c r="H201" i="10"/>
  <c r="G201" i="10"/>
  <c r="R200" i="10"/>
  <c r="P200" i="10"/>
  <c r="N200" i="10"/>
  <c r="L200" i="10"/>
  <c r="J200" i="10"/>
  <c r="H200" i="10"/>
  <c r="G200" i="10"/>
  <c r="R199" i="10"/>
  <c r="P199" i="10"/>
  <c r="N199" i="10"/>
  <c r="L199" i="10"/>
  <c r="J199" i="10"/>
  <c r="H199" i="10"/>
  <c r="G199" i="10"/>
  <c r="S199" i="10" s="1"/>
  <c r="R198" i="10"/>
  <c r="P198" i="10"/>
  <c r="N198" i="10"/>
  <c r="L198" i="10"/>
  <c r="J198" i="10"/>
  <c r="H198" i="10"/>
  <c r="G198" i="10"/>
  <c r="R197" i="10"/>
  <c r="P197" i="10"/>
  <c r="N197" i="10"/>
  <c r="L197" i="10"/>
  <c r="J197" i="10"/>
  <c r="H197" i="10"/>
  <c r="G197" i="10"/>
  <c r="R196" i="10"/>
  <c r="P196" i="10"/>
  <c r="N196" i="10"/>
  <c r="L196" i="10"/>
  <c r="J196" i="10"/>
  <c r="H196" i="10"/>
  <c r="G196" i="10"/>
  <c r="R195" i="10"/>
  <c r="P195" i="10"/>
  <c r="N195" i="10"/>
  <c r="L195" i="10"/>
  <c r="J195" i="10"/>
  <c r="H195" i="10"/>
  <c r="G195" i="10"/>
  <c r="R194" i="10"/>
  <c r="P194" i="10"/>
  <c r="N194" i="10"/>
  <c r="L194" i="10"/>
  <c r="J194" i="10"/>
  <c r="H194" i="10"/>
  <c r="G194" i="10"/>
  <c r="R193" i="10"/>
  <c r="P193" i="10"/>
  <c r="N193" i="10"/>
  <c r="L193" i="10"/>
  <c r="J193" i="10"/>
  <c r="H193" i="10"/>
  <c r="G193" i="10"/>
  <c r="R192" i="10"/>
  <c r="P192" i="10"/>
  <c r="N192" i="10"/>
  <c r="L192" i="10"/>
  <c r="J192" i="10"/>
  <c r="H192" i="10"/>
  <c r="G192" i="10"/>
  <c r="V191" i="10"/>
  <c r="W191" i="10" s="1"/>
  <c r="H190" i="10"/>
  <c r="E190" i="10"/>
  <c r="V189" i="10"/>
  <c r="W189" i="10" s="1"/>
  <c r="V188" i="10"/>
  <c r="W188" i="10" s="1"/>
  <c r="R187" i="10"/>
  <c r="P187" i="10"/>
  <c r="N187" i="10"/>
  <c r="L187" i="10"/>
  <c r="J187" i="10"/>
  <c r="G187" i="10"/>
  <c r="S187" i="10" s="1"/>
  <c r="T187" i="10" s="1"/>
  <c r="V186" i="10"/>
  <c r="W186" i="10" s="1"/>
  <c r="R185" i="10"/>
  <c r="R190" i="10" s="1"/>
  <c r="P185" i="10"/>
  <c r="N185" i="10"/>
  <c r="L185" i="10"/>
  <c r="J185" i="10"/>
  <c r="J190" i="10" s="1"/>
  <c r="G185" i="10"/>
  <c r="V184" i="10"/>
  <c r="W184" i="10" s="1"/>
  <c r="H183" i="10"/>
  <c r="E183" i="10"/>
  <c r="V182" i="10"/>
  <c r="W182" i="10" s="1"/>
  <c r="R181" i="10"/>
  <c r="R183" i="10" s="1"/>
  <c r="P181" i="10"/>
  <c r="P183" i="10" s="1"/>
  <c r="N181" i="10"/>
  <c r="N183" i="10" s="1"/>
  <c r="L181" i="10"/>
  <c r="L183" i="10" s="1"/>
  <c r="J181" i="10"/>
  <c r="G181" i="10"/>
  <c r="G183" i="10" s="1"/>
  <c r="V180" i="10"/>
  <c r="W180" i="10" s="1"/>
  <c r="T179" i="10"/>
  <c r="S179" i="10"/>
  <c r="R179" i="10"/>
  <c r="P179" i="10"/>
  <c r="N179" i="10"/>
  <c r="L179" i="10"/>
  <c r="J179" i="10"/>
  <c r="H179" i="10"/>
  <c r="G179" i="10"/>
  <c r="E179" i="10"/>
  <c r="V178" i="10"/>
  <c r="W178" i="10" s="1"/>
  <c r="V177" i="10"/>
  <c r="W177" i="10" s="1"/>
  <c r="V176" i="10"/>
  <c r="W176" i="10" s="1"/>
  <c r="E175" i="10"/>
  <c r="R174" i="10"/>
  <c r="P174" i="10"/>
  <c r="N174" i="10"/>
  <c r="L174" i="10"/>
  <c r="J174" i="10"/>
  <c r="H174" i="10"/>
  <c r="H175" i="10" s="1"/>
  <c r="G174" i="10"/>
  <c r="R173" i="10"/>
  <c r="P173" i="10"/>
  <c r="N173" i="10"/>
  <c r="G173" i="10"/>
  <c r="S173" i="10" s="1"/>
  <c r="R172" i="10"/>
  <c r="P172" i="10"/>
  <c r="N172" i="10"/>
  <c r="G172" i="10"/>
  <c r="S172" i="10" s="1"/>
  <c r="R171" i="10"/>
  <c r="P171" i="10"/>
  <c r="N171" i="10"/>
  <c r="L171" i="10"/>
  <c r="J171" i="10"/>
  <c r="G171" i="10"/>
  <c r="V170" i="10"/>
  <c r="W170" i="10" s="1"/>
  <c r="G169" i="10"/>
  <c r="E169" i="10"/>
  <c r="V168" i="10"/>
  <c r="W168" i="10" s="1"/>
  <c r="R167" i="10"/>
  <c r="P167" i="10"/>
  <c r="N167" i="10"/>
  <c r="H167" i="10"/>
  <c r="S167" i="10" s="1"/>
  <c r="T167" i="10" s="1"/>
  <c r="R166" i="10"/>
  <c r="P166" i="10"/>
  <c r="N166" i="10"/>
  <c r="L166" i="10"/>
  <c r="J166" i="10"/>
  <c r="H166" i="10"/>
  <c r="S166" i="10" s="1"/>
  <c r="T166" i="10" s="1"/>
  <c r="R165" i="10"/>
  <c r="P165" i="10"/>
  <c r="N165" i="10"/>
  <c r="L165" i="10"/>
  <c r="J165" i="10"/>
  <c r="H165" i="10"/>
  <c r="S165" i="10" s="1"/>
  <c r="T165" i="10" s="1"/>
  <c r="R164" i="10"/>
  <c r="P164" i="10"/>
  <c r="N164" i="10"/>
  <c r="L164" i="10"/>
  <c r="J164" i="10"/>
  <c r="H164" i="10"/>
  <c r="S164" i="10" s="1"/>
  <c r="T164" i="10" s="1"/>
  <c r="R163" i="10"/>
  <c r="P163" i="10"/>
  <c r="N163" i="10"/>
  <c r="L163" i="10"/>
  <c r="J163" i="10"/>
  <c r="H163" i="10"/>
  <c r="V162" i="10"/>
  <c r="W162" i="10" s="1"/>
  <c r="T161" i="10"/>
  <c r="S161" i="10"/>
  <c r="R161" i="10"/>
  <c r="P161" i="10"/>
  <c r="N161" i="10"/>
  <c r="L161" i="10"/>
  <c r="J161" i="10"/>
  <c r="H161" i="10"/>
  <c r="G161" i="10"/>
  <c r="E161" i="10"/>
  <c r="V160" i="10"/>
  <c r="W160" i="10" s="1"/>
  <c r="V159" i="10"/>
  <c r="W159" i="10" s="1"/>
  <c r="V158" i="10"/>
  <c r="W158" i="10" s="1"/>
  <c r="G157" i="10"/>
  <c r="E157" i="10"/>
  <c r="V156" i="10"/>
  <c r="W156" i="10" s="1"/>
  <c r="R155" i="10"/>
  <c r="P155" i="10"/>
  <c r="N155" i="10"/>
  <c r="L155" i="10"/>
  <c r="J155" i="10"/>
  <c r="H155" i="10"/>
  <c r="S155" i="10" s="1"/>
  <c r="T155" i="10" s="1"/>
  <c r="R154" i="10"/>
  <c r="P154" i="10"/>
  <c r="N154" i="10"/>
  <c r="L154" i="10"/>
  <c r="J154" i="10"/>
  <c r="H154" i="10"/>
  <c r="S154" i="10" s="1"/>
  <c r="T154" i="10" s="1"/>
  <c r="R153" i="10"/>
  <c r="P153" i="10"/>
  <c r="N153" i="10"/>
  <c r="L153" i="10"/>
  <c r="J153" i="10"/>
  <c r="H153" i="10"/>
  <c r="S153" i="10" s="1"/>
  <c r="T153" i="10" s="1"/>
  <c r="R152" i="10"/>
  <c r="P152" i="10"/>
  <c r="N152" i="10"/>
  <c r="L152" i="10"/>
  <c r="J152" i="10"/>
  <c r="V152" i="10" s="1"/>
  <c r="H152" i="10"/>
  <c r="S152" i="10" s="1"/>
  <c r="T152" i="10" s="1"/>
  <c r="R151" i="10"/>
  <c r="P151" i="10"/>
  <c r="N151" i="10"/>
  <c r="L151" i="10"/>
  <c r="J151" i="10"/>
  <c r="H151" i="10"/>
  <c r="S151" i="10" s="1"/>
  <c r="T151" i="10" s="1"/>
  <c r="R150" i="10"/>
  <c r="P150" i="10"/>
  <c r="N150" i="10"/>
  <c r="L150" i="10"/>
  <c r="J150" i="10"/>
  <c r="H150" i="10"/>
  <c r="S150" i="10" s="1"/>
  <c r="T150" i="10" s="1"/>
  <c r="R149" i="10"/>
  <c r="P149" i="10"/>
  <c r="N149" i="10"/>
  <c r="L149" i="10"/>
  <c r="J149" i="10"/>
  <c r="H149" i="10"/>
  <c r="S149" i="10" s="1"/>
  <c r="T149" i="10" s="1"/>
  <c r="R148" i="10"/>
  <c r="P148" i="10"/>
  <c r="N148" i="10"/>
  <c r="L148" i="10"/>
  <c r="J148" i="10"/>
  <c r="H148" i="10"/>
  <c r="S148" i="10" s="1"/>
  <c r="V147" i="10"/>
  <c r="W147" i="10" s="1"/>
  <c r="H146" i="10"/>
  <c r="E146" i="10"/>
  <c r="V145" i="10"/>
  <c r="W145" i="10" s="1"/>
  <c r="R144" i="10"/>
  <c r="R146" i="10" s="1"/>
  <c r="P144" i="10"/>
  <c r="P146" i="10" s="1"/>
  <c r="N144" i="10"/>
  <c r="N146" i="10" s="1"/>
  <c r="L144" i="10"/>
  <c r="L146" i="10" s="1"/>
  <c r="J144" i="10"/>
  <c r="J146" i="10" s="1"/>
  <c r="G144" i="10"/>
  <c r="S144" i="10" s="1"/>
  <c r="T144" i="10" s="1"/>
  <c r="T146" i="10" s="1"/>
  <c r="V143" i="10"/>
  <c r="W143" i="10" s="1"/>
  <c r="E142" i="10"/>
  <c r="V141" i="10"/>
  <c r="W141" i="10" s="1"/>
  <c r="R140" i="10"/>
  <c r="P140" i="10"/>
  <c r="N140" i="10"/>
  <c r="G140" i="10"/>
  <c r="S140" i="10" s="1"/>
  <c r="T140" i="10" s="1"/>
  <c r="R139" i="10"/>
  <c r="P139" i="10"/>
  <c r="N139" i="10"/>
  <c r="G139" i="10"/>
  <c r="S139" i="10" s="1"/>
  <c r="R138" i="10"/>
  <c r="P138" i="10"/>
  <c r="N138" i="10"/>
  <c r="G138" i="10"/>
  <c r="S138" i="10" s="1"/>
  <c r="T138" i="10" s="1"/>
  <c r="R137" i="10"/>
  <c r="P137" i="10"/>
  <c r="N137" i="10"/>
  <c r="G137" i="10"/>
  <c r="S137" i="10" s="1"/>
  <c r="R136" i="10"/>
  <c r="P136" i="10"/>
  <c r="N136" i="10"/>
  <c r="L136" i="10"/>
  <c r="J136" i="10"/>
  <c r="G136" i="10"/>
  <c r="V135" i="10"/>
  <c r="W135" i="10" s="1"/>
  <c r="R134" i="10"/>
  <c r="P134" i="10"/>
  <c r="N134" i="10"/>
  <c r="L134" i="10"/>
  <c r="J134" i="10"/>
  <c r="G134" i="10"/>
  <c r="S134" i="10" s="1"/>
  <c r="T134" i="10" s="1"/>
  <c r="R133" i="10"/>
  <c r="P133" i="10"/>
  <c r="N133" i="10"/>
  <c r="L133" i="10"/>
  <c r="J133" i="10"/>
  <c r="H133" i="10"/>
  <c r="S133" i="10" s="1"/>
  <c r="V132" i="10"/>
  <c r="W132" i="10" s="1"/>
  <c r="R131" i="10"/>
  <c r="P131" i="10"/>
  <c r="N131" i="10"/>
  <c r="L131" i="10"/>
  <c r="J131" i="10"/>
  <c r="G131" i="10"/>
  <c r="S131" i="10" s="1"/>
  <c r="T131" i="10" s="1"/>
  <c r="R130" i="10"/>
  <c r="P130" i="10"/>
  <c r="N130" i="10"/>
  <c r="L130" i="10"/>
  <c r="J130" i="10"/>
  <c r="H130" i="10"/>
  <c r="V129" i="10"/>
  <c r="W129" i="10" s="1"/>
  <c r="T128" i="10"/>
  <c r="S128" i="10"/>
  <c r="R128" i="10"/>
  <c r="P128" i="10"/>
  <c r="N128" i="10"/>
  <c r="L128" i="10"/>
  <c r="J128" i="10"/>
  <c r="H128" i="10"/>
  <c r="G128" i="10"/>
  <c r="E128" i="10"/>
  <c r="V127" i="10"/>
  <c r="W127" i="10" s="1"/>
  <c r="V126" i="10"/>
  <c r="W126" i="10" s="1"/>
  <c r="V125" i="10"/>
  <c r="W125" i="10" s="1"/>
  <c r="H124" i="10"/>
  <c r="E124" i="10"/>
  <c r="V123" i="10"/>
  <c r="W123" i="10" s="1"/>
  <c r="R122" i="10"/>
  <c r="P122" i="10"/>
  <c r="N122" i="10"/>
  <c r="L122" i="10"/>
  <c r="J122" i="10"/>
  <c r="G122" i="10"/>
  <c r="S122" i="10" s="1"/>
  <c r="T122" i="10" s="1"/>
  <c r="R121" i="10"/>
  <c r="P121" i="10"/>
  <c r="N121" i="10"/>
  <c r="L121" i="10"/>
  <c r="J121" i="10"/>
  <c r="G121" i="10"/>
  <c r="S121" i="10" s="1"/>
  <c r="S120" i="10"/>
  <c r="T120" i="10" s="1"/>
  <c r="R120" i="10"/>
  <c r="P120" i="10"/>
  <c r="N120" i="10"/>
  <c r="L120" i="10"/>
  <c r="J120" i="10"/>
  <c r="V119" i="10"/>
  <c r="W119" i="10" s="1"/>
  <c r="H118" i="10"/>
  <c r="G118" i="10"/>
  <c r="E118" i="10"/>
  <c r="V117" i="10"/>
  <c r="W117" i="10" s="1"/>
  <c r="S116" i="10"/>
  <c r="T116" i="10" s="1"/>
  <c r="R116" i="10"/>
  <c r="P116" i="10"/>
  <c r="N116" i="10"/>
  <c r="L116" i="10"/>
  <c r="J116" i="10"/>
  <c r="S115" i="10"/>
  <c r="T115" i="10" s="1"/>
  <c r="R115" i="10"/>
  <c r="P115" i="10"/>
  <c r="N115" i="10"/>
  <c r="L115" i="10"/>
  <c r="J115" i="10"/>
  <c r="V114" i="10"/>
  <c r="W114" i="10" s="1"/>
  <c r="E113" i="10"/>
  <c r="V112" i="10"/>
  <c r="W112" i="10" s="1"/>
  <c r="R111" i="10"/>
  <c r="P111" i="10"/>
  <c r="N111" i="10"/>
  <c r="G111" i="10"/>
  <c r="S111" i="10" s="1"/>
  <c r="R110" i="10"/>
  <c r="P110" i="10"/>
  <c r="N110" i="10"/>
  <c r="G110" i="10"/>
  <c r="S110" i="10" s="1"/>
  <c r="R109" i="10"/>
  <c r="P109" i="10"/>
  <c r="N109" i="10"/>
  <c r="G109" i="10"/>
  <c r="S109" i="10" s="1"/>
  <c r="R108" i="10"/>
  <c r="P108" i="10"/>
  <c r="N108" i="10"/>
  <c r="G108" i="10"/>
  <c r="S108" i="10" s="1"/>
  <c r="R107" i="10"/>
  <c r="P107" i="10"/>
  <c r="N107" i="10"/>
  <c r="G107" i="10"/>
  <c r="S107" i="10" s="1"/>
  <c r="R106" i="10"/>
  <c r="P106" i="10"/>
  <c r="N106" i="10"/>
  <c r="L106" i="10"/>
  <c r="J106" i="10"/>
  <c r="H106" i="10"/>
  <c r="S105" i="10"/>
  <c r="T105" i="10" s="1"/>
  <c r="R105" i="10"/>
  <c r="P105" i="10"/>
  <c r="N105" i="10"/>
  <c r="L105" i="10"/>
  <c r="J105" i="10"/>
  <c r="R104" i="10"/>
  <c r="P104" i="10"/>
  <c r="N104" i="10"/>
  <c r="L104" i="10"/>
  <c r="J104" i="10"/>
  <c r="G104" i="10"/>
  <c r="S104" i="10" s="1"/>
  <c r="T104" i="10" s="1"/>
  <c r="R103" i="10"/>
  <c r="P103" i="10"/>
  <c r="N103" i="10"/>
  <c r="L103" i="10"/>
  <c r="J103" i="10"/>
  <c r="G103" i="10"/>
  <c r="S103" i="10" s="1"/>
  <c r="T103" i="10" s="1"/>
  <c r="R102" i="10"/>
  <c r="P102" i="10"/>
  <c r="N102" i="10"/>
  <c r="L102" i="10"/>
  <c r="J102" i="10"/>
  <c r="G102" i="10"/>
  <c r="S102" i="10" s="1"/>
  <c r="T102" i="10" s="1"/>
  <c r="R101" i="10"/>
  <c r="P101" i="10"/>
  <c r="N101" i="10"/>
  <c r="L101" i="10"/>
  <c r="J101" i="10"/>
  <c r="G101" i="10"/>
  <c r="S101" i="10" s="1"/>
  <c r="R100" i="10"/>
  <c r="P100" i="10"/>
  <c r="N100" i="10"/>
  <c r="L100" i="10"/>
  <c r="J100" i="10"/>
  <c r="G100" i="10"/>
  <c r="S100" i="10" s="1"/>
  <c r="T100" i="10" s="1"/>
  <c r="R99" i="10"/>
  <c r="P99" i="10"/>
  <c r="N99" i="10"/>
  <c r="L99" i="10"/>
  <c r="J99" i="10"/>
  <c r="G99" i="10"/>
  <c r="S99" i="10" s="1"/>
  <c r="T99" i="10" s="1"/>
  <c r="R98" i="10"/>
  <c r="P98" i="10"/>
  <c r="N98" i="10"/>
  <c r="L98" i="10"/>
  <c r="J98" i="10"/>
  <c r="G98" i="10"/>
  <c r="S98" i="10" s="1"/>
  <c r="T98" i="10" s="1"/>
  <c r="R97" i="10"/>
  <c r="P97" i="10"/>
  <c r="N97" i="10"/>
  <c r="L97" i="10"/>
  <c r="J97" i="10"/>
  <c r="G97" i="10"/>
  <c r="S97" i="10" s="1"/>
  <c r="T97" i="10" s="1"/>
  <c r="R96" i="10"/>
  <c r="P96" i="10"/>
  <c r="N96" i="10"/>
  <c r="L96" i="10"/>
  <c r="J96" i="10"/>
  <c r="G96" i="10"/>
  <c r="S96" i="10" s="1"/>
  <c r="T96" i="10" s="1"/>
  <c r="R95" i="10"/>
  <c r="P95" i="10"/>
  <c r="N95" i="10"/>
  <c r="L95" i="10"/>
  <c r="J95" i="10"/>
  <c r="G95" i="10"/>
  <c r="S95" i="10" s="1"/>
  <c r="V94" i="10"/>
  <c r="W94" i="10" s="1"/>
  <c r="L93" i="10"/>
  <c r="J93" i="10"/>
  <c r="H93" i="10"/>
  <c r="E93" i="10"/>
  <c r="V92" i="10"/>
  <c r="W92" i="10" s="1"/>
  <c r="R91" i="10"/>
  <c r="R93" i="10" s="1"/>
  <c r="P91" i="10"/>
  <c r="P93" i="10" s="1"/>
  <c r="N91" i="10"/>
  <c r="N93" i="10" s="1"/>
  <c r="G91" i="10"/>
  <c r="S91" i="10" s="1"/>
  <c r="S93" i="10" s="1"/>
  <c r="V90" i="10"/>
  <c r="W90" i="10" s="1"/>
  <c r="H89" i="10"/>
  <c r="E89" i="10"/>
  <c r="V88" i="10"/>
  <c r="W88" i="10" s="1"/>
  <c r="R87" i="10"/>
  <c r="P87" i="10"/>
  <c r="N87" i="10"/>
  <c r="L87" i="10"/>
  <c r="J87" i="10"/>
  <c r="G87" i="10"/>
  <c r="S87" i="10" s="1"/>
  <c r="T87" i="10" s="1"/>
  <c r="R86" i="10"/>
  <c r="P86" i="10"/>
  <c r="N86" i="10"/>
  <c r="L86" i="10"/>
  <c r="J86" i="10"/>
  <c r="G86" i="10"/>
  <c r="S86" i="10" s="1"/>
  <c r="R85" i="10"/>
  <c r="P85" i="10"/>
  <c r="N85" i="10"/>
  <c r="L85" i="10"/>
  <c r="J85" i="10"/>
  <c r="G85" i="10"/>
  <c r="S85" i="10" s="1"/>
  <c r="T85" i="10" s="1"/>
  <c r="R84" i="10"/>
  <c r="P84" i="10"/>
  <c r="N84" i="10"/>
  <c r="L84" i="10"/>
  <c r="J84" i="10"/>
  <c r="G84" i="10"/>
  <c r="S84" i="10" s="1"/>
  <c r="T84" i="10" s="1"/>
  <c r="R83" i="10"/>
  <c r="P83" i="10"/>
  <c r="N83" i="10"/>
  <c r="L83" i="10"/>
  <c r="J83" i="10"/>
  <c r="G83" i="10"/>
  <c r="S83" i="10" s="1"/>
  <c r="T83" i="10" s="1"/>
  <c r="R82" i="10"/>
  <c r="P82" i="10"/>
  <c r="N82" i="10"/>
  <c r="L82" i="10"/>
  <c r="J82" i="10"/>
  <c r="G82" i="10"/>
  <c r="S82" i="10" s="1"/>
  <c r="T82" i="10" s="1"/>
  <c r="R81" i="10"/>
  <c r="P81" i="10"/>
  <c r="N81" i="10"/>
  <c r="L81" i="10"/>
  <c r="J81" i="10"/>
  <c r="G81" i="10"/>
  <c r="S81" i="10" s="1"/>
  <c r="T81" i="10" s="1"/>
  <c r="R80" i="10"/>
  <c r="P80" i="10"/>
  <c r="N80" i="10"/>
  <c r="L80" i="10"/>
  <c r="J80" i="10"/>
  <c r="G80" i="10"/>
  <c r="S80" i="10" s="1"/>
  <c r="T80" i="10" s="1"/>
  <c r="R79" i="10"/>
  <c r="P79" i="10"/>
  <c r="N79" i="10"/>
  <c r="L79" i="10"/>
  <c r="J79" i="10"/>
  <c r="G79" i="10"/>
  <c r="S79" i="10" s="1"/>
  <c r="T79" i="10" s="1"/>
  <c r="R78" i="10"/>
  <c r="P78" i="10"/>
  <c r="N78" i="10"/>
  <c r="L78" i="10"/>
  <c r="J78" i="10"/>
  <c r="G78" i="10"/>
  <c r="S78" i="10" s="1"/>
  <c r="T78" i="10" s="1"/>
  <c r="R77" i="10"/>
  <c r="P77" i="10"/>
  <c r="N77" i="10"/>
  <c r="L77" i="10"/>
  <c r="J77" i="10"/>
  <c r="G77" i="10"/>
  <c r="S77" i="10" s="1"/>
  <c r="T77" i="10" s="1"/>
  <c r="R76" i="10"/>
  <c r="P76" i="10"/>
  <c r="N76" i="10"/>
  <c r="L76" i="10"/>
  <c r="J76" i="10"/>
  <c r="G76" i="10"/>
  <c r="S76" i="10" s="1"/>
  <c r="T76" i="10" s="1"/>
  <c r="V75" i="10"/>
  <c r="W75" i="10" s="1"/>
  <c r="G74" i="10"/>
  <c r="E74" i="10"/>
  <c r="V73" i="10"/>
  <c r="W73" i="10" s="1"/>
  <c r="R72" i="10"/>
  <c r="P72" i="10"/>
  <c r="N72" i="10"/>
  <c r="H72" i="10"/>
  <c r="S72" i="10" s="1"/>
  <c r="R71" i="10"/>
  <c r="P71" i="10"/>
  <c r="N71" i="10"/>
  <c r="H71" i="10"/>
  <c r="S71" i="10" s="1"/>
  <c r="R70" i="10"/>
  <c r="P70" i="10"/>
  <c r="N70" i="10"/>
  <c r="L70" i="10"/>
  <c r="J70" i="10"/>
  <c r="H70" i="10"/>
  <c r="S70" i="10" s="1"/>
  <c r="T70" i="10" s="1"/>
  <c r="R69" i="10"/>
  <c r="P69" i="10"/>
  <c r="N69" i="10"/>
  <c r="L69" i="10"/>
  <c r="J69" i="10"/>
  <c r="H69" i="10"/>
  <c r="S69" i="10" s="1"/>
  <c r="R68" i="10"/>
  <c r="P68" i="10"/>
  <c r="N68" i="10"/>
  <c r="L68" i="10"/>
  <c r="J68" i="10"/>
  <c r="H68" i="10"/>
  <c r="S68" i="10" s="1"/>
  <c r="T68" i="10" s="1"/>
  <c r="R67" i="10"/>
  <c r="P67" i="10"/>
  <c r="N67" i="10"/>
  <c r="L67" i="10"/>
  <c r="J67" i="10"/>
  <c r="H67" i="10"/>
  <c r="S67" i="10" s="1"/>
  <c r="R66" i="10"/>
  <c r="P66" i="10"/>
  <c r="N66" i="10"/>
  <c r="L66" i="10"/>
  <c r="J66" i="10"/>
  <c r="H66" i="10"/>
  <c r="S66" i="10" s="1"/>
  <c r="T66" i="10" s="1"/>
  <c r="R65" i="10"/>
  <c r="P65" i="10"/>
  <c r="N65" i="10"/>
  <c r="L65" i="10"/>
  <c r="J65" i="10"/>
  <c r="H65" i="10"/>
  <c r="S65" i="10" s="1"/>
  <c r="T65" i="10" s="1"/>
  <c r="V64" i="10"/>
  <c r="W64" i="10" s="1"/>
  <c r="E63" i="10"/>
  <c r="V62" i="10"/>
  <c r="W62" i="10" s="1"/>
  <c r="R61" i="10"/>
  <c r="P61" i="10"/>
  <c r="N61" i="10"/>
  <c r="G61" i="10"/>
  <c r="S61" i="10" s="1"/>
  <c r="R60" i="10"/>
  <c r="P60" i="10"/>
  <c r="N60" i="10"/>
  <c r="G60" i="10"/>
  <c r="S60" i="10" s="1"/>
  <c r="R59" i="10"/>
  <c r="P59" i="10"/>
  <c r="N59" i="10"/>
  <c r="G59" i="10"/>
  <c r="S59" i="10" s="1"/>
  <c r="R58" i="10"/>
  <c r="P58" i="10"/>
  <c r="N58" i="10"/>
  <c r="G58" i="10"/>
  <c r="S58" i="10" s="1"/>
  <c r="R57" i="10"/>
  <c r="P57" i="10"/>
  <c r="N57" i="10"/>
  <c r="H57" i="10"/>
  <c r="S57" i="10" s="1"/>
  <c r="R56" i="10"/>
  <c r="P56" i="10"/>
  <c r="N56" i="10"/>
  <c r="G56" i="10"/>
  <c r="S56" i="10" s="1"/>
  <c r="R55" i="10"/>
  <c r="P55" i="10"/>
  <c r="N55" i="10"/>
  <c r="G55" i="10"/>
  <c r="S55" i="10" s="1"/>
  <c r="R54" i="10"/>
  <c r="P54" i="10"/>
  <c r="N54" i="10"/>
  <c r="G54" i="10"/>
  <c r="S54" i="10" s="1"/>
  <c r="R53" i="10"/>
  <c r="P53" i="10"/>
  <c r="N53" i="10"/>
  <c r="G53" i="10"/>
  <c r="S53" i="10" s="1"/>
  <c r="R52" i="10"/>
  <c r="P52" i="10"/>
  <c r="N52" i="10"/>
  <c r="L52" i="10"/>
  <c r="J52" i="10"/>
  <c r="H52" i="10"/>
  <c r="S52" i="10" s="1"/>
  <c r="R51" i="10"/>
  <c r="P51" i="10"/>
  <c r="N51" i="10"/>
  <c r="L51" i="10"/>
  <c r="J51" i="10"/>
  <c r="H51" i="10"/>
  <c r="S51" i="10" s="1"/>
  <c r="R50" i="10"/>
  <c r="P50" i="10"/>
  <c r="N50" i="10"/>
  <c r="L50" i="10"/>
  <c r="J50" i="10"/>
  <c r="G50" i="10"/>
  <c r="S50" i="10" s="1"/>
  <c r="T50" i="10" s="1"/>
  <c r="R49" i="10"/>
  <c r="P49" i="10"/>
  <c r="N49" i="10"/>
  <c r="L49" i="10"/>
  <c r="J49" i="10"/>
  <c r="G49" i="10"/>
  <c r="S49" i="10" s="1"/>
  <c r="R48" i="10"/>
  <c r="P48" i="10"/>
  <c r="N48" i="10"/>
  <c r="L48" i="10"/>
  <c r="J48" i="10"/>
  <c r="G48" i="10"/>
  <c r="S48" i="10" s="1"/>
  <c r="R47" i="10"/>
  <c r="P47" i="10"/>
  <c r="N47" i="10"/>
  <c r="L47" i="10"/>
  <c r="J47" i="10"/>
  <c r="G47" i="10"/>
  <c r="S47" i="10" s="1"/>
  <c r="R46" i="10"/>
  <c r="P46" i="10"/>
  <c r="N46" i="10"/>
  <c r="L46" i="10"/>
  <c r="J46" i="10"/>
  <c r="G46" i="10"/>
  <c r="S46" i="10" s="1"/>
  <c r="T46" i="10" s="1"/>
  <c r="R45" i="10"/>
  <c r="P45" i="10"/>
  <c r="N45" i="10"/>
  <c r="L45" i="10"/>
  <c r="J45" i="10"/>
  <c r="H45" i="10"/>
  <c r="S45" i="10" s="1"/>
  <c r="R44" i="10"/>
  <c r="P44" i="10"/>
  <c r="N44" i="10"/>
  <c r="L44" i="10"/>
  <c r="J44" i="10"/>
  <c r="G44" i="10"/>
  <c r="S44" i="10" s="1"/>
  <c r="R43" i="10"/>
  <c r="P43" i="10"/>
  <c r="N43" i="10"/>
  <c r="L43" i="10"/>
  <c r="J43" i="10"/>
  <c r="G43" i="10"/>
  <c r="S43" i="10" s="1"/>
  <c r="R42" i="10"/>
  <c r="P42" i="10"/>
  <c r="N42" i="10"/>
  <c r="L42" i="10"/>
  <c r="J42" i="10"/>
  <c r="G42" i="10"/>
  <c r="V41" i="10"/>
  <c r="W41" i="10" s="1"/>
  <c r="L40" i="10"/>
  <c r="J40" i="10"/>
  <c r="G40" i="10"/>
  <c r="E40" i="10"/>
  <c r="V39" i="10"/>
  <c r="W39" i="10" s="1"/>
  <c r="R38" i="10"/>
  <c r="P38" i="10"/>
  <c r="N38" i="10"/>
  <c r="H38" i="10"/>
  <c r="S38" i="10" s="1"/>
  <c r="R37" i="10"/>
  <c r="P37" i="10"/>
  <c r="N37" i="10"/>
  <c r="H37" i="10"/>
  <c r="V36" i="10"/>
  <c r="W36" i="10" s="1"/>
  <c r="G35" i="10"/>
  <c r="E35" i="10"/>
  <c r="V34" i="10"/>
  <c r="W34" i="10" s="1"/>
  <c r="R33" i="10"/>
  <c r="P33" i="10"/>
  <c r="N33" i="10"/>
  <c r="H33" i="10"/>
  <c r="S33" i="10" s="1"/>
  <c r="R32" i="10"/>
  <c r="P32" i="10"/>
  <c r="N32" i="10"/>
  <c r="L32" i="10"/>
  <c r="J32" i="10"/>
  <c r="H32" i="10"/>
  <c r="S32" i="10" s="1"/>
  <c r="R31" i="10"/>
  <c r="P31" i="10"/>
  <c r="N31" i="10"/>
  <c r="L31" i="10"/>
  <c r="J31" i="10"/>
  <c r="H31" i="10"/>
  <c r="S31" i="10" s="1"/>
  <c r="T31" i="10" s="1"/>
  <c r="R30" i="10"/>
  <c r="P30" i="10"/>
  <c r="N30" i="10"/>
  <c r="L30" i="10"/>
  <c r="J30" i="10"/>
  <c r="H30" i="10"/>
  <c r="S30" i="10" s="1"/>
  <c r="R29" i="10"/>
  <c r="P29" i="10"/>
  <c r="N29" i="10"/>
  <c r="L29" i="10"/>
  <c r="J29" i="10"/>
  <c r="H29" i="10"/>
  <c r="S29" i="10" s="1"/>
  <c r="T29" i="10" s="1"/>
  <c r="V28" i="10"/>
  <c r="W28" i="10" s="1"/>
  <c r="E27" i="10"/>
  <c r="V26" i="10"/>
  <c r="W26" i="10" s="1"/>
  <c r="R25" i="10"/>
  <c r="P25" i="10"/>
  <c r="N25" i="10"/>
  <c r="H25" i="10"/>
  <c r="S25" i="10" s="1"/>
  <c r="R24" i="10"/>
  <c r="P24" i="10"/>
  <c r="N24" i="10"/>
  <c r="H24" i="10"/>
  <c r="S24" i="10" s="1"/>
  <c r="R23" i="10"/>
  <c r="P23" i="10"/>
  <c r="N23" i="10"/>
  <c r="G23" i="10"/>
  <c r="S23" i="10" s="1"/>
  <c r="R22" i="10"/>
  <c r="P22" i="10"/>
  <c r="N22" i="10"/>
  <c r="H22" i="10"/>
  <c r="S22" i="10" s="1"/>
  <c r="R21" i="10"/>
  <c r="P21" i="10"/>
  <c r="N21" i="10"/>
  <c r="H21" i="10"/>
  <c r="R20" i="10"/>
  <c r="P20" i="10"/>
  <c r="N20" i="10"/>
  <c r="L20" i="10"/>
  <c r="J20" i="10"/>
  <c r="G20" i="10"/>
  <c r="S20" i="10" s="1"/>
  <c r="R19" i="10"/>
  <c r="P19" i="10"/>
  <c r="N19" i="10"/>
  <c r="L19" i="10"/>
  <c r="J19" i="10"/>
  <c r="H19" i="10"/>
  <c r="S19" i="10" s="1"/>
  <c r="T19" i="10" s="1"/>
  <c r="R18" i="10"/>
  <c r="P18" i="10"/>
  <c r="N18" i="10"/>
  <c r="L18" i="10"/>
  <c r="J18" i="10"/>
  <c r="H18" i="10"/>
  <c r="S18" i="10" s="1"/>
  <c r="R17" i="10"/>
  <c r="P17" i="10"/>
  <c r="N17" i="10"/>
  <c r="L17" i="10"/>
  <c r="J17" i="10"/>
  <c r="G17" i="10"/>
  <c r="S17" i="10" s="1"/>
  <c r="R16" i="10"/>
  <c r="P16" i="10"/>
  <c r="N16" i="10"/>
  <c r="L16" i="10"/>
  <c r="J16" i="10"/>
  <c r="G16" i="10"/>
  <c r="S16" i="10" s="1"/>
  <c r="R15" i="10"/>
  <c r="P15" i="10"/>
  <c r="N15" i="10"/>
  <c r="L15" i="10"/>
  <c r="J15" i="10"/>
  <c r="H15" i="10"/>
  <c r="S15" i="10" s="1"/>
  <c r="T15" i="10" s="1"/>
  <c r="R14" i="10"/>
  <c r="P14" i="10"/>
  <c r="N14" i="10"/>
  <c r="L14" i="10"/>
  <c r="J14" i="10"/>
  <c r="H14" i="10"/>
  <c r="S14" i="10" s="1"/>
  <c r="R13" i="10"/>
  <c r="P13" i="10"/>
  <c r="N13" i="10"/>
  <c r="L13" i="10"/>
  <c r="J13" i="10"/>
  <c r="G13" i="10"/>
  <c r="S13" i="10" s="1"/>
  <c r="T13" i="10" s="1"/>
  <c r="R12" i="10"/>
  <c r="P12" i="10"/>
  <c r="N12" i="10"/>
  <c r="L12" i="10"/>
  <c r="J12" i="10"/>
  <c r="G12" i="10"/>
  <c r="S12" i="10" s="1"/>
  <c r="R11" i="10"/>
  <c r="P11" i="10"/>
  <c r="N11" i="10"/>
  <c r="L11" i="10"/>
  <c r="J11" i="10"/>
  <c r="G11" i="10"/>
  <c r="S11" i="10" s="1"/>
  <c r="T11" i="10" s="1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BF38" i="9"/>
  <c r="BF37" i="9"/>
  <c r="BA36" i="9"/>
  <c r="AZ36" i="9"/>
  <c r="AY36" i="9"/>
  <c r="AX36" i="9"/>
  <c r="BA35" i="9"/>
  <c r="AZ35" i="9"/>
  <c r="AY35" i="9"/>
  <c r="AX35" i="9"/>
  <c r="BA34" i="9"/>
  <c r="AZ34" i="9"/>
  <c r="AY34" i="9"/>
  <c r="AX34" i="9"/>
  <c r="BA33" i="9"/>
  <c r="AZ33" i="9"/>
  <c r="AY33" i="9"/>
  <c r="AX33" i="9"/>
  <c r="BA32" i="9"/>
  <c r="AZ32" i="9"/>
  <c r="AY32" i="9"/>
  <c r="AX32" i="9"/>
  <c r="BF31" i="9"/>
  <c r="BA30" i="9"/>
  <c r="AZ30" i="9"/>
  <c r="AY30" i="9"/>
  <c r="AX30" i="9"/>
  <c r="BA29" i="9"/>
  <c r="AZ29" i="9"/>
  <c r="AY29" i="9"/>
  <c r="AX29" i="9"/>
  <c r="BA28" i="9"/>
  <c r="AZ28" i="9"/>
  <c r="AY28" i="9"/>
  <c r="AX28" i="9"/>
  <c r="BA27" i="9"/>
  <c r="AZ27" i="9"/>
  <c r="AY27" i="9"/>
  <c r="AX27" i="9"/>
  <c r="BA26" i="9"/>
  <c r="AZ26" i="9"/>
  <c r="AY26" i="9"/>
  <c r="AX26" i="9"/>
  <c r="BA25" i="9"/>
  <c r="AZ25" i="9"/>
  <c r="AY25" i="9"/>
  <c r="AX25" i="9"/>
  <c r="BA24" i="9"/>
  <c r="AZ24" i="9"/>
  <c r="AY24" i="9"/>
  <c r="AX24" i="9"/>
  <c r="BA23" i="9"/>
  <c r="AZ23" i="9"/>
  <c r="AY23" i="9"/>
  <c r="AX23" i="9"/>
  <c r="BA22" i="9"/>
  <c r="AZ22" i="9"/>
  <c r="AY22" i="9"/>
  <c r="AX22" i="9"/>
  <c r="BA21" i="9"/>
  <c r="AZ21" i="9"/>
  <c r="AY21" i="9"/>
  <c r="AX21" i="9"/>
  <c r="BA20" i="9"/>
  <c r="AZ20" i="9"/>
  <c r="AY20" i="9"/>
  <c r="AX20" i="9"/>
  <c r="BF19" i="9"/>
  <c r="BA18" i="9"/>
  <c r="AZ18" i="9"/>
  <c r="AY18" i="9"/>
  <c r="AX18" i="9"/>
  <c r="BA17" i="9"/>
  <c r="AZ17" i="9"/>
  <c r="AY17" i="9"/>
  <c r="AX17" i="9"/>
  <c r="BA16" i="9"/>
  <c r="AZ16" i="9"/>
  <c r="AY16" i="9"/>
  <c r="AX16" i="9"/>
  <c r="BA15" i="9"/>
  <c r="AZ15" i="9"/>
  <c r="AY15" i="9"/>
  <c r="AX15" i="9"/>
  <c r="BA14" i="9"/>
  <c r="AZ14" i="9"/>
  <c r="AY14" i="9"/>
  <c r="AX14" i="9"/>
  <c r="BA13" i="9"/>
  <c r="AZ13" i="9"/>
  <c r="AY13" i="9"/>
  <c r="AX13" i="9"/>
  <c r="BA12" i="9"/>
  <c r="AZ12" i="9"/>
  <c r="AY12" i="9"/>
  <c r="AX12" i="9"/>
  <c r="BA11" i="9"/>
  <c r="AZ11" i="9"/>
  <c r="AY11" i="9"/>
  <c r="AX11" i="9"/>
  <c r="BA10" i="9"/>
  <c r="AZ10" i="9"/>
  <c r="AY10" i="9"/>
  <c r="AX10" i="9"/>
  <c r="BA9" i="9"/>
  <c r="AZ9" i="9"/>
  <c r="AY9" i="9"/>
  <c r="AX9" i="9"/>
  <c r="BA8" i="9"/>
  <c r="AZ8" i="9"/>
  <c r="AY8" i="9"/>
  <c r="AX8" i="9"/>
  <c r="BA7" i="9"/>
  <c r="AZ7" i="9"/>
  <c r="AY7" i="9"/>
  <c r="AX7" i="9"/>
  <c r="Q81" i="12" l="1"/>
  <c r="BB34" i="9"/>
  <c r="BC34" i="9" s="1"/>
  <c r="BB36" i="9"/>
  <c r="L118" i="10"/>
  <c r="S203" i="10"/>
  <c r="S219" i="10"/>
  <c r="S235" i="10"/>
  <c r="T235" i="10" s="1"/>
  <c r="S251" i="10"/>
  <c r="T251" i="10" s="1"/>
  <c r="O81" i="12"/>
  <c r="V148" i="10"/>
  <c r="L190" i="10"/>
  <c r="S240" i="10"/>
  <c r="S264" i="10"/>
  <c r="T264" i="10" s="1"/>
  <c r="S280" i="10"/>
  <c r="T280" i="10" s="1"/>
  <c r="V302" i="10"/>
  <c r="W302" i="10" s="1"/>
  <c r="N89" i="10"/>
  <c r="L175" i="10"/>
  <c r="P190" i="10"/>
  <c r="S255" i="10"/>
  <c r="T255" i="10" s="1"/>
  <c r="S278" i="10"/>
  <c r="T278" i="10" s="1"/>
  <c r="R356" i="10"/>
  <c r="R81" i="12"/>
  <c r="BB8" i="9"/>
  <c r="BC8" i="9" s="1"/>
  <c r="BF8" i="9" s="1"/>
  <c r="N118" i="10"/>
  <c r="V154" i="10"/>
  <c r="V234" i="10"/>
  <c r="V235" i="10"/>
  <c r="BB23" i="9"/>
  <c r="BB27" i="9"/>
  <c r="BB29" i="9"/>
  <c r="BC29" i="9" s="1"/>
  <c r="BF29" i="9" s="1"/>
  <c r="R142" i="10"/>
  <c r="W148" i="10"/>
  <c r="S215" i="10"/>
  <c r="S247" i="10"/>
  <c r="T247" i="10" s="1"/>
  <c r="S271" i="10"/>
  <c r="T271" i="10" s="1"/>
  <c r="V351" i="10"/>
  <c r="W351" i="10" s="1"/>
  <c r="P118" i="10"/>
  <c r="N124" i="10"/>
  <c r="V193" i="10"/>
  <c r="S196" i="10"/>
  <c r="T196" i="10" s="1"/>
  <c r="V198" i="10"/>
  <c r="S253" i="10"/>
  <c r="T253" i="10" s="1"/>
  <c r="V337" i="10"/>
  <c r="W337" i="10" s="1"/>
  <c r="BB17" i="9"/>
  <c r="G175" i="10"/>
  <c r="V197" i="10"/>
  <c r="V214" i="10"/>
  <c r="V270" i="10"/>
  <c r="BB13" i="9"/>
  <c r="N35" i="10"/>
  <c r="S194" i="10"/>
  <c r="T194" i="10" s="1"/>
  <c r="S243" i="10"/>
  <c r="T243" i="10" s="1"/>
  <c r="V254" i="10"/>
  <c r="S267" i="10"/>
  <c r="T267" i="10" s="1"/>
  <c r="S275" i="10"/>
  <c r="T275" i="10" s="1"/>
  <c r="P361" i="10"/>
  <c r="BB33" i="9"/>
  <c r="H40" i="10"/>
  <c r="L169" i="10"/>
  <c r="M81" i="12"/>
  <c r="V150" i="10"/>
  <c r="N169" i="10"/>
  <c r="S249" i="10"/>
  <c r="T249" i="10" s="1"/>
  <c r="V323" i="10"/>
  <c r="W323" i="10" s="1"/>
  <c r="T86" i="10"/>
  <c r="V120" i="10"/>
  <c r="W120" i="10" s="1"/>
  <c r="N142" i="10"/>
  <c r="J169" i="10"/>
  <c r="V202" i="10"/>
  <c r="V210" i="10"/>
  <c r="W210" i="10" s="1"/>
  <c r="V265" i="10"/>
  <c r="V274" i="10"/>
  <c r="V305" i="10"/>
  <c r="W305" i="10" s="1"/>
  <c r="V307" i="10"/>
  <c r="V335" i="10"/>
  <c r="V371" i="10"/>
  <c r="D15" i="11"/>
  <c r="D24" i="11" s="1"/>
  <c r="BB14" i="9"/>
  <c r="BC14" i="9" s="1"/>
  <c r="BF14" i="9" s="1"/>
  <c r="BB16" i="9"/>
  <c r="BC16" i="9" s="1"/>
  <c r="BF16" i="9" s="1"/>
  <c r="L63" i="10"/>
  <c r="L89" i="10"/>
  <c r="R113" i="10"/>
  <c r="V107" i="10"/>
  <c r="V109" i="10"/>
  <c r="V111" i="10"/>
  <c r="V134" i="10"/>
  <c r="W134" i="10" s="1"/>
  <c r="S195" i="10"/>
  <c r="S207" i="10"/>
  <c r="W207" i="10" s="1"/>
  <c r="V227" i="10"/>
  <c r="S269" i="10"/>
  <c r="T269" i="10" s="1"/>
  <c r="V273" i="10"/>
  <c r="S279" i="10"/>
  <c r="T279" i="10" s="1"/>
  <c r="V281" i="10"/>
  <c r="V311" i="10"/>
  <c r="W311" i="10" s="1"/>
  <c r="H9" i="11"/>
  <c r="S81" i="12"/>
  <c r="V25" i="10"/>
  <c r="J157" i="10"/>
  <c r="V166" i="10"/>
  <c r="BB9" i="9"/>
  <c r="L27" i="10"/>
  <c r="N40" i="10"/>
  <c r="V67" i="10"/>
  <c r="W67" i="10" s="1"/>
  <c r="V71" i="10"/>
  <c r="W71" i="10" s="1"/>
  <c r="T118" i="10"/>
  <c r="V131" i="10"/>
  <c r="L142" i="10"/>
  <c r="L157" i="10"/>
  <c r="V185" i="10"/>
  <c r="V187" i="10"/>
  <c r="W187" i="10" s="1"/>
  <c r="V194" i="10"/>
  <c r="V206" i="10"/>
  <c r="S223" i="10"/>
  <c r="S248" i="10"/>
  <c r="T248" i="10" s="1"/>
  <c r="S257" i="10"/>
  <c r="S265" i="10"/>
  <c r="T265" i="10" s="1"/>
  <c r="S276" i="10"/>
  <c r="V278" i="10"/>
  <c r="W278" i="10" s="1"/>
  <c r="V285" i="10"/>
  <c r="V289" i="10"/>
  <c r="W289" i="10" s="1"/>
  <c r="V291" i="10"/>
  <c r="V345" i="10"/>
  <c r="W345" i="10" s="1"/>
  <c r="V375" i="10"/>
  <c r="V377" i="10"/>
  <c r="C81" i="12"/>
  <c r="V21" i="10"/>
  <c r="V140" i="10"/>
  <c r="W140" i="10" s="1"/>
  <c r="V174" i="10"/>
  <c r="V218" i="10"/>
  <c r="J113" i="10"/>
  <c r="N157" i="10"/>
  <c r="V277" i="10"/>
  <c r="V295" i="10"/>
  <c r="W295" i="10" s="1"/>
  <c r="V321" i="10"/>
  <c r="W321" i="10" s="1"/>
  <c r="V327" i="10"/>
  <c r="I81" i="12"/>
  <c r="BB20" i="9"/>
  <c r="BC20" i="9" s="1"/>
  <c r="BF20" i="9" s="1"/>
  <c r="BB22" i="9"/>
  <c r="V139" i="10"/>
  <c r="P157" i="10"/>
  <c r="S171" i="10"/>
  <c r="T171" i="10" s="1"/>
  <c r="S228" i="10"/>
  <c r="T228" i="10" s="1"/>
  <c r="S236" i="10"/>
  <c r="T236" i="10" s="1"/>
  <c r="V242" i="10"/>
  <c r="V258" i="10"/>
  <c r="S263" i="10"/>
  <c r="T263" i="10" s="1"/>
  <c r="V276" i="10"/>
  <c r="V284" i="10"/>
  <c r="V325" i="10"/>
  <c r="W325" i="10" s="1"/>
  <c r="V340" i="10"/>
  <c r="W340" i="10" s="1"/>
  <c r="V344" i="10"/>
  <c r="N361" i="10"/>
  <c r="V23" i="10"/>
  <c r="S232" i="10"/>
  <c r="S259" i="10"/>
  <c r="T259" i="10" s="1"/>
  <c r="V313" i="10"/>
  <c r="W313" i="10" s="1"/>
  <c r="BB28" i="9"/>
  <c r="BC28" i="9" s="1"/>
  <c r="BF28" i="9" s="1"/>
  <c r="BB30" i="9"/>
  <c r="BC30" i="9" s="1"/>
  <c r="BF30" i="9" s="1"/>
  <c r="BC33" i="9"/>
  <c r="BF33" i="9" s="1"/>
  <c r="V22" i="10"/>
  <c r="W22" i="10" s="1"/>
  <c r="V53" i="10"/>
  <c r="V55" i="10"/>
  <c r="V57" i="10"/>
  <c r="V59" i="10"/>
  <c r="V61" i="10"/>
  <c r="L74" i="10"/>
  <c r="V83" i="10"/>
  <c r="V86" i="10"/>
  <c r="W86" i="10" s="1"/>
  <c r="V137" i="10"/>
  <c r="R157" i="10"/>
  <c r="H169" i="10"/>
  <c r="V164" i="10"/>
  <c r="V222" i="10"/>
  <c r="V241" i="10"/>
  <c r="S273" i="10"/>
  <c r="W273" i="10" s="1"/>
  <c r="V275" i="10"/>
  <c r="W275" i="10" s="1"/>
  <c r="V286" i="10"/>
  <c r="V297" i="10"/>
  <c r="W297" i="10" s="1"/>
  <c r="V318" i="10"/>
  <c r="W318" i="10" s="1"/>
  <c r="T69" i="10"/>
  <c r="T67" i="10"/>
  <c r="T95" i="10"/>
  <c r="T101" i="10"/>
  <c r="BB10" i="9"/>
  <c r="BC10" i="9" s="1"/>
  <c r="BF10" i="9" s="1"/>
  <c r="BB12" i="9"/>
  <c r="BC12" i="9" s="1"/>
  <c r="BF12" i="9" s="1"/>
  <c r="BB24" i="9"/>
  <c r="BC24" i="9" s="1"/>
  <c r="BF24" i="9" s="1"/>
  <c r="BB26" i="9"/>
  <c r="N27" i="10"/>
  <c r="V37" i="10"/>
  <c r="H74" i="10"/>
  <c r="V70" i="10"/>
  <c r="P89" i="10"/>
  <c r="V80" i="10"/>
  <c r="W80" i="10" s="1"/>
  <c r="V101" i="10"/>
  <c r="W101" i="10" s="1"/>
  <c r="L124" i="10"/>
  <c r="G146" i="10"/>
  <c r="R175" i="10"/>
  <c r="V173" i="10"/>
  <c r="P175" i="10"/>
  <c r="N190" i="10"/>
  <c r="V190" i="10" s="1"/>
  <c r="S198" i="10"/>
  <c r="T198" i="10" s="1"/>
  <c r="S200" i="10"/>
  <c r="T200" i="10" s="1"/>
  <c r="V203" i="10"/>
  <c r="V204" i="10"/>
  <c r="V209" i="10"/>
  <c r="S214" i="10"/>
  <c r="T214" i="10" s="1"/>
  <c r="S216" i="10"/>
  <c r="V219" i="10"/>
  <c r="W219" i="10" s="1"/>
  <c r="V220" i="10"/>
  <c r="V225" i="10"/>
  <c r="S231" i="10"/>
  <c r="V239" i="10"/>
  <c r="S252" i="10"/>
  <c r="T252" i="10" s="1"/>
  <c r="V255" i="10"/>
  <c r="W255" i="10" s="1"/>
  <c r="V261" i="10"/>
  <c r="S272" i="10"/>
  <c r="T272" i="10" s="1"/>
  <c r="W285" i="10"/>
  <c r="T292" i="10"/>
  <c r="V300" i="10"/>
  <c r="V316" i="10"/>
  <c r="BA39" i="9"/>
  <c r="H27" i="10"/>
  <c r="V68" i="10"/>
  <c r="W68" i="10" s="1"/>
  <c r="V81" i="10"/>
  <c r="W81" i="10" s="1"/>
  <c r="V99" i="10"/>
  <c r="W99" i="10" s="1"/>
  <c r="V237" i="10"/>
  <c r="V257" i="10"/>
  <c r="AX39" i="9"/>
  <c r="BC9" i="9"/>
  <c r="BF9" i="9" s="1"/>
  <c r="BB18" i="9"/>
  <c r="BC18" i="9" s="1"/>
  <c r="BF18" i="9" s="1"/>
  <c r="BC23" i="9"/>
  <c r="BF23" i="9" s="1"/>
  <c r="V14" i="10"/>
  <c r="V66" i="10"/>
  <c r="W66" i="10" s="1"/>
  <c r="V72" i="10"/>
  <c r="S74" i="10"/>
  <c r="V78" i="10"/>
  <c r="W78" i="10" s="1"/>
  <c r="V97" i="10"/>
  <c r="W97" i="10" s="1"/>
  <c r="V103" i="10"/>
  <c r="J118" i="10"/>
  <c r="V128" i="10"/>
  <c r="W128" i="10" s="1"/>
  <c r="V199" i="10"/>
  <c r="V200" i="10"/>
  <c r="V205" i="10"/>
  <c r="S210" i="10"/>
  <c r="T210" i="10" s="1"/>
  <c r="S212" i="10"/>
  <c r="V215" i="10"/>
  <c r="W215" i="10" s="1"/>
  <c r="V216" i="10"/>
  <c r="V221" i="10"/>
  <c r="S227" i="10"/>
  <c r="T227" i="10" s="1"/>
  <c r="V230" i="10"/>
  <c r="V233" i="10"/>
  <c r="S244" i="10"/>
  <c r="T244" i="10" s="1"/>
  <c r="S245" i="10"/>
  <c r="T245" i="10" s="1"/>
  <c r="V251" i="10"/>
  <c r="S268" i="10"/>
  <c r="T268" i="10" s="1"/>
  <c r="V271" i="10"/>
  <c r="W271" i="10" s="1"/>
  <c r="V283" i="10"/>
  <c r="V288" i="10"/>
  <c r="V304" i="10"/>
  <c r="W304" i="10" s="1"/>
  <c r="V320" i="10"/>
  <c r="V332" i="10"/>
  <c r="W332" i="10" s="1"/>
  <c r="V339" i="10"/>
  <c r="T340" i="10"/>
  <c r="F24" i="11"/>
  <c r="BC13" i="9"/>
  <c r="BF13" i="9" s="1"/>
  <c r="BB21" i="9"/>
  <c r="BC21" i="9" s="1"/>
  <c r="BF21" i="9" s="1"/>
  <c r="BC27" i="9"/>
  <c r="BF27" i="9" s="1"/>
  <c r="BB35" i="9"/>
  <c r="BC35" i="9" s="1"/>
  <c r="BF35" i="9" s="1"/>
  <c r="V45" i="10"/>
  <c r="W45" i="10" s="1"/>
  <c r="N74" i="10"/>
  <c r="V84" i="10"/>
  <c r="W84" i="10" s="1"/>
  <c r="V87" i="10"/>
  <c r="S89" i="10"/>
  <c r="V95" i="10"/>
  <c r="W95" i="10" s="1"/>
  <c r="V100" i="10"/>
  <c r="W100" i="10" s="1"/>
  <c r="S181" i="10"/>
  <c r="S183" i="10" s="1"/>
  <c r="G347" i="10"/>
  <c r="V195" i="10"/>
  <c r="V196" i="10"/>
  <c r="W196" i="10" s="1"/>
  <c r="V228" i="10"/>
  <c r="V247" i="10"/>
  <c r="W247" i="10" s="1"/>
  <c r="V250" i="10"/>
  <c r="V253" i="10"/>
  <c r="V280" i="10"/>
  <c r="W280" i="10" s="1"/>
  <c r="V299" i="10"/>
  <c r="W299" i="10" s="1"/>
  <c r="W300" i="10"/>
  <c r="V315" i="10"/>
  <c r="W315" i="10" s="1"/>
  <c r="V322" i="10"/>
  <c r="W322" i="10" s="1"/>
  <c r="J361" i="10"/>
  <c r="G81" i="12"/>
  <c r="BC26" i="9"/>
  <c r="BF26" i="9" s="1"/>
  <c r="AY39" i="9"/>
  <c r="AZ39" i="9"/>
  <c r="BB11" i="9"/>
  <c r="BC11" i="9" s="1"/>
  <c r="BF11" i="9" s="1"/>
  <c r="BC17" i="9"/>
  <c r="BF17" i="9" s="1"/>
  <c r="BB25" i="9"/>
  <c r="BC25" i="9" s="1"/>
  <c r="BF25" i="9" s="1"/>
  <c r="V29" i="10"/>
  <c r="V38" i="10"/>
  <c r="P40" i="10"/>
  <c r="G89" i="10"/>
  <c r="V79" i="10"/>
  <c r="W79" i="10" s="1"/>
  <c r="L113" i="10"/>
  <c r="V98" i="10"/>
  <c r="W98" i="10" s="1"/>
  <c r="V105" i="10"/>
  <c r="W105" i="10" s="1"/>
  <c r="P142" i="10"/>
  <c r="V138" i="10"/>
  <c r="W138" i="10" s="1"/>
  <c r="J175" i="10"/>
  <c r="V172" i="10"/>
  <c r="W172" i="10" s="1"/>
  <c r="V201" i="10"/>
  <c r="S206" i="10"/>
  <c r="T206" i="10" s="1"/>
  <c r="S208" i="10"/>
  <c r="V211" i="10"/>
  <c r="V212" i="10"/>
  <c r="V217" i="10"/>
  <c r="S222" i="10"/>
  <c r="T222" i="10" s="1"/>
  <c r="S224" i="10"/>
  <c r="V226" i="10"/>
  <c r="V231" i="10"/>
  <c r="W231" i="10" s="1"/>
  <c r="W235" i="10"/>
  <c r="S239" i="10"/>
  <c r="V243" i="10"/>
  <c r="W243" i="10" s="1"/>
  <c r="V246" i="10"/>
  <c r="S260" i="10"/>
  <c r="T260" i="10" s="1"/>
  <c r="S261" i="10"/>
  <c r="T261" i="10" s="1"/>
  <c r="V292" i="10"/>
  <c r="W292" i="10" s="1"/>
  <c r="T300" i="10"/>
  <c r="V308" i="10"/>
  <c r="W308" i="10" s="1"/>
  <c r="V324" i="10"/>
  <c r="V329" i="10"/>
  <c r="W329" i="10" s="1"/>
  <c r="V331" i="10"/>
  <c r="V336" i="10"/>
  <c r="V341" i="10"/>
  <c r="W341" i="10" s="1"/>
  <c r="V343" i="10"/>
  <c r="W343" i="10" s="1"/>
  <c r="W344" i="10"/>
  <c r="V370" i="10"/>
  <c r="W370" i="10" s="1"/>
  <c r="G24" i="11"/>
  <c r="V18" i="10"/>
  <c r="W18" i="10" s="1"/>
  <c r="V58" i="10"/>
  <c r="W58" i="10" s="1"/>
  <c r="R74" i="10"/>
  <c r="V82" i="10"/>
  <c r="W82" i="10" s="1"/>
  <c r="V85" i="10"/>
  <c r="W85" i="10" s="1"/>
  <c r="V96" i="10"/>
  <c r="W96" i="10" s="1"/>
  <c r="V106" i="10"/>
  <c r="V108" i="10"/>
  <c r="V110" i="10"/>
  <c r="W110" i="10" s="1"/>
  <c r="S163" i="10"/>
  <c r="T163" i="10" s="1"/>
  <c r="T169" i="10" s="1"/>
  <c r="V192" i="10"/>
  <c r="V229" i="10"/>
  <c r="V249" i="10"/>
  <c r="W249" i="10" s="1"/>
  <c r="V263" i="10"/>
  <c r="V266" i="10"/>
  <c r="V269" i="10"/>
  <c r="V287" i="10"/>
  <c r="V294" i="10"/>
  <c r="W294" i="10" s="1"/>
  <c r="V303" i="10"/>
  <c r="W303" i="10" s="1"/>
  <c r="V310" i="10"/>
  <c r="W310" i="10" s="1"/>
  <c r="V319" i="10"/>
  <c r="W319" i="10" s="1"/>
  <c r="W339" i="10"/>
  <c r="V354" i="10"/>
  <c r="W354" i="10" s="1"/>
  <c r="BB15" i="9"/>
  <c r="BC15" i="9" s="1"/>
  <c r="BF15" i="9" s="1"/>
  <c r="BB32" i="9"/>
  <c r="BC32" i="9" s="1"/>
  <c r="BF32" i="9" s="1"/>
  <c r="BC36" i="9"/>
  <c r="BF36" i="9" s="1"/>
  <c r="V33" i="10"/>
  <c r="W33" i="10" s="1"/>
  <c r="V49" i="10"/>
  <c r="W49" i="10" s="1"/>
  <c r="V69" i="10"/>
  <c r="W69" i="10" s="1"/>
  <c r="V77" i="10"/>
  <c r="W77" i="10" s="1"/>
  <c r="R118" i="10"/>
  <c r="V122" i="10"/>
  <c r="W150" i="10"/>
  <c r="W152" i="10"/>
  <c r="W154" i="10"/>
  <c r="V161" i="10"/>
  <c r="W164" i="10"/>
  <c r="W166" i="10"/>
  <c r="S202" i="10"/>
  <c r="T202" i="10" s="1"/>
  <c r="S204" i="10"/>
  <c r="V207" i="10"/>
  <c r="V208" i="10"/>
  <c r="V213" i="10"/>
  <c r="S218" i="10"/>
  <c r="T218" i="10" s="1"/>
  <c r="S220" i="10"/>
  <c r="T220" i="10" s="1"/>
  <c r="V223" i="10"/>
  <c r="W223" i="10" s="1"/>
  <c r="V224" i="10"/>
  <c r="S233" i="10"/>
  <c r="V238" i="10"/>
  <c r="V245" i="10"/>
  <c r="S256" i="10"/>
  <c r="T256" i="10" s="1"/>
  <c r="V259" i="10"/>
  <c r="W259" i="10" s="1"/>
  <c r="V262" i="10"/>
  <c r="V296" i="10"/>
  <c r="W296" i="10" s="1"/>
  <c r="V312" i="10"/>
  <c r="W312" i="10" s="1"/>
  <c r="V317" i="10"/>
  <c r="W317" i="10" s="1"/>
  <c r="V328" i="10"/>
  <c r="W328" i="10" s="1"/>
  <c r="V338" i="10"/>
  <c r="W338" i="10" s="1"/>
  <c r="B24" i="11"/>
  <c r="H15" i="11"/>
  <c r="H24" i="11" s="1"/>
  <c r="T38" i="10"/>
  <c r="W38" i="10"/>
  <c r="T33" i="10"/>
  <c r="T22" i="10"/>
  <c r="T23" i="10"/>
  <c r="W23" i="10"/>
  <c r="T24" i="10"/>
  <c r="T25" i="10"/>
  <c r="W25" i="10"/>
  <c r="V11" i="10"/>
  <c r="W11" i="10" s="1"/>
  <c r="T56" i="10"/>
  <c r="W59" i="10"/>
  <c r="T59" i="10"/>
  <c r="J63" i="10"/>
  <c r="H142" i="10"/>
  <c r="S130" i="10"/>
  <c r="P27" i="10"/>
  <c r="T14" i="10"/>
  <c r="W14" i="10"/>
  <c r="V15" i="10"/>
  <c r="W15" i="10" s="1"/>
  <c r="T18" i="10"/>
  <c r="V19" i="10"/>
  <c r="W19" i="10" s="1"/>
  <c r="S35" i="10"/>
  <c r="W29" i="10"/>
  <c r="P35" i="10"/>
  <c r="V30" i="10"/>
  <c r="W30" i="10" s="1"/>
  <c r="T45" i="10"/>
  <c r="V46" i="10"/>
  <c r="W46" i="10" s="1"/>
  <c r="T49" i="10"/>
  <c r="V50" i="10"/>
  <c r="W50" i="10" s="1"/>
  <c r="T54" i="10"/>
  <c r="V56" i="10"/>
  <c r="W56" i="10" s="1"/>
  <c r="W57" i="10"/>
  <c r="T57" i="10"/>
  <c r="V65" i="10"/>
  <c r="W65" i="10" s="1"/>
  <c r="J74" i="10"/>
  <c r="W103" i="10"/>
  <c r="T133" i="10"/>
  <c r="T137" i="10"/>
  <c r="W137" i="10"/>
  <c r="V181" i="10"/>
  <c r="J183" i="10"/>
  <c r="V183" i="10" s="1"/>
  <c r="T216" i="10"/>
  <c r="T231" i="10"/>
  <c r="T286" i="10"/>
  <c r="W286" i="10"/>
  <c r="S21" i="10"/>
  <c r="T32" i="10"/>
  <c r="S37" i="10"/>
  <c r="J27" i="10"/>
  <c r="R27" i="10"/>
  <c r="V12" i="10"/>
  <c r="V16" i="10"/>
  <c r="W16" i="10" s="1"/>
  <c r="T17" i="10"/>
  <c r="V20" i="10"/>
  <c r="W20" i="10" s="1"/>
  <c r="G27" i="10"/>
  <c r="J35" i="10"/>
  <c r="R35" i="10"/>
  <c r="T30" i="10"/>
  <c r="V31" i="10"/>
  <c r="W31" i="10" s="1"/>
  <c r="H35" i="10"/>
  <c r="S42" i="10"/>
  <c r="G63" i="10"/>
  <c r="P63" i="10"/>
  <c r="V43" i="10"/>
  <c r="W43" i="10" s="1"/>
  <c r="R63" i="10"/>
  <c r="T44" i="10"/>
  <c r="V47" i="10"/>
  <c r="W47" i="10" s="1"/>
  <c r="T48" i="10"/>
  <c r="V51" i="10"/>
  <c r="W51" i="10" s="1"/>
  <c r="T52" i="10"/>
  <c r="V54" i="10"/>
  <c r="W54" i="10" s="1"/>
  <c r="W55" i="10"/>
  <c r="T55" i="10"/>
  <c r="T60" i="10"/>
  <c r="V76" i="10"/>
  <c r="W76" i="10" s="1"/>
  <c r="J89" i="10"/>
  <c r="R89" i="10"/>
  <c r="V91" i="10"/>
  <c r="S124" i="10"/>
  <c r="T121" i="10"/>
  <c r="T124" i="10" s="1"/>
  <c r="T139" i="10"/>
  <c r="W139" i="10"/>
  <c r="V146" i="10"/>
  <c r="N175" i="10"/>
  <c r="W257" i="10"/>
  <c r="T257" i="10"/>
  <c r="T12" i="10"/>
  <c r="W12" i="10"/>
  <c r="V13" i="10"/>
  <c r="W13" i="10" s="1"/>
  <c r="T16" i="10"/>
  <c r="V17" i="10"/>
  <c r="W17" i="10" s="1"/>
  <c r="T20" i="10"/>
  <c r="V24" i="10"/>
  <c r="W24" i="10" s="1"/>
  <c r="L35" i="10"/>
  <c r="V32" i="10"/>
  <c r="W32" i="10" s="1"/>
  <c r="T43" i="10"/>
  <c r="V44" i="10"/>
  <c r="W44" i="10" s="1"/>
  <c r="H63" i="10"/>
  <c r="T47" i="10"/>
  <c r="V48" i="10"/>
  <c r="W48" i="10" s="1"/>
  <c r="T51" i="10"/>
  <c r="V52" i="10"/>
  <c r="W52" i="10" s="1"/>
  <c r="W53" i="10"/>
  <c r="T53" i="10"/>
  <c r="T58" i="10"/>
  <c r="V60" i="10"/>
  <c r="W60" i="10" s="1"/>
  <c r="W61" i="10"/>
  <c r="T61" i="10"/>
  <c r="S136" i="10"/>
  <c r="G142" i="10"/>
  <c r="W173" i="10"/>
  <c r="T173" i="10"/>
  <c r="W204" i="10"/>
  <c r="T204" i="10"/>
  <c r="R40" i="10"/>
  <c r="N63" i="10"/>
  <c r="V42" i="10"/>
  <c r="P74" i="10"/>
  <c r="W70" i="10"/>
  <c r="T71" i="10"/>
  <c r="T89" i="10"/>
  <c r="W91" i="10"/>
  <c r="T91" i="10"/>
  <c r="T93" i="10" s="1"/>
  <c r="H113" i="10"/>
  <c r="S106" i="10"/>
  <c r="W109" i="10"/>
  <c r="T109" i="10"/>
  <c r="S118" i="10"/>
  <c r="V136" i="10"/>
  <c r="V167" i="10"/>
  <c r="W167" i="10" s="1"/>
  <c r="T181" i="10"/>
  <c r="T183" i="10" s="1"/>
  <c r="V236" i="10"/>
  <c r="W236" i="10" s="1"/>
  <c r="S241" i="10"/>
  <c r="T233" i="10"/>
  <c r="T310" i="10"/>
  <c r="W72" i="10"/>
  <c r="T72" i="10"/>
  <c r="W83" i="10"/>
  <c r="W87" i="10"/>
  <c r="V93" i="10"/>
  <c r="W93" i="10" s="1"/>
  <c r="W107" i="10"/>
  <c r="T107" i="10"/>
  <c r="W111" i="10"/>
  <c r="T111" i="10"/>
  <c r="V121" i="10"/>
  <c r="W121" i="10" s="1"/>
  <c r="J142" i="10"/>
  <c r="V130" i="10"/>
  <c r="S146" i="10"/>
  <c r="T172" i="10"/>
  <c r="S185" i="10"/>
  <c r="G190" i="10"/>
  <c r="S193" i="10"/>
  <c r="W194" i="10"/>
  <c r="T195" i="10"/>
  <c r="S197" i="10"/>
  <c r="T199" i="10"/>
  <c r="W199" i="10"/>
  <c r="S201" i="10"/>
  <c r="T203" i="10"/>
  <c r="W203" i="10"/>
  <c r="S205" i="10"/>
  <c r="T207" i="10"/>
  <c r="S209" i="10"/>
  <c r="T211" i="10"/>
  <c r="W211" i="10"/>
  <c r="S213" i="10"/>
  <c r="W214" i="10"/>
  <c r="T215" i="10"/>
  <c r="S217" i="10"/>
  <c r="T219" i="10"/>
  <c r="S221" i="10"/>
  <c r="T223" i="10"/>
  <c r="S225" i="10"/>
  <c r="T239" i="10"/>
  <c r="W239" i="10"/>
  <c r="S365" i="10"/>
  <c r="G379" i="10"/>
  <c r="V365" i="10"/>
  <c r="P379" i="10"/>
  <c r="T373" i="10"/>
  <c r="V267" i="10"/>
  <c r="W287" i="10"/>
  <c r="T287" i="10"/>
  <c r="T359" i="10"/>
  <c r="G93" i="10"/>
  <c r="N113" i="10"/>
  <c r="V102" i="10"/>
  <c r="W102" i="10" s="1"/>
  <c r="V104" i="10"/>
  <c r="W104" i="10" s="1"/>
  <c r="W108" i="10"/>
  <c r="T108" i="10"/>
  <c r="T110" i="10"/>
  <c r="V116" i="10"/>
  <c r="W116" i="10" s="1"/>
  <c r="P124" i="10"/>
  <c r="W122" i="10"/>
  <c r="G124" i="10"/>
  <c r="W131" i="10"/>
  <c r="T148" i="10"/>
  <c r="T157" i="10" s="1"/>
  <c r="S157" i="10"/>
  <c r="H157" i="10"/>
  <c r="W161" i="10"/>
  <c r="P169" i="10"/>
  <c r="S174" i="10"/>
  <c r="V179" i="10"/>
  <c r="W179" i="10" s="1"/>
  <c r="L347" i="10"/>
  <c r="S192" i="10"/>
  <c r="S229" i="10"/>
  <c r="V232" i="10"/>
  <c r="W232" i="10" s="1"/>
  <c r="S237" i="10"/>
  <c r="V240" i="10"/>
  <c r="W240" i="10" s="1"/>
  <c r="T295" i="10"/>
  <c r="T323" i="10"/>
  <c r="W335" i="10"/>
  <c r="T335" i="10"/>
  <c r="T339" i="10"/>
  <c r="L361" i="10"/>
  <c r="V358" i="10"/>
  <c r="W358" i="10" s="1"/>
  <c r="W276" i="10"/>
  <c r="T276" i="10"/>
  <c r="T354" i="10"/>
  <c r="T376" i="10"/>
  <c r="W377" i="10"/>
  <c r="E380" i="10"/>
  <c r="G113" i="10"/>
  <c r="P113" i="10"/>
  <c r="J124" i="10"/>
  <c r="R124" i="10"/>
  <c r="V133" i="10"/>
  <c r="W133" i="10" s="1"/>
  <c r="V144" i="10"/>
  <c r="W144" i="10" s="1"/>
  <c r="V149" i="10"/>
  <c r="W149" i="10" s="1"/>
  <c r="V151" i="10"/>
  <c r="W151" i="10" s="1"/>
  <c r="V153" i="10"/>
  <c r="W153" i="10" s="1"/>
  <c r="V155" i="10"/>
  <c r="W155" i="10" s="1"/>
  <c r="R169" i="10"/>
  <c r="V165" i="10"/>
  <c r="W165" i="10" s="1"/>
  <c r="N347" i="10"/>
  <c r="T232" i="10"/>
  <c r="T240" i="10"/>
  <c r="W269" i="10"/>
  <c r="V293" i="10"/>
  <c r="W293" i="10" s="1"/>
  <c r="T319" i="10"/>
  <c r="T372" i="10"/>
  <c r="V115" i="10"/>
  <c r="W115" i="10" s="1"/>
  <c r="V163" i="10"/>
  <c r="W163" i="10" s="1"/>
  <c r="V171" i="10"/>
  <c r="W171" i="10" s="1"/>
  <c r="H347" i="10"/>
  <c r="P347" i="10"/>
  <c r="S226" i="10"/>
  <c r="S230" i="10"/>
  <c r="S234" i="10"/>
  <c r="S238" i="10"/>
  <c r="S242" i="10"/>
  <c r="V244" i="10"/>
  <c r="W244" i="10" s="1"/>
  <c r="S246" i="10"/>
  <c r="V248" i="10"/>
  <c r="W248" i="10" s="1"/>
  <c r="S250" i="10"/>
  <c r="V252" i="10"/>
  <c r="S254" i="10"/>
  <c r="V256" i="10"/>
  <c r="S258" i="10"/>
  <c r="V260" i="10"/>
  <c r="S262" i="10"/>
  <c r="V264" i="10"/>
  <c r="W264" i="10" s="1"/>
  <c r="S266" i="10"/>
  <c r="V268" i="10"/>
  <c r="S270" i="10"/>
  <c r="V272" i="10"/>
  <c r="S274" i="10"/>
  <c r="W284" i="10"/>
  <c r="V309" i="10"/>
  <c r="W309" i="10" s="1"/>
  <c r="T311" i="10"/>
  <c r="W316" i="10"/>
  <c r="W324" i="10"/>
  <c r="T330" i="10"/>
  <c r="V342" i="10"/>
  <c r="W342" i="10" s="1"/>
  <c r="T370" i="10"/>
  <c r="N374" i="10"/>
  <c r="V373" i="10"/>
  <c r="W373" i="10" s="1"/>
  <c r="W375" i="10"/>
  <c r="J347" i="10"/>
  <c r="R347" i="10"/>
  <c r="V301" i="10"/>
  <c r="W301" i="10" s="1"/>
  <c r="T303" i="10"/>
  <c r="V326" i="10"/>
  <c r="W326" i="10" s="1"/>
  <c r="V333" i="10"/>
  <c r="W333" i="10" s="1"/>
  <c r="V359" i="10"/>
  <c r="W359" i="10" s="1"/>
  <c r="V372" i="10"/>
  <c r="W372" i="10" s="1"/>
  <c r="S277" i="10"/>
  <c r="V279" i="10"/>
  <c r="W279" i="10" s="1"/>
  <c r="S281" i="10"/>
  <c r="W288" i="10"/>
  <c r="W320" i="10"/>
  <c r="W331" i="10"/>
  <c r="V334" i="10"/>
  <c r="W334" i="10" s="1"/>
  <c r="W336" i="10"/>
  <c r="S353" i="10"/>
  <c r="J379" i="10"/>
  <c r="R379" i="10"/>
  <c r="V368" i="10"/>
  <c r="W368" i="10" s="1"/>
  <c r="W371" i="10"/>
  <c r="H374" i="10"/>
  <c r="V282" i="10"/>
  <c r="W282" i="10" s="1"/>
  <c r="W283" i="10"/>
  <c r="V290" i="10"/>
  <c r="W290" i="10" s="1"/>
  <c r="W291" i="10"/>
  <c r="V298" i="10"/>
  <c r="W298" i="10" s="1"/>
  <c r="V306" i="10"/>
  <c r="W306" i="10" s="1"/>
  <c r="W307" i="10"/>
  <c r="V314" i="10"/>
  <c r="W314" i="10" s="1"/>
  <c r="W327" i="10"/>
  <c r="V330" i="10"/>
  <c r="W330" i="10" s="1"/>
  <c r="N356" i="10"/>
  <c r="V356" i="10" s="1"/>
  <c r="V353" i="10"/>
  <c r="T358" i="10"/>
  <c r="S361" i="10"/>
  <c r="H361" i="10"/>
  <c r="L379" i="10"/>
  <c r="V376" i="10"/>
  <c r="W376" i="10" s="1"/>
  <c r="V364" i="10"/>
  <c r="W364" i="10" s="1"/>
  <c r="BC22" i="9"/>
  <c r="BF22" i="9" s="1"/>
  <c r="BB7" i="9"/>
  <c r="V142" i="10" l="1"/>
  <c r="W263" i="10"/>
  <c r="W251" i="10"/>
  <c r="W202" i="10"/>
  <c r="W253" i="10"/>
  <c r="W233" i="10"/>
  <c r="W268" i="10"/>
  <c r="V361" i="10"/>
  <c r="W256" i="10"/>
  <c r="V157" i="10"/>
  <c r="W157" i="10" s="1"/>
  <c r="W252" i="10"/>
  <c r="W267" i="10"/>
  <c r="W146" i="10"/>
  <c r="W200" i="10"/>
  <c r="W208" i="10"/>
  <c r="W220" i="10"/>
  <c r="V169" i="10"/>
  <c r="W228" i="10"/>
  <c r="W212" i="10"/>
  <c r="W260" i="10"/>
  <c r="W224" i="10"/>
  <c r="W183" i="10"/>
  <c r="W195" i="10"/>
  <c r="W265" i="10"/>
  <c r="T208" i="10"/>
  <c r="W181" i="10"/>
  <c r="V175" i="10"/>
  <c r="V40" i="10"/>
  <c r="W206" i="10"/>
  <c r="T273" i="10"/>
  <c r="W222" i="10"/>
  <c r="V35" i="10"/>
  <c r="W35" i="10" s="1"/>
  <c r="T361" i="10"/>
  <c r="T35" i="10"/>
  <c r="W198" i="10"/>
  <c r="W261" i="10"/>
  <c r="T224" i="10"/>
  <c r="V124" i="10"/>
  <c r="W216" i="10"/>
  <c r="V118" i="10"/>
  <c r="R380" i="10"/>
  <c r="T212" i="10"/>
  <c r="V89" i="10"/>
  <c r="W89" i="10" s="1"/>
  <c r="W245" i="10"/>
  <c r="W218" i="10"/>
  <c r="W118" i="10"/>
  <c r="L380" i="10"/>
  <c r="S169" i="10"/>
  <c r="V347" i="10"/>
  <c r="W272" i="10"/>
  <c r="V113" i="10"/>
  <c r="T74" i="10"/>
  <c r="W227" i="10"/>
  <c r="T274" i="10"/>
  <c r="W274" i="10"/>
  <c r="T250" i="10"/>
  <c r="W250" i="10"/>
  <c r="W226" i="10"/>
  <c r="T226" i="10"/>
  <c r="W237" i="10"/>
  <c r="T237" i="10"/>
  <c r="W241" i="10"/>
  <c r="T241" i="10"/>
  <c r="T136" i="10"/>
  <c r="W136" i="10"/>
  <c r="W169" i="10"/>
  <c r="W106" i="10"/>
  <c r="T106" i="10"/>
  <c r="T113" i="10" s="1"/>
  <c r="G380" i="10"/>
  <c r="J380" i="10"/>
  <c r="V27" i="10"/>
  <c r="P380" i="10"/>
  <c r="H379" i="10"/>
  <c r="H380" i="10" s="1"/>
  <c r="S374" i="10"/>
  <c r="T258" i="10"/>
  <c r="W258" i="10"/>
  <c r="S40" i="10"/>
  <c r="T37" i="10"/>
  <c r="T40" i="10" s="1"/>
  <c r="W37" i="10"/>
  <c r="T130" i="10"/>
  <c r="T142" i="10" s="1"/>
  <c r="W130" i="10"/>
  <c r="S142" i="10"/>
  <c r="W142" i="10" s="1"/>
  <c r="V63" i="10"/>
  <c r="W353" i="10"/>
  <c r="S356" i="10"/>
  <c r="W356" i="10" s="1"/>
  <c r="T353" i="10"/>
  <c r="T356" i="10" s="1"/>
  <c r="W238" i="10"/>
  <c r="T238" i="10"/>
  <c r="W361" i="10"/>
  <c r="T281" i="10"/>
  <c r="W281" i="10"/>
  <c r="T270" i="10"/>
  <c r="W270" i="10"/>
  <c r="T262" i="10"/>
  <c r="W262" i="10"/>
  <c r="T254" i="10"/>
  <c r="W254" i="10"/>
  <c r="T246" i="10"/>
  <c r="W246" i="10"/>
  <c r="W234" i="10"/>
  <c r="T234" i="10"/>
  <c r="W229" i="10"/>
  <c r="T229" i="10"/>
  <c r="W174" i="10"/>
  <c r="T174" i="10"/>
  <c r="T175" i="10" s="1"/>
  <c r="W225" i="10"/>
  <c r="T225" i="10"/>
  <c r="W221" i="10"/>
  <c r="T221" i="10"/>
  <c r="W217" i="10"/>
  <c r="T217" i="10"/>
  <c r="W213" i="10"/>
  <c r="T213" i="10"/>
  <c r="W209" i="10"/>
  <c r="T209" i="10"/>
  <c r="W205" i="10"/>
  <c r="T205" i="10"/>
  <c r="W201" i="10"/>
  <c r="T201" i="10"/>
  <c r="W197" i="10"/>
  <c r="T197" i="10"/>
  <c r="W193" i="10"/>
  <c r="T193" i="10"/>
  <c r="S175" i="10"/>
  <c r="S113" i="10"/>
  <c r="W124" i="10"/>
  <c r="W42" i="10"/>
  <c r="S63" i="10"/>
  <c r="T42" i="10"/>
  <c r="T63" i="10" s="1"/>
  <c r="V74" i="10"/>
  <c r="W74" i="10" s="1"/>
  <c r="T277" i="10"/>
  <c r="W277" i="10"/>
  <c r="T266" i="10"/>
  <c r="W266" i="10"/>
  <c r="T242" i="10"/>
  <c r="W242" i="10"/>
  <c r="S190" i="10"/>
  <c r="W190" i="10" s="1"/>
  <c r="W185" i="10"/>
  <c r="T185" i="10"/>
  <c r="T190" i="10" s="1"/>
  <c r="V374" i="10"/>
  <c r="N379" i="10"/>
  <c r="N380" i="10" s="1"/>
  <c r="W230" i="10"/>
  <c r="T230" i="10"/>
  <c r="E382" i="10"/>
  <c r="W192" i="10"/>
  <c r="S347" i="10"/>
  <c r="T192" i="10"/>
  <c r="T365" i="10"/>
  <c r="W365" i="10"/>
  <c r="T21" i="10"/>
  <c r="T27" i="10" s="1"/>
  <c r="W21" i="10"/>
  <c r="S27" i="10"/>
  <c r="BC7" i="9"/>
  <c r="BB39" i="9"/>
  <c r="W40" i="10" l="1"/>
  <c r="W113" i="10"/>
  <c r="W175" i="10"/>
  <c r="V379" i="10"/>
  <c r="W63" i="10"/>
  <c r="W347" i="10"/>
  <c r="W27" i="10"/>
  <c r="H381" i="10"/>
  <c r="T347" i="10"/>
  <c r="T380" i="10" s="1"/>
  <c r="T374" i="10"/>
  <c r="T379" i="10" s="1"/>
  <c r="W374" i="10"/>
  <c r="S379" i="10"/>
  <c r="W379" i="10" s="1"/>
  <c r="V380" i="10"/>
  <c r="R381" i="10"/>
  <c r="BC39" i="9"/>
  <c r="BF39" i="9" s="1"/>
  <c r="BF7" i="9"/>
  <c r="S380" i="10" l="1"/>
  <c r="R382" i="10" s="1"/>
  <c r="H382" i="10" l="1"/>
  <c r="W380" i="10"/>
  <c r="W381" i="10" s="1"/>
  <c r="T381" i="10"/>
  <c r="T382" i="10" s="1"/>
  <c r="E364" i="8"/>
  <c r="L362" i="8"/>
  <c r="K362" i="8"/>
  <c r="J362" i="8"/>
  <c r="I362" i="8"/>
  <c r="H362" i="8"/>
  <c r="G362" i="8"/>
  <c r="F362" i="8"/>
  <c r="E362" i="8"/>
  <c r="I359" i="8"/>
  <c r="H359" i="8"/>
  <c r="G359" i="8"/>
  <c r="F359" i="8"/>
  <c r="E359" i="8"/>
  <c r="K358" i="8"/>
  <c r="L358" i="8" s="1"/>
  <c r="J358" i="8"/>
  <c r="K357" i="8"/>
  <c r="J357" i="8"/>
  <c r="K356" i="8"/>
  <c r="J356" i="8"/>
  <c r="K355" i="8"/>
  <c r="J355" i="8"/>
  <c r="K354" i="8"/>
  <c r="J354" i="8"/>
  <c r="K353" i="8"/>
  <c r="J353" i="8"/>
  <c r="K352" i="8"/>
  <c r="J352" i="8"/>
  <c r="K351" i="8"/>
  <c r="J351" i="8"/>
  <c r="K350" i="8"/>
  <c r="L350" i="8" s="1"/>
  <c r="J350" i="8"/>
  <c r="K349" i="8"/>
  <c r="J349" i="8"/>
  <c r="K348" i="8"/>
  <c r="J348" i="8"/>
  <c r="K347" i="8"/>
  <c r="J347" i="8"/>
  <c r="K346" i="8"/>
  <c r="L346" i="8" s="1"/>
  <c r="J346" i="8"/>
  <c r="K345" i="8"/>
  <c r="L345" i="8" s="1"/>
  <c r="J345" i="8"/>
  <c r="K344" i="8"/>
  <c r="J344" i="8"/>
  <c r="K343" i="8"/>
  <c r="J343" i="8"/>
  <c r="K342" i="8"/>
  <c r="J342" i="8"/>
  <c r="K341" i="8"/>
  <c r="J341" i="8"/>
  <c r="K340" i="8"/>
  <c r="J340" i="8"/>
  <c r="K339" i="8"/>
  <c r="J339" i="8"/>
  <c r="K338" i="8"/>
  <c r="J338" i="8"/>
  <c r="K337" i="8"/>
  <c r="J337" i="8"/>
  <c r="K336" i="8"/>
  <c r="J336" i="8"/>
  <c r="K335" i="8"/>
  <c r="J335" i="8"/>
  <c r="K334" i="8"/>
  <c r="J334" i="8"/>
  <c r="L333" i="8"/>
  <c r="K333" i="8"/>
  <c r="J333" i="8"/>
  <c r="K332" i="8"/>
  <c r="J332" i="8"/>
  <c r="I330" i="8"/>
  <c r="H330" i="8"/>
  <c r="G330" i="8"/>
  <c r="F330" i="8"/>
  <c r="E330" i="8"/>
  <c r="K328" i="8"/>
  <c r="K330" i="8" s="1"/>
  <c r="J328" i="8"/>
  <c r="I326" i="8"/>
  <c r="H326" i="8"/>
  <c r="G326" i="8"/>
  <c r="F326" i="8"/>
  <c r="E326" i="8"/>
  <c r="K325" i="8"/>
  <c r="J325" i="8"/>
  <c r="K324" i="8"/>
  <c r="J324" i="8"/>
  <c r="K323" i="8"/>
  <c r="J323" i="8"/>
  <c r="K322" i="8"/>
  <c r="J322" i="8"/>
  <c r="K321" i="8"/>
  <c r="J321" i="8"/>
  <c r="K320" i="8"/>
  <c r="J320" i="8"/>
  <c r="K319" i="8"/>
  <c r="J319" i="8"/>
  <c r="K318" i="8"/>
  <c r="J318" i="8"/>
  <c r="K317" i="8"/>
  <c r="J317" i="8"/>
  <c r="K316" i="8"/>
  <c r="J316" i="8"/>
  <c r="K315" i="8"/>
  <c r="J315" i="8"/>
  <c r="K314" i="8"/>
  <c r="J314" i="8"/>
  <c r="K313" i="8"/>
  <c r="J313" i="8"/>
  <c r="K312" i="8"/>
  <c r="J312" i="8"/>
  <c r="K311" i="8"/>
  <c r="J311" i="8"/>
  <c r="K310" i="8"/>
  <c r="J310" i="8"/>
  <c r="K309" i="8"/>
  <c r="J309" i="8"/>
  <c r="K308" i="8"/>
  <c r="J308" i="8"/>
  <c r="K307" i="8"/>
  <c r="J307" i="8"/>
  <c r="K306" i="8"/>
  <c r="J306" i="8"/>
  <c r="K305" i="8"/>
  <c r="J305" i="8"/>
  <c r="K304" i="8"/>
  <c r="J304" i="8"/>
  <c r="K303" i="8"/>
  <c r="J303" i="8"/>
  <c r="K302" i="8"/>
  <c r="J302" i="8"/>
  <c r="K301" i="8"/>
  <c r="J301" i="8"/>
  <c r="K300" i="8"/>
  <c r="J300" i="8"/>
  <c r="K299" i="8"/>
  <c r="J299" i="8"/>
  <c r="K298" i="8"/>
  <c r="J298" i="8"/>
  <c r="K297" i="8"/>
  <c r="J297" i="8"/>
  <c r="K296" i="8"/>
  <c r="J296" i="8"/>
  <c r="K295" i="8"/>
  <c r="J295" i="8"/>
  <c r="K294" i="8"/>
  <c r="J294" i="8"/>
  <c r="K293" i="8"/>
  <c r="J293" i="8"/>
  <c r="K292" i="8"/>
  <c r="J292" i="8"/>
  <c r="K291" i="8"/>
  <c r="J291" i="8"/>
  <c r="K290" i="8"/>
  <c r="J290" i="8"/>
  <c r="K289" i="8"/>
  <c r="J289" i="8"/>
  <c r="K288" i="8"/>
  <c r="J288" i="8"/>
  <c r="K287" i="8"/>
  <c r="J287" i="8"/>
  <c r="K286" i="8"/>
  <c r="J286" i="8"/>
  <c r="K285" i="8"/>
  <c r="J285" i="8"/>
  <c r="K284" i="8"/>
  <c r="J284" i="8"/>
  <c r="K283" i="8"/>
  <c r="J283" i="8"/>
  <c r="K282" i="8"/>
  <c r="J282" i="8"/>
  <c r="K281" i="8"/>
  <c r="J281" i="8"/>
  <c r="K280" i="8"/>
  <c r="J280" i="8"/>
  <c r="K279" i="8"/>
  <c r="J279" i="8"/>
  <c r="K278" i="8"/>
  <c r="J278" i="8"/>
  <c r="K277" i="8"/>
  <c r="J277" i="8"/>
  <c r="K276" i="8"/>
  <c r="J276" i="8"/>
  <c r="K275" i="8"/>
  <c r="J275" i="8"/>
  <c r="K274" i="8"/>
  <c r="J274" i="8"/>
  <c r="K273" i="8"/>
  <c r="J273" i="8"/>
  <c r="K272" i="8"/>
  <c r="J272" i="8"/>
  <c r="K271" i="8"/>
  <c r="J271" i="8"/>
  <c r="K270" i="8"/>
  <c r="J270" i="8"/>
  <c r="K269" i="8"/>
  <c r="J269" i="8"/>
  <c r="K268" i="8"/>
  <c r="J268" i="8"/>
  <c r="K267" i="8"/>
  <c r="J267" i="8"/>
  <c r="K266" i="8"/>
  <c r="J266" i="8"/>
  <c r="K265" i="8"/>
  <c r="J265" i="8"/>
  <c r="G263" i="8"/>
  <c r="F263" i="8"/>
  <c r="E263" i="8"/>
  <c r="K262" i="8"/>
  <c r="J262" i="8"/>
  <c r="K261" i="8"/>
  <c r="J261" i="8"/>
  <c r="K260" i="8"/>
  <c r="J260" i="8"/>
  <c r="K259" i="8"/>
  <c r="J259" i="8"/>
  <c r="K258" i="8"/>
  <c r="J258" i="8"/>
  <c r="I257" i="8"/>
  <c r="I263" i="8" s="1"/>
  <c r="H257" i="8"/>
  <c r="K256" i="8"/>
  <c r="J256" i="8"/>
  <c r="K255" i="8"/>
  <c r="J255" i="8"/>
  <c r="K254" i="8"/>
  <c r="J254" i="8"/>
  <c r="I252" i="8"/>
  <c r="H252" i="8"/>
  <c r="G252" i="8"/>
  <c r="F252" i="8"/>
  <c r="E252" i="8"/>
  <c r="K251" i="8"/>
  <c r="J251" i="8"/>
  <c r="K250" i="8"/>
  <c r="J250" i="8"/>
  <c r="K249" i="8"/>
  <c r="J249" i="8"/>
  <c r="I247" i="8"/>
  <c r="H247" i="8"/>
  <c r="G247" i="8"/>
  <c r="F247" i="8"/>
  <c r="E247" i="8"/>
  <c r="L246" i="8"/>
  <c r="K246" i="8"/>
  <c r="J246" i="8"/>
  <c r="K245" i="8"/>
  <c r="J245" i="8"/>
  <c r="K244" i="8"/>
  <c r="J244" i="8"/>
  <c r="I242" i="8"/>
  <c r="H242" i="8"/>
  <c r="G242" i="8"/>
  <c r="F242" i="8"/>
  <c r="E242" i="8"/>
  <c r="K241" i="8"/>
  <c r="J241" i="8"/>
  <c r="K240" i="8"/>
  <c r="J240" i="8"/>
  <c r="L239" i="8"/>
  <c r="K239" i="8"/>
  <c r="J239" i="8"/>
  <c r="K238" i="8"/>
  <c r="J238" i="8"/>
  <c r="G236" i="8"/>
  <c r="F236" i="8"/>
  <c r="E236" i="8"/>
  <c r="K235" i="8"/>
  <c r="J235" i="8"/>
  <c r="K234" i="8"/>
  <c r="J234" i="8"/>
  <c r="K233" i="8"/>
  <c r="J233" i="8"/>
  <c r="K232" i="8"/>
  <c r="J232" i="8"/>
  <c r="K231" i="8"/>
  <c r="J231" i="8"/>
  <c r="K230" i="8"/>
  <c r="J230" i="8"/>
  <c r="K229" i="8"/>
  <c r="J229" i="8"/>
  <c r="I228" i="8"/>
  <c r="I236" i="8" s="1"/>
  <c r="H228" i="8"/>
  <c r="I226" i="8"/>
  <c r="H226" i="8"/>
  <c r="G226" i="8"/>
  <c r="F226" i="8"/>
  <c r="E226" i="8"/>
  <c r="K225" i="8"/>
  <c r="J225" i="8"/>
  <c r="K224" i="8"/>
  <c r="J224" i="8"/>
  <c r="I222" i="8"/>
  <c r="H222" i="8"/>
  <c r="G222" i="8"/>
  <c r="F222" i="8"/>
  <c r="E222" i="8"/>
  <c r="K221" i="8"/>
  <c r="J221" i="8"/>
  <c r="K220" i="8"/>
  <c r="J220" i="8"/>
  <c r="K219" i="8"/>
  <c r="J219" i="8"/>
  <c r="K218" i="8"/>
  <c r="J218" i="8"/>
  <c r="I216" i="8"/>
  <c r="H216" i="8"/>
  <c r="G216" i="8"/>
  <c r="F216" i="8"/>
  <c r="E216" i="8"/>
  <c r="K215" i="8"/>
  <c r="J215" i="8"/>
  <c r="K214" i="8"/>
  <c r="J214" i="8"/>
  <c r="K213" i="8"/>
  <c r="J213" i="8"/>
  <c r="K212" i="8"/>
  <c r="J212" i="8"/>
  <c r="K211" i="8"/>
  <c r="J211" i="8"/>
  <c r="I209" i="8"/>
  <c r="H209" i="8"/>
  <c r="G209" i="8"/>
  <c r="F209" i="8"/>
  <c r="E209" i="8"/>
  <c r="K208" i="8"/>
  <c r="J208" i="8"/>
  <c r="K207" i="8"/>
  <c r="J207" i="8"/>
  <c r="I205" i="8"/>
  <c r="H205" i="8"/>
  <c r="G205" i="8"/>
  <c r="F205" i="8"/>
  <c r="E205" i="8"/>
  <c r="K204" i="8"/>
  <c r="J204" i="8"/>
  <c r="K203" i="8"/>
  <c r="J203" i="8"/>
  <c r="K202" i="8"/>
  <c r="J202" i="8"/>
  <c r="K201" i="8"/>
  <c r="J201" i="8"/>
  <c r="K200" i="8"/>
  <c r="J200" i="8"/>
  <c r="K199" i="8"/>
  <c r="J199" i="8"/>
  <c r="K198" i="8"/>
  <c r="J198" i="8"/>
  <c r="K197" i="8"/>
  <c r="J197" i="8"/>
  <c r="I195" i="8"/>
  <c r="H195" i="8"/>
  <c r="E194" i="8"/>
  <c r="E195" i="8" s="1"/>
  <c r="K193" i="8"/>
  <c r="J193" i="8"/>
  <c r="K192" i="8"/>
  <c r="J192" i="8"/>
  <c r="K191" i="8"/>
  <c r="J191" i="8"/>
  <c r="I189" i="8"/>
  <c r="H189" i="8"/>
  <c r="E189" i="8"/>
  <c r="K188" i="8"/>
  <c r="J188" i="8"/>
  <c r="L188" i="8" s="1"/>
  <c r="K187" i="8"/>
  <c r="J187" i="8"/>
  <c r="K186" i="8"/>
  <c r="J186" i="8"/>
  <c r="K185" i="8"/>
  <c r="J185" i="8"/>
  <c r="K184" i="8"/>
  <c r="J184" i="8"/>
  <c r="K183" i="8"/>
  <c r="J183" i="8"/>
  <c r="K182" i="8"/>
  <c r="J182" i="8"/>
  <c r="K181" i="8"/>
  <c r="J181" i="8"/>
  <c r="K180" i="8"/>
  <c r="J180" i="8"/>
  <c r="K179" i="8"/>
  <c r="J179" i="8"/>
  <c r="K178" i="8"/>
  <c r="J178" i="8"/>
  <c r="K177" i="8"/>
  <c r="J177" i="8"/>
  <c r="G176" i="8"/>
  <c r="K176" i="8" s="1"/>
  <c r="F176" i="8"/>
  <c r="K175" i="8"/>
  <c r="J175" i="8"/>
  <c r="K174" i="8"/>
  <c r="J174" i="8"/>
  <c r="K173" i="8"/>
  <c r="J173" i="8"/>
  <c r="K172" i="8"/>
  <c r="J172" i="8"/>
  <c r="K171" i="8"/>
  <c r="J171" i="8"/>
  <c r="K170" i="8"/>
  <c r="J170" i="8"/>
  <c r="K169" i="8"/>
  <c r="J169" i="8"/>
  <c r="K168" i="8"/>
  <c r="J168" i="8"/>
  <c r="K167" i="8"/>
  <c r="J167" i="8"/>
  <c r="K166" i="8"/>
  <c r="J166" i="8"/>
  <c r="I164" i="8"/>
  <c r="H164" i="8"/>
  <c r="G164" i="8"/>
  <c r="F164" i="8"/>
  <c r="E164" i="8"/>
  <c r="K162" i="8"/>
  <c r="J162" i="8"/>
  <c r="K161" i="8"/>
  <c r="J161" i="8"/>
  <c r="K160" i="8"/>
  <c r="J160" i="8"/>
  <c r="G158" i="8"/>
  <c r="F158" i="8"/>
  <c r="E158" i="8"/>
  <c r="K157" i="8"/>
  <c r="J157" i="8"/>
  <c r="K156" i="8"/>
  <c r="J156" i="8"/>
  <c r="K155" i="8"/>
  <c r="J155" i="8"/>
  <c r="K154" i="8"/>
  <c r="J154" i="8"/>
  <c r="K153" i="8"/>
  <c r="J153" i="8"/>
  <c r="K152" i="8"/>
  <c r="J152" i="8"/>
  <c r="K151" i="8"/>
  <c r="J151" i="8"/>
  <c r="K150" i="8"/>
  <c r="J150" i="8"/>
  <c r="K149" i="8"/>
  <c r="J149" i="8"/>
  <c r="K148" i="8"/>
  <c r="L148" i="8" s="1"/>
  <c r="J148" i="8"/>
  <c r="K147" i="8"/>
  <c r="J147" i="8"/>
  <c r="K146" i="8"/>
  <c r="J146" i="8"/>
  <c r="K145" i="8"/>
  <c r="J145" i="8"/>
  <c r="K144" i="8"/>
  <c r="J144" i="8"/>
  <c r="K143" i="8"/>
  <c r="J143" i="8"/>
  <c r="K142" i="8"/>
  <c r="J142" i="8"/>
  <c r="K141" i="8"/>
  <c r="J141" i="8"/>
  <c r="L141" i="8" s="1"/>
  <c r="K140" i="8"/>
  <c r="J140" i="8"/>
  <c r="K139" i="8"/>
  <c r="J139" i="8"/>
  <c r="K138" i="8"/>
  <c r="J138" i="8"/>
  <c r="K137" i="8"/>
  <c r="J137" i="8"/>
  <c r="K136" i="8"/>
  <c r="J136" i="8"/>
  <c r="K135" i="8"/>
  <c r="J135" i="8"/>
  <c r="K134" i="8"/>
  <c r="J134" i="8"/>
  <c r="K133" i="8"/>
  <c r="J133" i="8"/>
  <c r="K132" i="8"/>
  <c r="J132" i="8"/>
  <c r="K131" i="8"/>
  <c r="L131" i="8" s="1"/>
  <c r="J131" i="8"/>
  <c r="K130" i="8"/>
  <c r="J130" i="8"/>
  <c r="K129" i="8"/>
  <c r="J129" i="8"/>
  <c r="K128" i="8"/>
  <c r="J128" i="8"/>
  <c r="K127" i="8"/>
  <c r="J127" i="8"/>
  <c r="K126" i="8"/>
  <c r="J126" i="8"/>
  <c r="K125" i="8"/>
  <c r="J125" i="8"/>
  <c r="K124" i="8"/>
  <c r="J124" i="8"/>
  <c r="K123" i="8"/>
  <c r="L123" i="8" s="1"/>
  <c r="J123" i="8"/>
  <c r="K122" i="8"/>
  <c r="J122" i="8"/>
  <c r="I121" i="8"/>
  <c r="K121" i="8" s="1"/>
  <c r="H121" i="8"/>
  <c r="J121" i="8" s="1"/>
  <c r="J120" i="8"/>
  <c r="I120" i="8"/>
  <c r="K120" i="8" s="1"/>
  <c r="H120" i="8"/>
  <c r="I119" i="8"/>
  <c r="K119" i="8" s="1"/>
  <c r="H119" i="8"/>
  <c r="J119" i="8" s="1"/>
  <c r="I118" i="8"/>
  <c r="K118" i="8" s="1"/>
  <c r="H118" i="8"/>
  <c r="J118" i="8" s="1"/>
  <c r="I117" i="8"/>
  <c r="K117" i="8" s="1"/>
  <c r="H117" i="8"/>
  <c r="J117" i="8" s="1"/>
  <c r="I116" i="8"/>
  <c r="K116" i="8" s="1"/>
  <c r="H116" i="8"/>
  <c r="J116" i="8" s="1"/>
  <c r="I115" i="8"/>
  <c r="K115" i="8" s="1"/>
  <c r="H115" i="8"/>
  <c r="J115" i="8" s="1"/>
  <c r="I114" i="8"/>
  <c r="K114" i="8" s="1"/>
  <c r="H114" i="8"/>
  <c r="J114" i="8" s="1"/>
  <c r="K113" i="8"/>
  <c r="J113" i="8"/>
  <c r="K112" i="8"/>
  <c r="J112" i="8"/>
  <c r="K111" i="8"/>
  <c r="J111" i="8"/>
  <c r="K110" i="8"/>
  <c r="J110" i="8"/>
  <c r="K109" i="8"/>
  <c r="J109" i="8"/>
  <c r="K108" i="8"/>
  <c r="J108" i="8"/>
  <c r="K107" i="8"/>
  <c r="J107" i="8"/>
  <c r="K106" i="8"/>
  <c r="J106" i="8"/>
  <c r="K105" i="8"/>
  <c r="J105" i="8"/>
  <c r="K104" i="8"/>
  <c r="J104" i="8"/>
  <c r="K103" i="8"/>
  <c r="J103" i="8"/>
  <c r="K102" i="8"/>
  <c r="J102" i="8"/>
  <c r="K101" i="8"/>
  <c r="J101" i="8"/>
  <c r="K100" i="8"/>
  <c r="J100" i="8"/>
  <c r="K99" i="8"/>
  <c r="J99" i="8"/>
  <c r="K98" i="8"/>
  <c r="L98" i="8" s="1"/>
  <c r="J98" i="8"/>
  <c r="K97" i="8"/>
  <c r="J97" i="8"/>
  <c r="K96" i="8"/>
  <c r="J96" i="8"/>
  <c r="I95" i="8"/>
  <c r="K95" i="8" s="1"/>
  <c r="H95" i="8"/>
  <c r="J95" i="8" s="1"/>
  <c r="I94" i="8"/>
  <c r="K94" i="8" s="1"/>
  <c r="H94" i="8"/>
  <c r="J94" i="8" s="1"/>
  <c r="I93" i="8"/>
  <c r="K93" i="8" s="1"/>
  <c r="H93" i="8"/>
  <c r="J93" i="8" s="1"/>
  <c r="I92" i="8"/>
  <c r="K92" i="8" s="1"/>
  <c r="H92" i="8"/>
  <c r="J92" i="8" s="1"/>
  <c r="I91" i="8"/>
  <c r="K91" i="8" s="1"/>
  <c r="H91" i="8"/>
  <c r="J91" i="8" s="1"/>
  <c r="I90" i="8"/>
  <c r="K90" i="8" s="1"/>
  <c r="H90" i="8"/>
  <c r="J90" i="8" s="1"/>
  <c r="I89" i="8"/>
  <c r="K89" i="8" s="1"/>
  <c r="H89" i="8"/>
  <c r="J89" i="8" s="1"/>
  <c r="I88" i="8"/>
  <c r="H88" i="8"/>
  <c r="J88" i="8" s="1"/>
  <c r="I86" i="8"/>
  <c r="H86" i="8"/>
  <c r="G86" i="8"/>
  <c r="F86" i="8"/>
  <c r="E86" i="8"/>
  <c r="K85" i="8"/>
  <c r="K86" i="8" s="1"/>
  <c r="J85" i="8"/>
  <c r="J86" i="8" s="1"/>
  <c r="I83" i="8"/>
  <c r="H83" i="8"/>
  <c r="E83" i="8"/>
  <c r="K82" i="8"/>
  <c r="J82" i="8"/>
  <c r="K81" i="8"/>
  <c r="J81" i="8"/>
  <c r="K80" i="8"/>
  <c r="J80" i="8"/>
  <c r="K79" i="8"/>
  <c r="J79" i="8"/>
  <c r="K78" i="8"/>
  <c r="J78" i="8"/>
  <c r="K77" i="8"/>
  <c r="J77" i="8"/>
  <c r="K76" i="8"/>
  <c r="J76" i="8"/>
  <c r="K75" i="8"/>
  <c r="J75" i="8"/>
  <c r="K74" i="8"/>
  <c r="J74" i="8"/>
  <c r="K73" i="8"/>
  <c r="J73" i="8"/>
  <c r="K72" i="8"/>
  <c r="J72" i="8"/>
  <c r="L72" i="8" s="1"/>
  <c r="K71" i="8"/>
  <c r="J71" i="8"/>
  <c r="K70" i="8"/>
  <c r="J70" i="8"/>
  <c r="K69" i="8"/>
  <c r="J69" i="8"/>
  <c r="K68" i="8"/>
  <c r="J68" i="8"/>
  <c r="L68" i="8" s="1"/>
  <c r="K67" i="8"/>
  <c r="J67" i="8"/>
  <c r="K66" i="8"/>
  <c r="J66" i="8"/>
  <c r="K65" i="8"/>
  <c r="J65" i="8"/>
  <c r="K64" i="8"/>
  <c r="J64" i="8"/>
  <c r="L64" i="8" s="1"/>
  <c r="K63" i="8"/>
  <c r="J63" i="8"/>
  <c r="K62" i="8"/>
  <c r="J62" i="8"/>
  <c r="K61" i="8"/>
  <c r="J61" i="8"/>
  <c r="L61" i="8" s="1"/>
  <c r="K60" i="8"/>
  <c r="J60" i="8"/>
  <c r="K59" i="8"/>
  <c r="J59" i="8"/>
  <c r="K58" i="8"/>
  <c r="J58" i="8"/>
  <c r="G57" i="8"/>
  <c r="K57" i="8" s="1"/>
  <c r="F57" i="8"/>
  <c r="F83" i="8" s="1"/>
  <c r="K56" i="8"/>
  <c r="J56" i="8"/>
  <c r="L56" i="8" s="1"/>
  <c r="K55" i="8"/>
  <c r="J55" i="8"/>
  <c r="K54" i="8"/>
  <c r="J54" i="8"/>
  <c r="K53" i="8"/>
  <c r="J53" i="8"/>
  <c r="K52" i="8"/>
  <c r="J52" i="8"/>
  <c r="L52" i="8" s="1"/>
  <c r="K51" i="8"/>
  <c r="J51" i="8"/>
  <c r="K50" i="8"/>
  <c r="J50" i="8"/>
  <c r="K49" i="8"/>
  <c r="J49" i="8"/>
  <c r="I47" i="8"/>
  <c r="H47" i="8"/>
  <c r="G47" i="8"/>
  <c r="F47" i="8"/>
  <c r="E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I33" i="8"/>
  <c r="H33" i="8"/>
  <c r="E33" i="8"/>
  <c r="K32" i="8"/>
  <c r="J32" i="8"/>
  <c r="K31" i="8"/>
  <c r="J31" i="8"/>
  <c r="K30" i="8"/>
  <c r="J30" i="8"/>
  <c r="K29" i="8"/>
  <c r="J29" i="8"/>
  <c r="K28" i="8"/>
  <c r="J28" i="8"/>
  <c r="K27" i="8"/>
  <c r="J27" i="8"/>
  <c r="G26" i="8"/>
  <c r="K26" i="8" s="1"/>
  <c r="F26" i="8"/>
  <c r="J26" i="8" s="1"/>
  <c r="G25" i="8"/>
  <c r="K25" i="8" s="1"/>
  <c r="F25" i="8"/>
  <c r="J25" i="8" s="1"/>
  <c r="E23" i="8"/>
  <c r="K22" i="8"/>
  <c r="J22" i="8"/>
  <c r="K21" i="8"/>
  <c r="J21" i="8"/>
  <c r="K20" i="8"/>
  <c r="J20" i="8"/>
  <c r="K19" i="8"/>
  <c r="J19" i="8"/>
  <c r="K18" i="8"/>
  <c r="L18" i="8" s="1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I11" i="8"/>
  <c r="I23" i="8" s="1"/>
  <c r="H11" i="8"/>
  <c r="J11" i="8" s="1"/>
  <c r="G10" i="8"/>
  <c r="K10" i="8" s="1"/>
  <c r="F10" i="8"/>
  <c r="F23" i="8" s="1"/>
  <c r="K9" i="8"/>
  <c r="J9" i="8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N32" i="7"/>
  <c r="AM32" i="7"/>
  <c r="AL32" i="7"/>
  <c r="AN31" i="7"/>
  <c r="AM31" i="7"/>
  <c r="AL31" i="7"/>
  <c r="AN30" i="7"/>
  <c r="AM30" i="7"/>
  <c r="AL30" i="7"/>
  <c r="AN29" i="7"/>
  <c r="AM29" i="7"/>
  <c r="AL29" i="7"/>
  <c r="AN28" i="7"/>
  <c r="AM28" i="7"/>
  <c r="AL28" i="7"/>
  <c r="AN27" i="7"/>
  <c r="AM27" i="7"/>
  <c r="AL27" i="7"/>
  <c r="AN26" i="7"/>
  <c r="AM26" i="7"/>
  <c r="AL26" i="7"/>
  <c r="AN25" i="7"/>
  <c r="AM25" i="7"/>
  <c r="AL25" i="7"/>
  <c r="AN24" i="7"/>
  <c r="AM24" i="7"/>
  <c r="AL24" i="7"/>
  <c r="AN23" i="7"/>
  <c r="AM23" i="7"/>
  <c r="AL23" i="7"/>
  <c r="AN22" i="7"/>
  <c r="AM22" i="7"/>
  <c r="AL22" i="7"/>
  <c r="AN21" i="7"/>
  <c r="AM21" i="7"/>
  <c r="AL21" i="7"/>
  <c r="AN20" i="7"/>
  <c r="AM20" i="7"/>
  <c r="AL20" i="7"/>
  <c r="AN19" i="7"/>
  <c r="AM19" i="7"/>
  <c r="AL19" i="7"/>
  <c r="AN18" i="7"/>
  <c r="AM18" i="7"/>
  <c r="AL18" i="7"/>
  <c r="AN17" i="7"/>
  <c r="AM17" i="7"/>
  <c r="AL17" i="7"/>
  <c r="AN16" i="7"/>
  <c r="AM16" i="7"/>
  <c r="AL16" i="7"/>
  <c r="AN15" i="7"/>
  <c r="AM15" i="7"/>
  <c r="AL15" i="7"/>
  <c r="AN14" i="7"/>
  <c r="AM14" i="7"/>
  <c r="AL14" i="7"/>
  <c r="AN13" i="7"/>
  <c r="AM13" i="7"/>
  <c r="AL13" i="7"/>
  <c r="AN12" i="7"/>
  <c r="AM12" i="7"/>
  <c r="AL12" i="7"/>
  <c r="AN11" i="7"/>
  <c r="AM11" i="7"/>
  <c r="AL11" i="7"/>
  <c r="AN10" i="7"/>
  <c r="AM10" i="7"/>
  <c r="AL10" i="7"/>
  <c r="AN9" i="7"/>
  <c r="AM9" i="7"/>
  <c r="AL9" i="7"/>
  <c r="AN8" i="7"/>
  <c r="AM8" i="7"/>
  <c r="AL8" i="7"/>
  <c r="AN7" i="7"/>
  <c r="AM7" i="7"/>
  <c r="AL7" i="7"/>
  <c r="AN6" i="7"/>
  <c r="AM6" i="7"/>
  <c r="AL6" i="7"/>
  <c r="L233" i="8" l="1"/>
  <c r="L238" i="8"/>
  <c r="L27" i="8"/>
  <c r="L154" i="8"/>
  <c r="L183" i="8"/>
  <c r="L135" i="8"/>
  <c r="L80" i="8"/>
  <c r="L132" i="8"/>
  <c r="L136" i="8"/>
  <c r="L140" i="8"/>
  <c r="L144" i="8"/>
  <c r="L105" i="8"/>
  <c r="L113" i="8"/>
  <c r="L152" i="8"/>
  <c r="L104" i="8"/>
  <c r="L143" i="8"/>
  <c r="J205" i="8"/>
  <c r="AO15" i="7"/>
  <c r="AO31" i="7"/>
  <c r="L20" i="8"/>
  <c r="L77" i="8"/>
  <c r="L101" i="8"/>
  <c r="L124" i="8"/>
  <c r="L128" i="8"/>
  <c r="L155" i="8"/>
  <c r="L180" i="8"/>
  <c r="L184" i="8"/>
  <c r="L349" i="8"/>
  <c r="L353" i="8"/>
  <c r="L357" i="8"/>
  <c r="J47" i="8"/>
  <c r="L102" i="8"/>
  <c r="L106" i="8"/>
  <c r="L110" i="8"/>
  <c r="L125" i="8"/>
  <c r="L156" i="8"/>
  <c r="L181" i="8"/>
  <c r="L221" i="8"/>
  <c r="L258" i="8"/>
  <c r="L262" i="8"/>
  <c r="L338" i="8"/>
  <c r="L342" i="8"/>
  <c r="L51" i="8"/>
  <c r="L107" i="8"/>
  <c r="L122" i="8"/>
  <c r="L347" i="8"/>
  <c r="L14" i="8"/>
  <c r="L22" i="8"/>
  <c r="L55" i="8"/>
  <c r="L93" i="8"/>
  <c r="J164" i="8"/>
  <c r="L220" i="8"/>
  <c r="L231" i="8"/>
  <c r="L337" i="8"/>
  <c r="L341" i="8"/>
  <c r="L352" i="8"/>
  <c r="L356" i="8"/>
  <c r="L97" i="8"/>
  <c r="L19" i="8"/>
  <c r="L109" i="8"/>
  <c r="L127" i="8"/>
  <c r="L138" i="8"/>
  <c r="L157" i="8"/>
  <c r="L178" i="8"/>
  <c r="L240" i="8"/>
  <c r="L334" i="8"/>
  <c r="L218" i="8"/>
  <c r="L229" i="8"/>
  <c r="L339" i="8"/>
  <c r="L343" i="8"/>
  <c r="L354" i="8"/>
  <c r="AO7" i="7"/>
  <c r="L69" i="8"/>
  <c r="L13" i="8"/>
  <c r="L21" i="8"/>
  <c r="L35" i="8"/>
  <c r="L89" i="8"/>
  <c r="L139" i="8"/>
  <c r="L147" i="8"/>
  <c r="L151" i="8"/>
  <c r="L179" i="8"/>
  <c r="L187" i="8"/>
  <c r="L219" i="8"/>
  <c r="L230" i="8"/>
  <c r="L234" i="8"/>
  <c r="L260" i="8"/>
  <c r="L336" i="8"/>
  <c r="L340" i="8"/>
  <c r="L344" i="8"/>
  <c r="L355" i="8"/>
  <c r="L119" i="8"/>
  <c r="AL33" i="7"/>
  <c r="J10" i="8"/>
  <c r="L10" i="8" s="1"/>
  <c r="L30" i="8"/>
  <c r="L60" i="8"/>
  <c r="L81" i="8"/>
  <c r="L100" i="8"/>
  <c r="L103" i="8"/>
  <c r="L134" i="8"/>
  <c r="L137" i="8"/>
  <c r="L150" i="8"/>
  <c r="L153" i="8"/>
  <c r="L177" i="8"/>
  <c r="F194" i="8"/>
  <c r="J194" i="8" s="1"/>
  <c r="J195" i="8" s="1"/>
  <c r="L213" i="8"/>
  <c r="L241" i="8"/>
  <c r="K247" i="8"/>
  <c r="J247" i="8"/>
  <c r="L214" i="8"/>
  <c r="K242" i="8"/>
  <c r="L259" i="8"/>
  <c r="AO23" i="7"/>
  <c r="AO13" i="7"/>
  <c r="L12" i="8"/>
  <c r="L15" i="8"/>
  <c r="K209" i="8"/>
  <c r="J216" i="8"/>
  <c r="K222" i="8"/>
  <c r="J226" i="8"/>
  <c r="L332" i="8"/>
  <c r="L335" i="8"/>
  <c r="L348" i="8"/>
  <c r="L351" i="8"/>
  <c r="AO11" i="7"/>
  <c r="AO21" i="7"/>
  <c r="AO29" i="7"/>
  <c r="L9" i="8"/>
  <c r="L16" i="8"/>
  <c r="L28" i="8"/>
  <c r="L32" i="8"/>
  <c r="L65" i="8"/>
  <c r="L76" i="8"/>
  <c r="L108" i="8"/>
  <c r="L111" i="8"/>
  <c r="L126" i="8"/>
  <c r="L129" i="8"/>
  <c r="L142" i="8"/>
  <c r="L145" i="8"/>
  <c r="L182" i="8"/>
  <c r="L185" i="8"/>
  <c r="K216" i="8"/>
  <c r="L215" i="8"/>
  <c r="L232" i="8"/>
  <c r="L235" i="8"/>
  <c r="K359" i="8"/>
  <c r="AO6" i="7"/>
  <c r="AO27" i="7"/>
  <c r="J326" i="8"/>
  <c r="AO19" i="7"/>
  <c r="AO22" i="7"/>
  <c r="L17" i="8"/>
  <c r="L29" i="8"/>
  <c r="L73" i="8"/>
  <c r="L96" i="8"/>
  <c r="L99" i="8"/>
  <c r="L112" i="8"/>
  <c r="L115" i="8"/>
  <c r="L130" i="8"/>
  <c r="L133" i="8"/>
  <c r="L146" i="8"/>
  <c r="L149" i="8"/>
  <c r="L186" i="8"/>
  <c r="L212" i="8"/>
  <c r="K257" i="8"/>
  <c r="K263" i="8" s="1"/>
  <c r="L261" i="8"/>
  <c r="L242" i="8"/>
  <c r="E363" i="8"/>
  <c r="E365" i="8" s="1"/>
  <c r="K33" i="8"/>
  <c r="L36" i="8"/>
  <c r="L38" i="8"/>
  <c r="L40" i="8"/>
  <c r="L42" i="8"/>
  <c r="L44" i="8"/>
  <c r="L46" i="8"/>
  <c r="G189" i="8"/>
  <c r="K228" i="8"/>
  <c r="K236" i="8" s="1"/>
  <c r="L245" i="8"/>
  <c r="G23" i="8"/>
  <c r="L31" i="8"/>
  <c r="K83" i="8"/>
  <c r="G83" i="8"/>
  <c r="I158" i="8"/>
  <c r="I363" i="8" s="1"/>
  <c r="L160" i="8"/>
  <c r="L162" i="8"/>
  <c r="L192" i="8"/>
  <c r="K226" i="8"/>
  <c r="L256" i="8"/>
  <c r="L26" i="8"/>
  <c r="J23" i="8"/>
  <c r="K11" i="8"/>
  <c r="K23" i="8" s="1"/>
  <c r="F33" i="8"/>
  <c r="K189" i="8"/>
  <c r="L197" i="8"/>
  <c r="L199" i="8"/>
  <c r="L201" i="8"/>
  <c r="L203" i="8"/>
  <c r="J222" i="8"/>
  <c r="L225" i="8"/>
  <c r="J242" i="8"/>
  <c r="L244" i="8"/>
  <c r="L247" i="8" s="1"/>
  <c r="J359" i="8"/>
  <c r="L25" i="8"/>
  <c r="J33" i="8"/>
  <c r="J158" i="8"/>
  <c r="L118" i="8"/>
  <c r="L208" i="8"/>
  <c r="H23" i="8"/>
  <c r="G33" i="8"/>
  <c r="K47" i="8"/>
  <c r="L39" i="8"/>
  <c r="L43" i="8"/>
  <c r="L50" i="8"/>
  <c r="L54" i="8"/>
  <c r="L59" i="8"/>
  <c r="L63" i="8"/>
  <c r="L67" i="8"/>
  <c r="L71" i="8"/>
  <c r="L75" i="8"/>
  <c r="L79" i="8"/>
  <c r="L94" i="8"/>
  <c r="L95" i="8"/>
  <c r="L116" i="8"/>
  <c r="L117" i="8"/>
  <c r="K164" i="8"/>
  <c r="L167" i="8"/>
  <c r="L169" i="8"/>
  <c r="L171" i="8"/>
  <c r="L173" i="8"/>
  <c r="L175" i="8"/>
  <c r="L193" i="8"/>
  <c r="F195" i="8"/>
  <c r="K205" i="8"/>
  <c r="L200" i="8"/>
  <c r="L204" i="8"/>
  <c r="L224" i="8"/>
  <c r="J228" i="8"/>
  <c r="H236" i="8"/>
  <c r="L49" i="8"/>
  <c r="L53" i="8"/>
  <c r="J57" i="8"/>
  <c r="L58" i="8"/>
  <c r="L62" i="8"/>
  <c r="L66" i="8"/>
  <c r="L70" i="8"/>
  <c r="L74" i="8"/>
  <c r="L78" i="8"/>
  <c r="L82" i="8"/>
  <c r="H158" i="8"/>
  <c r="L92" i="8"/>
  <c r="L114" i="8"/>
  <c r="L207" i="8"/>
  <c r="J209" i="8"/>
  <c r="L255" i="8"/>
  <c r="L37" i="8"/>
  <c r="L41" i="8"/>
  <c r="L45" i="8"/>
  <c r="L90" i="8"/>
  <c r="L91" i="8"/>
  <c r="L120" i="8"/>
  <c r="L121" i="8"/>
  <c r="L161" i="8"/>
  <c r="L166" i="8"/>
  <c r="L168" i="8"/>
  <c r="L170" i="8"/>
  <c r="L172" i="8"/>
  <c r="L174" i="8"/>
  <c r="F189" i="8"/>
  <c r="J176" i="8"/>
  <c r="L198" i="8"/>
  <c r="L202" i="8"/>
  <c r="L249" i="8"/>
  <c r="J252" i="8"/>
  <c r="L251" i="8"/>
  <c r="K88" i="8"/>
  <c r="K158" i="8" s="1"/>
  <c r="L191" i="8"/>
  <c r="G194" i="8"/>
  <c r="K252" i="8"/>
  <c r="L254" i="8"/>
  <c r="L328" i="8"/>
  <c r="L330" i="8" s="1"/>
  <c r="J330" i="8"/>
  <c r="L250" i="8"/>
  <c r="J257" i="8"/>
  <c r="H263" i="8"/>
  <c r="K326" i="8"/>
  <c r="L85" i="8"/>
  <c r="L86" i="8" s="1"/>
  <c r="L211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AO10" i="7"/>
  <c r="AO17" i="7"/>
  <c r="AO26" i="7"/>
  <c r="AM33" i="7"/>
  <c r="AO14" i="7"/>
  <c r="AO30" i="7"/>
  <c r="AN33" i="7"/>
  <c r="AO9" i="7"/>
  <c r="AO18" i="7"/>
  <c r="AO25" i="7"/>
  <c r="AO8" i="7"/>
  <c r="AO12" i="7"/>
  <c r="AO16" i="7"/>
  <c r="AO20" i="7"/>
  <c r="AO24" i="7"/>
  <c r="AO28" i="7"/>
  <c r="AO32" i="7"/>
  <c r="I252" i="4"/>
  <c r="H252" i="4"/>
  <c r="L252" i="4" s="1"/>
  <c r="K251" i="4"/>
  <c r="J251" i="4"/>
  <c r="G251" i="4"/>
  <c r="F251" i="4"/>
  <c r="E251" i="4"/>
  <c r="I250" i="4"/>
  <c r="M250" i="4" s="1"/>
  <c r="H250" i="4"/>
  <c r="L250" i="4" s="1"/>
  <c r="K249" i="4"/>
  <c r="K248" i="4" s="1"/>
  <c r="J249" i="4"/>
  <c r="G248" i="4"/>
  <c r="F248" i="4"/>
  <c r="E248" i="4"/>
  <c r="K247" i="4"/>
  <c r="J247" i="4"/>
  <c r="L247" i="4" s="1"/>
  <c r="I246" i="4"/>
  <c r="H246" i="4"/>
  <c r="G246" i="4"/>
  <c r="F246" i="4"/>
  <c r="E246" i="4"/>
  <c r="M245" i="4"/>
  <c r="L245" i="4"/>
  <c r="M244" i="4"/>
  <c r="L244" i="4"/>
  <c r="M243" i="4"/>
  <c r="L243" i="4"/>
  <c r="M242" i="4"/>
  <c r="L242" i="4"/>
  <c r="M241" i="4"/>
  <c r="L241" i="4"/>
  <c r="M240" i="4"/>
  <c r="L240" i="4"/>
  <c r="M239" i="4"/>
  <c r="L239" i="4"/>
  <c r="M238" i="4"/>
  <c r="L238" i="4"/>
  <c r="M237" i="4"/>
  <c r="L237" i="4"/>
  <c r="M236" i="4"/>
  <c r="L236" i="4"/>
  <c r="M235" i="4"/>
  <c r="L235" i="4"/>
  <c r="M234" i="4"/>
  <c r="L234" i="4"/>
  <c r="M233" i="4"/>
  <c r="L233" i="4"/>
  <c r="M232" i="4"/>
  <c r="L232" i="4"/>
  <c r="M231" i="4"/>
  <c r="L231" i="4"/>
  <c r="M230" i="4"/>
  <c r="L230" i="4"/>
  <c r="M229" i="4"/>
  <c r="L229" i="4"/>
  <c r="M228" i="4"/>
  <c r="L228" i="4"/>
  <c r="M227" i="4"/>
  <c r="L227" i="4"/>
  <c r="M226" i="4"/>
  <c r="L226" i="4"/>
  <c r="M225" i="4"/>
  <c r="L225" i="4"/>
  <c r="M224" i="4"/>
  <c r="L224" i="4"/>
  <c r="M223" i="4"/>
  <c r="L223" i="4"/>
  <c r="M222" i="4"/>
  <c r="L222" i="4"/>
  <c r="K221" i="4"/>
  <c r="J221" i="4"/>
  <c r="I221" i="4"/>
  <c r="H221" i="4"/>
  <c r="G221" i="4"/>
  <c r="F221" i="4"/>
  <c r="E221" i="4"/>
  <c r="M220" i="4"/>
  <c r="L220" i="4"/>
  <c r="I219" i="4"/>
  <c r="M219" i="4" s="1"/>
  <c r="H219" i="4"/>
  <c r="L219" i="4" s="1"/>
  <c r="K218" i="4"/>
  <c r="J218" i="4"/>
  <c r="G218" i="4"/>
  <c r="F218" i="4"/>
  <c r="E218" i="4"/>
  <c r="I217" i="4"/>
  <c r="M217" i="4" s="1"/>
  <c r="H217" i="4"/>
  <c r="L217" i="4" s="1"/>
  <c r="I216" i="4"/>
  <c r="M216" i="4" s="1"/>
  <c r="H216" i="4"/>
  <c r="I215" i="4"/>
  <c r="M215" i="4" s="1"/>
  <c r="H215" i="4"/>
  <c r="L215" i="4" s="1"/>
  <c r="K214" i="4"/>
  <c r="J214" i="4"/>
  <c r="G214" i="4"/>
  <c r="F214" i="4"/>
  <c r="E214" i="4"/>
  <c r="K213" i="4"/>
  <c r="M213" i="4" s="1"/>
  <c r="J213" i="4"/>
  <c r="L213" i="4" s="1"/>
  <c r="I212" i="4"/>
  <c r="M212" i="4" s="1"/>
  <c r="H212" i="4"/>
  <c r="L212" i="4" s="1"/>
  <c r="I211" i="4"/>
  <c r="M211" i="4" s="1"/>
  <c r="H211" i="4"/>
  <c r="L211" i="4" s="1"/>
  <c r="I210" i="4"/>
  <c r="M210" i="4" s="1"/>
  <c r="H210" i="4"/>
  <c r="L210" i="4" s="1"/>
  <c r="G209" i="4"/>
  <c r="E209" i="4"/>
  <c r="K208" i="4"/>
  <c r="M208" i="4" s="1"/>
  <c r="J208" i="4"/>
  <c r="L208" i="4" s="1"/>
  <c r="K207" i="4"/>
  <c r="M207" i="4" s="1"/>
  <c r="J207" i="4"/>
  <c r="L207" i="4" s="1"/>
  <c r="K206" i="4"/>
  <c r="M206" i="4" s="1"/>
  <c r="J206" i="4"/>
  <c r="L206" i="4" s="1"/>
  <c r="K205" i="4"/>
  <c r="M205" i="4" s="1"/>
  <c r="J205" i="4"/>
  <c r="L205" i="4" s="1"/>
  <c r="K204" i="4"/>
  <c r="M204" i="4" s="1"/>
  <c r="J204" i="4"/>
  <c r="L204" i="4" s="1"/>
  <c r="K203" i="4"/>
  <c r="M203" i="4" s="1"/>
  <c r="J203" i="4"/>
  <c r="L203" i="4" s="1"/>
  <c r="K202" i="4"/>
  <c r="M202" i="4" s="1"/>
  <c r="J202" i="4"/>
  <c r="L202" i="4" s="1"/>
  <c r="K201" i="4"/>
  <c r="M201" i="4" s="1"/>
  <c r="J201" i="4"/>
  <c r="L201" i="4" s="1"/>
  <c r="K200" i="4"/>
  <c r="M200" i="4" s="1"/>
  <c r="J200" i="4"/>
  <c r="L200" i="4" s="1"/>
  <c r="K199" i="4"/>
  <c r="M199" i="4" s="1"/>
  <c r="J199" i="4"/>
  <c r="L199" i="4" s="1"/>
  <c r="I198" i="4"/>
  <c r="H198" i="4"/>
  <c r="L198" i="4" s="1"/>
  <c r="K197" i="4"/>
  <c r="M197" i="4" s="1"/>
  <c r="J197" i="4"/>
  <c r="L197" i="4" s="1"/>
  <c r="G196" i="4"/>
  <c r="F196" i="4"/>
  <c r="E196" i="4"/>
  <c r="K195" i="4"/>
  <c r="M195" i="4" s="1"/>
  <c r="J195" i="4"/>
  <c r="L195" i="4" s="1"/>
  <c r="K194" i="4"/>
  <c r="M194" i="4" s="1"/>
  <c r="J194" i="4"/>
  <c r="L194" i="4" s="1"/>
  <c r="K193" i="4"/>
  <c r="M193" i="4" s="1"/>
  <c r="J193" i="4"/>
  <c r="L193" i="4" s="1"/>
  <c r="K192" i="4"/>
  <c r="M192" i="4" s="1"/>
  <c r="J192" i="4"/>
  <c r="L192" i="4" s="1"/>
  <c r="K191" i="4"/>
  <c r="M191" i="4" s="1"/>
  <c r="J191" i="4"/>
  <c r="I190" i="4"/>
  <c r="H190" i="4"/>
  <c r="G190" i="4"/>
  <c r="F190" i="4"/>
  <c r="E190" i="4"/>
  <c r="K189" i="4"/>
  <c r="M189" i="4" s="1"/>
  <c r="J189" i="4"/>
  <c r="L189" i="4" s="1"/>
  <c r="K188" i="4"/>
  <c r="M188" i="4" s="1"/>
  <c r="J188" i="4"/>
  <c r="L188" i="4" s="1"/>
  <c r="I187" i="4"/>
  <c r="H187" i="4"/>
  <c r="G187" i="4"/>
  <c r="E187" i="4"/>
  <c r="K186" i="4"/>
  <c r="M186" i="4" s="1"/>
  <c r="M185" i="4" s="1"/>
  <c r="J186" i="4"/>
  <c r="L186" i="4" s="1"/>
  <c r="I185" i="4"/>
  <c r="H185" i="4"/>
  <c r="G185" i="4"/>
  <c r="E185" i="4"/>
  <c r="M184" i="4"/>
  <c r="L184" i="4"/>
  <c r="M183" i="4"/>
  <c r="L183" i="4"/>
  <c r="M182" i="4"/>
  <c r="G182" i="4"/>
  <c r="L182" i="4" s="1"/>
  <c r="M181" i="4"/>
  <c r="L181" i="4"/>
  <c r="M180" i="4"/>
  <c r="L180" i="4"/>
  <c r="M179" i="4"/>
  <c r="G179" i="4"/>
  <c r="L179" i="4" s="1"/>
  <c r="M178" i="4"/>
  <c r="L178" i="4"/>
  <c r="M177" i="4"/>
  <c r="L177" i="4"/>
  <c r="M176" i="4"/>
  <c r="L176" i="4"/>
  <c r="M175" i="4"/>
  <c r="L175" i="4"/>
  <c r="M174" i="4"/>
  <c r="L174" i="4"/>
  <c r="M173" i="4"/>
  <c r="L173" i="4"/>
  <c r="M172" i="4"/>
  <c r="L172" i="4"/>
  <c r="M171" i="4"/>
  <c r="L171" i="4"/>
  <c r="M170" i="4"/>
  <c r="L170" i="4"/>
  <c r="M169" i="4"/>
  <c r="L169" i="4"/>
  <c r="M168" i="4"/>
  <c r="L168" i="4"/>
  <c r="M167" i="4"/>
  <c r="L167" i="4"/>
  <c r="M166" i="4"/>
  <c r="L166" i="4"/>
  <c r="M165" i="4"/>
  <c r="L165" i="4"/>
  <c r="M164" i="4"/>
  <c r="L164" i="4"/>
  <c r="M163" i="4"/>
  <c r="L163" i="4"/>
  <c r="M162" i="4"/>
  <c r="L162" i="4"/>
  <c r="M161" i="4"/>
  <c r="L161" i="4"/>
  <c r="M160" i="4"/>
  <c r="L160" i="4"/>
  <c r="M159" i="4"/>
  <c r="L159" i="4"/>
  <c r="M158" i="4"/>
  <c r="L158" i="4"/>
  <c r="M157" i="4"/>
  <c r="L157" i="4"/>
  <c r="M156" i="4"/>
  <c r="L156" i="4"/>
  <c r="M155" i="4"/>
  <c r="L155" i="4"/>
  <c r="M154" i="4"/>
  <c r="L154" i="4"/>
  <c r="M153" i="4"/>
  <c r="L153" i="4"/>
  <c r="M152" i="4"/>
  <c r="L152" i="4"/>
  <c r="M151" i="4"/>
  <c r="L151" i="4"/>
  <c r="M150" i="4"/>
  <c r="L150" i="4"/>
  <c r="M149" i="4"/>
  <c r="L149" i="4"/>
  <c r="M148" i="4"/>
  <c r="L148" i="4"/>
  <c r="M147" i="4"/>
  <c r="L147" i="4"/>
  <c r="M146" i="4"/>
  <c r="L146" i="4"/>
  <c r="M145" i="4"/>
  <c r="L145" i="4"/>
  <c r="M144" i="4"/>
  <c r="L144" i="4"/>
  <c r="M143" i="4"/>
  <c r="L143" i="4"/>
  <c r="M142" i="4"/>
  <c r="L142" i="4"/>
  <c r="M141" i="4"/>
  <c r="L141" i="4"/>
  <c r="M140" i="4"/>
  <c r="L140" i="4"/>
  <c r="M139" i="4"/>
  <c r="L139" i="4"/>
  <c r="M138" i="4"/>
  <c r="L138" i="4"/>
  <c r="M137" i="4"/>
  <c r="L137" i="4"/>
  <c r="M136" i="4"/>
  <c r="L136" i="4"/>
  <c r="M135" i="4"/>
  <c r="L135" i="4"/>
  <c r="M134" i="4"/>
  <c r="L134" i="4"/>
  <c r="M133" i="4"/>
  <c r="L133" i="4"/>
  <c r="K132" i="4"/>
  <c r="J132" i="4"/>
  <c r="I132" i="4"/>
  <c r="H132" i="4"/>
  <c r="F132" i="4"/>
  <c r="E132" i="4"/>
  <c r="I131" i="4"/>
  <c r="M131" i="4" s="1"/>
  <c r="H131" i="4"/>
  <c r="M130" i="4"/>
  <c r="G130" i="4"/>
  <c r="G129" i="4" s="1"/>
  <c r="K129" i="4"/>
  <c r="J129" i="4"/>
  <c r="E129" i="4"/>
  <c r="K128" i="4"/>
  <c r="M128" i="4" s="1"/>
  <c r="J128" i="4"/>
  <c r="L128" i="4" s="1"/>
  <c r="K127" i="4"/>
  <c r="M127" i="4" s="1"/>
  <c r="J127" i="4"/>
  <c r="L127" i="4" s="1"/>
  <c r="K126" i="4"/>
  <c r="M126" i="4" s="1"/>
  <c r="J126" i="4"/>
  <c r="L126" i="4" s="1"/>
  <c r="K125" i="4"/>
  <c r="M125" i="4" s="1"/>
  <c r="J125" i="4"/>
  <c r="L125" i="4" s="1"/>
  <c r="K124" i="4"/>
  <c r="M124" i="4" s="1"/>
  <c r="J124" i="4"/>
  <c r="L124" i="4" s="1"/>
  <c r="K123" i="4"/>
  <c r="M123" i="4" s="1"/>
  <c r="J123" i="4"/>
  <c r="L123" i="4" s="1"/>
  <c r="I122" i="4"/>
  <c r="M122" i="4" s="1"/>
  <c r="H122" i="4"/>
  <c r="L122" i="4" s="1"/>
  <c r="L121" i="4"/>
  <c r="K121" i="4"/>
  <c r="M121" i="4" s="1"/>
  <c r="J121" i="4"/>
  <c r="K120" i="4"/>
  <c r="M120" i="4" s="1"/>
  <c r="J120" i="4"/>
  <c r="L120" i="4" s="1"/>
  <c r="K119" i="4"/>
  <c r="M119" i="4" s="1"/>
  <c r="J119" i="4"/>
  <c r="L119" i="4" s="1"/>
  <c r="M118" i="4"/>
  <c r="G118" i="4"/>
  <c r="K117" i="4"/>
  <c r="J117" i="4"/>
  <c r="I116" i="4"/>
  <c r="M116" i="4" s="1"/>
  <c r="H116" i="4"/>
  <c r="I115" i="4"/>
  <c r="M115" i="4" s="1"/>
  <c r="H115" i="4"/>
  <c r="L115" i="4" s="1"/>
  <c r="F114" i="4"/>
  <c r="E114" i="4"/>
  <c r="I113" i="4"/>
  <c r="M113" i="4" s="1"/>
  <c r="H113" i="4"/>
  <c r="L113" i="4" s="1"/>
  <c r="I112" i="4"/>
  <c r="H112" i="4"/>
  <c r="I111" i="4"/>
  <c r="M111" i="4" s="1"/>
  <c r="H111" i="4"/>
  <c r="L111" i="4" s="1"/>
  <c r="K110" i="4"/>
  <c r="M110" i="4" s="1"/>
  <c r="J110" i="4"/>
  <c r="L110" i="4" s="1"/>
  <c r="K109" i="4"/>
  <c r="M109" i="4" s="1"/>
  <c r="J109" i="4"/>
  <c r="L109" i="4" s="1"/>
  <c r="K108" i="4"/>
  <c r="M108" i="4" s="1"/>
  <c r="J108" i="4"/>
  <c r="L108" i="4" s="1"/>
  <c r="I107" i="4"/>
  <c r="M107" i="4" s="1"/>
  <c r="H107" i="4"/>
  <c r="L107" i="4" s="1"/>
  <c r="G106" i="4"/>
  <c r="F106" i="4"/>
  <c r="E106" i="4"/>
  <c r="K105" i="4"/>
  <c r="M105" i="4" s="1"/>
  <c r="J105" i="4"/>
  <c r="L105" i="4" s="1"/>
  <c r="K104" i="4"/>
  <c r="M104" i="4" s="1"/>
  <c r="J104" i="4"/>
  <c r="L104" i="4" s="1"/>
  <c r="K103" i="4"/>
  <c r="M103" i="4" s="1"/>
  <c r="J103" i="4"/>
  <c r="L103" i="4" s="1"/>
  <c r="K102" i="4"/>
  <c r="M102" i="4" s="1"/>
  <c r="J102" i="4"/>
  <c r="L102" i="4" s="1"/>
  <c r="K101" i="4"/>
  <c r="M101" i="4" s="1"/>
  <c r="J101" i="4"/>
  <c r="L101" i="4" s="1"/>
  <c r="K100" i="4"/>
  <c r="M100" i="4" s="1"/>
  <c r="J100" i="4"/>
  <c r="L100" i="4" s="1"/>
  <c r="K99" i="4"/>
  <c r="M99" i="4" s="1"/>
  <c r="J99" i="4"/>
  <c r="L99" i="4" s="1"/>
  <c r="K98" i="4"/>
  <c r="M98" i="4" s="1"/>
  <c r="J98" i="4"/>
  <c r="L98" i="4" s="1"/>
  <c r="K97" i="4"/>
  <c r="M97" i="4" s="1"/>
  <c r="J97" i="4"/>
  <c r="L97" i="4" s="1"/>
  <c r="K96" i="4"/>
  <c r="M96" i="4" s="1"/>
  <c r="J96" i="4"/>
  <c r="L96" i="4" s="1"/>
  <c r="L95" i="4"/>
  <c r="K95" i="4"/>
  <c r="M95" i="4" s="1"/>
  <c r="J95" i="4"/>
  <c r="K94" i="4"/>
  <c r="M94" i="4" s="1"/>
  <c r="J94" i="4"/>
  <c r="L94" i="4" s="1"/>
  <c r="K93" i="4"/>
  <c r="M93" i="4" s="1"/>
  <c r="J93" i="4"/>
  <c r="L93" i="4" s="1"/>
  <c r="M92" i="4"/>
  <c r="L92" i="4"/>
  <c r="M91" i="4"/>
  <c r="L91" i="4"/>
  <c r="K90" i="4"/>
  <c r="M90" i="4" s="1"/>
  <c r="J90" i="4"/>
  <c r="L90" i="4" s="1"/>
  <c r="K89" i="4"/>
  <c r="M89" i="4" s="1"/>
  <c r="J89" i="4"/>
  <c r="L89" i="4" s="1"/>
  <c r="K88" i="4"/>
  <c r="M88" i="4" s="1"/>
  <c r="J88" i="4"/>
  <c r="L88" i="4" s="1"/>
  <c r="M87" i="4"/>
  <c r="N87" i="4" s="1"/>
  <c r="L87" i="4"/>
  <c r="M86" i="4"/>
  <c r="L86" i="4"/>
  <c r="L85" i="4"/>
  <c r="I85" i="4"/>
  <c r="M85" i="4" s="1"/>
  <c r="H85" i="4"/>
  <c r="I84" i="4"/>
  <c r="H84" i="4"/>
  <c r="L84" i="4" s="1"/>
  <c r="I83" i="4"/>
  <c r="M83" i="4" s="1"/>
  <c r="H83" i="4"/>
  <c r="L83" i="4" s="1"/>
  <c r="G82" i="4"/>
  <c r="F82" i="4"/>
  <c r="E82" i="4"/>
  <c r="K81" i="4"/>
  <c r="M81" i="4" s="1"/>
  <c r="J81" i="4"/>
  <c r="L81" i="4" s="1"/>
  <c r="K80" i="4"/>
  <c r="M80" i="4" s="1"/>
  <c r="J80" i="4"/>
  <c r="L80" i="4" s="1"/>
  <c r="K79" i="4"/>
  <c r="J79" i="4"/>
  <c r="I78" i="4"/>
  <c r="H78" i="4"/>
  <c r="G78" i="4"/>
  <c r="F78" i="4"/>
  <c r="E78" i="4"/>
  <c r="I77" i="4"/>
  <c r="M77" i="4" s="1"/>
  <c r="H77" i="4"/>
  <c r="L77" i="4" s="1"/>
  <c r="I76" i="4"/>
  <c r="M76" i="4" s="1"/>
  <c r="H76" i="4"/>
  <c r="L76" i="4" s="1"/>
  <c r="I75" i="4"/>
  <c r="M75" i="4" s="1"/>
  <c r="H75" i="4"/>
  <c r="L75" i="4" s="1"/>
  <c r="K74" i="4"/>
  <c r="M74" i="4" s="1"/>
  <c r="J74" i="4"/>
  <c r="L74" i="4" s="1"/>
  <c r="K73" i="4"/>
  <c r="M73" i="4" s="1"/>
  <c r="J73" i="4"/>
  <c r="L73" i="4" s="1"/>
  <c r="K72" i="4"/>
  <c r="M72" i="4" s="1"/>
  <c r="J72" i="4"/>
  <c r="K71" i="4"/>
  <c r="M71" i="4" s="1"/>
  <c r="J71" i="4"/>
  <c r="L71" i="4" s="1"/>
  <c r="K70" i="4"/>
  <c r="M70" i="4" s="1"/>
  <c r="J70" i="4"/>
  <c r="L70" i="4" s="1"/>
  <c r="K69" i="4"/>
  <c r="M69" i="4" s="1"/>
  <c r="J69" i="4"/>
  <c r="L69" i="4" s="1"/>
  <c r="I68" i="4"/>
  <c r="M68" i="4" s="1"/>
  <c r="H68" i="4"/>
  <c r="L68" i="4" s="1"/>
  <c r="K67" i="4"/>
  <c r="M67" i="4" s="1"/>
  <c r="J67" i="4"/>
  <c r="L67" i="4" s="1"/>
  <c r="K66" i="4"/>
  <c r="M66" i="4" s="1"/>
  <c r="J66" i="4"/>
  <c r="L66" i="4" s="1"/>
  <c r="K65" i="4"/>
  <c r="M65" i="4" s="1"/>
  <c r="J65" i="4"/>
  <c r="L65" i="4" s="1"/>
  <c r="K64" i="4"/>
  <c r="M64" i="4" s="1"/>
  <c r="J64" i="4"/>
  <c r="L64" i="4" s="1"/>
  <c r="K63" i="4"/>
  <c r="M63" i="4" s="1"/>
  <c r="J63" i="4"/>
  <c r="L63" i="4" s="1"/>
  <c r="K62" i="4"/>
  <c r="M62" i="4" s="1"/>
  <c r="J62" i="4"/>
  <c r="L62" i="4" s="1"/>
  <c r="G61" i="4"/>
  <c r="F61" i="4"/>
  <c r="E61" i="4"/>
  <c r="K60" i="4"/>
  <c r="M60" i="4" s="1"/>
  <c r="J60" i="4"/>
  <c r="L60" i="4" s="1"/>
  <c r="K59" i="4"/>
  <c r="M59" i="4" s="1"/>
  <c r="J59" i="4"/>
  <c r="L59" i="4" s="1"/>
  <c r="K58" i="4"/>
  <c r="M58" i="4" s="1"/>
  <c r="J58" i="4"/>
  <c r="L58" i="4" s="1"/>
  <c r="K57" i="4"/>
  <c r="M57" i="4" s="1"/>
  <c r="J57" i="4"/>
  <c r="L57" i="4" s="1"/>
  <c r="K56" i="4"/>
  <c r="M56" i="4" s="1"/>
  <c r="J56" i="4"/>
  <c r="L56" i="4" s="1"/>
  <c r="K55" i="4"/>
  <c r="M55" i="4" s="1"/>
  <c r="J55" i="4"/>
  <c r="L55" i="4" s="1"/>
  <c r="K54" i="4"/>
  <c r="M54" i="4" s="1"/>
  <c r="J54" i="4"/>
  <c r="L54" i="4" s="1"/>
  <c r="K53" i="4"/>
  <c r="M53" i="4" s="1"/>
  <c r="J53" i="4"/>
  <c r="L53" i="4" s="1"/>
  <c r="K52" i="4"/>
  <c r="M52" i="4" s="1"/>
  <c r="J52" i="4"/>
  <c r="L52" i="4" s="1"/>
  <c r="K51" i="4"/>
  <c r="M51" i="4" s="1"/>
  <c r="J51" i="4"/>
  <c r="L51" i="4" s="1"/>
  <c r="K50" i="4"/>
  <c r="M50" i="4" s="1"/>
  <c r="J50" i="4"/>
  <c r="L50" i="4" s="1"/>
  <c r="K49" i="4"/>
  <c r="M49" i="4" s="1"/>
  <c r="J49" i="4"/>
  <c r="L49" i="4" s="1"/>
  <c r="K48" i="4"/>
  <c r="M48" i="4" s="1"/>
  <c r="J48" i="4"/>
  <c r="L48" i="4" s="1"/>
  <c r="K47" i="4"/>
  <c r="M47" i="4" s="1"/>
  <c r="J47" i="4"/>
  <c r="L47" i="4" s="1"/>
  <c r="K46" i="4"/>
  <c r="M46" i="4" s="1"/>
  <c r="J46" i="4"/>
  <c r="L46" i="4" s="1"/>
  <c r="K45" i="4"/>
  <c r="M45" i="4" s="1"/>
  <c r="J45" i="4"/>
  <c r="L45" i="4" s="1"/>
  <c r="K44" i="4"/>
  <c r="M44" i="4" s="1"/>
  <c r="J44" i="4"/>
  <c r="L44" i="4" s="1"/>
  <c r="K43" i="4"/>
  <c r="M43" i="4" s="1"/>
  <c r="J43" i="4"/>
  <c r="L43" i="4" s="1"/>
  <c r="M42" i="4"/>
  <c r="K42" i="4"/>
  <c r="J42" i="4"/>
  <c r="L42" i="4" s="1"/>
  <c r="L41" i="4"/>
  <c r="K41" i="4"/>
  <c r="M41" i="4" s="1"/>
  <c r="J41" i="4"/>
  <c r="I40" i="4"/>
  <c r="H40" i="4"/>
  <c r="G40" i="4"/>
  <c r="F40" i="4"/>
  <c r="E40" i="4"/>
  <c r="K39" i="4"/>
  <c r="M39" i="4" s="1"/>
  <c r="J39" i="4"/>
  <c r="L39" i="4" s="1"/>
  <c r="I38" i="4"/>
  <c r="M38" i="4" s="1"/>
  <c r="H38" i="4"/>
  <c r="L38" i="4" s="1"/>
  <c r="K37" i="4"/>
  <c r="M37" i="4" s="1"/>
  <c r="J37" i="4"/>
  <c r="L37" i="4" s="1"/>
  <c r="I36" i="4"/>
  <c r="M36" i="4" s="1"/>
  <c r="H36" i="4"/>
  <c r="L36" i="4" s="1"/>
  <c r="M35" i="4"/>
  <c r="K35" i="4"/>
  <c r="J35" i="4"/>
  <c r="L35" i="4" s="1"/>
  <c r="K34" i="4"/>
  <c r="M34" i="4" s="1"/>
  <c r="J34" i="4"/>
  <c r="L34" i="4" s="1"/>
  <c r="K33" i="4"/>
  <c r="M33" i="4" s="1"/>
  <c r="J33" i="4"/>
  <c r="L33" i="4" s="1"/>
  <c r="I32" i="4"/>
  <c r="M32" i="4" s="1"/>
  <c r="H32" i="4"/>
  <c r="L32" i="4" s="1"/>
  <c r="I31" i="4"/>
  <c r="M31" i="4" s="1"/>
  <c r="H31" i="4"/>
  <c r="L31" i="4" s="1"/>
  <c r="I30" i="4"/>
  <c r="M30" i="4" s="1"/>
  <c r="H30" i="4"/>
  <c r="L30" i="4" s="1"/>
  <c r="I29" i="4"/>
  <c r="M29" i="4" s="1"/>
  <c r="H29" i="4"/>
  <c r="L29" i="4" s="1"/>
  <c r="I28" i="4"/>
  <c r="M28" i="4" s="1"/>
  <c r="H28" i="4"/>
  <c r="L28" i="4" s="1"/>
  <c r="I27" i="4"/>
  <c r="M27" i="4" s="1"/>
  <c r="H27" i="4"/>
  <c r="L27" i="4" s="1"/>
  <c r="I26" i="4"/>
  <c r="M26" i="4" s="1"/>
  <c r="H26" i="4"/>
  <c r="L26" i="4" s="1"/>
  <c r="K25" i="4"/>
  <c r="J25" i="4"/>
  <c r="L25" i="4" s="1"/>
  <c r="M24" i="4"/>
  <c r="G24" i="4"/>
  <c r="L24" i="4" s="1"/>
  <c r="I23" i="4"/>
  <c r="M23" i="4" s="1"/>
  <c r="H23" i="4"/>
  <c r="L23" i="4" s="1"/>
  <c r="M22" i="4"/>
  <c r="G22" i="4"/>
  <c r="L22" i="4" s="1"/>
  <c r="I21" i="4"/>
  <c r="M21" i="4" s="1"/>
  <c r="H21" i="4"/>
  <c r="L21" i="4" s="1"/>
  <c r="I20" i="4"/>
  <c r="M20" i="4" s="1"/>
  <c r="H20" i="4"/>
  <c r="L20" i="4" s="1"/>
  <c r="I19" i="4"/>
  <c r="M19" i="4" s="1"/>
  <c r="H19" i="4"/>
  <c r="L19" i="4" s="1"/>
  <c r="I18" i="4"/>
  <c r="M18" i="4" s="1"/>
  <c r="H18" i="4"/>
  <c r="L18" i="4" s="1"/>
  <c r="M17" i="4"/>
  <c r="G17" i="4"/>
  <c r="F16" i="4"/>
  <c r="E16" i="4"/>
  <c r="I15" i="4"/>
  <c r="M15" i="4" s="1"/>
  <c r="H15" i="4"/>
  <c r="L15" i="4" s="1"/>
  <c r="I14" i="4"/>
  <c r="M14" i="4" s="1"/>
  <c r="H14" i="4"/>
  <c r="L14" i="4" s="1"/>
  <c r="K13" i="4"/>
  <c r="J13" i="4"/>
  <c r="G13" i="4"/>
  <c r="G7" i="4" s="1"/>
  <c r="I12" i="4"/>
  <c r="M12" i="4" s="1"/>
  <c r="H12" i="4"/>
  <c r="L12" i="4" s="1"/>
  <c r="I11" i="4"/>
  <c r="M11" i="4" s="1"/>
  <c r="H11" i="4"/>
  <c r="L11" i="4" s="1"/>
  <c r="I10" i="4"/>
  <c r="M10" i="4" s="1"/>
  <c r="H10" i="4"/>
  <c r="L10" i="4" s="1"/>
  <c r="K9" i="4"/>
  <c r="M9" i="4" s="1"/>
  <c r="J9" i="4"/>
  <c r="L9" i="4" s="1"/>
  <c r="I8" i="4"/>
  <c r="M8" i="4" s="1"/>
  <c r="H8" i="4"/>
  <c r="L8" i="4" s="1"/>
  <c r="F7" i="4"/>
  <c r="E7" i="4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O33" i="3"/>
  <c r="AN33" i="3"/>
  <c r="AM33" i="3"/>
  <c r="AO32" i="3"/>
  <c r="AN32" i="3"/>
  <c r="AM32" i="3"/>
  <c r="AO31" i="3"/>
  <c r="AN31" i="3"/>
  <c r="AM31" i="3"/>
  <c r="AO30" i="3"/>
  <c r="AN30" i="3"/>
  <c r="AM30" i="3"/>
  <c r="AO29" i="3"/>
  <c r="AN29" i="3"/>
  <c r="AM29" i="3"/>
  <c r="AO28" i="3"/>
  <c r="AN28" i="3"/>
  <c r="AM28" i="3"/>
  <c r="AO27" i="3"/>
  <c r="AN27" i="3"/>
  <c r="AM27" i="3"/>
  <c r="AO26" i="3"/>
  <c r="AN26" i="3"/>
  <c r="AM26" i="3"/>
  <c r="AO25" i="3"/>
  <c r="AN25" i="3"/>
  <c r="AM25" i="3"/>
  <c r="AO24" i="3"/>
  <c r="AN24" i="3"/>
  <c r="AM24" i="3"/>
  <c r="AO23" i="3"/>
  <c r="AN23" i="3"/>
  <c r="AM23" i="3"/>
  <c r="AO22" i="3"/>
  <c r="AN22" i="3"/>
  <c r="AM22" i="3"/>
  <c r="AO21" i="3"/>
  <c r="AN21" i="3"/>
  <c r="AM21" i="3"/>
  <c r="AO20" i="3"/>
  <c r="AN20" i="3"/>
  <c r="AM20" i="3"/>
  <c r="AO19" i="3"/>
  <c r="AN19" i="3"/>
  <c r="AM19" i="3"/>
  <c r="AO18" i="3"/>
  <c r="AN18" i="3"/>
  <c r="AM18" i="3"/>
  <c r="AO17" i="3"/>
  <c r="AN17" i="3"/>
  <c r="AM17" i="3"/>
  <c r="AO16" i="3"/>
  <c r="AN16" i="3"/>
  <c r="AM16" i="3"/>
  <c r="AO15" i="3"/>
  <c r="AN15" i="3"/>
  <c r="AM15" i="3"/>
  <c r="AO14" i="3"/>
  <c r="AN14" i="3"/>
  <c r="AM14" i="3"/>
  <c r="AO13" i="3"/>
  <c r="AN13" i="3"/>
  <c r="AM13" i="3"/>
  <c r="AO12" i="3"/>
  <c r="AN12" i="3"/>
  <c r="AM12" i="3"/>
  <c r="AO11" i="3"/>
  <c r="AN11" i="3"/>
  <c r="AM11" i="3"/>
  <c r="AO10" i="3"/>
  <c r="AN10" i="3"/>
  <c r="AM10" i="3"/>
  <c r="AO9" i="3"/>
  <c r="AN9" i="3"/>
  <c r="AM9" i="3"/>
  <c r="AO8" i="3"/>
  <c r="AN8" i="3"/>
  <c r="AM8" i="3"/>
  <c r="AO7" i="3"/>
  <c r="AN7" i="3"/>
  <c r="AM7" i="3"/>
  <c r="AO6" i="3"/>
  <c r="AN6" i="3"/>
  <c r="AM6" i="3"/>
  <c r="N20" i="4" l="1"/>
  <c r="N145" i="4"/>
  <c r="N149" i="4"/>
  <c r="N153" i="4"/>
  <c r="N161" i="4"/>
  <c r="N169" i="4"/>
  <c r="L222" i="8"/>
  <c r="J209" i="4"/>
  <c r="N155" i="4"/>
  <c r="N163" i="4"/>
  <c r="N167" i="4"/>
  <c r="N171" i="4"/>
  <c r="N175" i="4"/>
  <c r="N179" i="4"/>
  <c r="AP20" i="3"/>
  <c r="N80" i="4"/>
  <c r="N144" i="4"/>
  <c r="N152" i="4"/>
  <c r="N160" i="4"/>
  <c r="N173" i="4"/>
  <c r="N181" i="4"/>
  <c r="H196" i="4"/>
  <c r="N141" i="4"/>
  <c r="AP13" i="3"/>
  <c r="AP29" i="3"/>
  <c r="N138" i="4"/>
  <c r="N154" i="4"/>
  <c r="N162" i="4"/>
  <c r="L209" i="8"/>
  <c r="N31" i="4"/>
  <c r="N77" i="4"/>
  <c r="K82" i="4"/>
  <c r="G132" i="4"/>
  <c r="N150" i="4"/>
  <c r="N157" i="4"/>
  <c r="N27" i="4"/>
  <c r="N35" i="4"/>
  <c r="AP33" i="3"/>
  <c r="N14" i="4"/>
  <c r="N18" i="4"/>
  <c r="N143" i="4"/>
  <c r="N147" i="4"/>
  <c r="N178" i="4"/>
  <c r="H218" i="4"/>
  <c r="H248" i="4"/>
  <c r="N91" i="4"/>
  <c r="L216" i="8"/>
  <c r="N128" i="4"/>
  <c r="M129" i="4"/>
  <c r="N133" i="4"/>
  <c r="N137" i="4"/>
  <c r="L164" i="8"/>
  <c r="AN34" i="3"/>
  <c r="AN36" i="3" s="1"/>
  <c r="AP9" i="3"/>
  <c r="J7" i="4"/>
  <c r="N22" i="4"/>
  <c r="N124" i="4"/>
  <c r="N135" i="4"/>
  <c r="N142" i="4"/>
  <c r="N156" i="4"/>
  <c r="N220" i="4"/>
  <c r="AP17" i="3"/>
  <c r="AP25" i="3"/>
  <c r="N39" i="4"/>
  <c r="N73" i="4"/>
  <c r="N108" i="4"/>
  <c r="N139" i="4"/>
  <c r="N146" i="4"/>
  <c r="N180" i="4"/>
  <c r="H209" i="4"/>
  <c r="L221" i="4"/>
  <c r="L359" i="8"/>
  <c r="N64" i="4"/>
  <c r="N136" i="4"/>
  <c r="N86" i="4"/>
  <c r="N140" i="4"/>
  <c r="N151" i="4"/>
  <c r="N158" i="4"/>
  <c r="N193" i="4"/>
  <c r="AP21" i="3"/>
  <c r="N68" i="4"/>
  <c r="K106" i="4"/>
  <c r="I129" i="4"/>
  <c r="M221" i="4"/>
  <c r="N134" i="4"/>
  <c r="N148" i="4"/>
  <c r="N159" i="4"/>
  <c r="K16" i="4"/>
  <c r="J114" i="4"/>
  <c r="J185" i="4"/>
  <c r="M218" i="4"/>
  <c r="L33" i="8"/>
  <c r="F363" i="8"/>
  <c r="L11" i="8"/>
  <c r="L23" i="8" s="1"/>
  <c r="L205" i="8"/>
  <c r="L47" i="8"/>
  <c r="L226" i="8"/>
  <c r="K194" i="8"/>
  <c r="K195" i="8" s="1"/>
  <c r="K363" i="8" s="1"/>
  <c r="G195" i="8"/>
  <c r="G363" i="8" s="1"/>
  <c r="L176" i="8"/>
  <c r="L189" i="8" s="1"/>
  <c r="J189" i="8"/>
  <c r="L326" i="8"/>
  <c r="L257" i="8"/>
  <c r="L263" i="8" s="1"/>
  <c r="J263" i="8"/>
  <c r="L57" i="8"/>
  <c r="L83" i="8" s="1"/>
  <c r="H363" i="8"/>
  <c r="L252" i="8"/>
  <c r="J236" i="8"/>
  <c r="L228" i="8"/>
  <c r="L236" i="8" s="1"/>
  <c r="L88" i="8"/>
  <c r="L158" i="8" s="1"/>
  <c r="J83" i="8"/>
  <c r="M209" i="4"/>
  <c r="N12" i="4"/>
  <c r="M40" i="4"/>
  <c r="N29" i="4"/>
  <c r="N37" i="4"/>
  <c r="N62" i="4"/>
  <c r="N70" i="4"/>
  <c r="J61" i="4"/>
  <c r="N81" i="4"/>
  <c r="L130" i="4"/>
  <c r="M132" i="4"/>
  <c r="I214" i="4"/>
  <c r="H16" i="4"/>
  <c r="M25" i="4"/>
  <c r="N25" i="4" s="1"/>
  <c r="J40" i="4"/>
  <c r="K61" i="4"/>
  <c r="L117" i="4"/>
  <c r="N120" i="4"/>
  <c r="N177" i="4"/>
  <c r="K185" i="4"/>
  <c r="J187" i="4"/>
  <c r="K209" i="4"/>
  <c r="M249" i="4"/>
  <c r="M248" i="4" s="1"/>
  <c r="M16" i="4"/>
  <c r="N33" i="4"/>
  <c r="N66" i="4"/>
  <c r="K190" i="4"/>
  <c r="H251" i="4"/>
  <c r="J16" i="4"/>
  <c r="K78" i="4"/>
  <c r="N92" i="4"/>
  <c r="J106" i="4"/>
  <c r="N110" i="4"/>
  <c r="N164" i="4"/>
  <c r="N166" i="4"/>
  <c r="N168" i="4"/>
  <c r="N170" i="4"/>
  <c r="N172" i="4"/>
  <c r="N174" i="4"/>
  <c r="N176" i="4"/>
  <c r="J196" i="4"/>
  <c r="AO34" i="3"/>
  <c r="AO36" i="3" s="1"/>
  <c r="AP8" i="3"/>
  <c r="AP24" i="3"/>
  <c r="AP12" i="3"/>
  <c r="AP28" i="3"/>
  <c r="AM34" i="3"/>
  <c r="AM36" i="3" s="1"/>
  <c r="AP16" i="3"/>
  <c r="AP32" i="3"/>
  <c r="AO33" i="7"/>
  <c r="K7" i="4"/>
  <c r="M13" i="4"/>
  <c r="M7" i="4" s="1"/>
  <c r="N24" i="4"/>
  <c r="H7" i="4"/>
  <c r="N11" i="4"/>
  <c r="N30" i="4"/>
  <c r="N38" i="4"/>
  <c r="N42" i="4"/>
  <c r="N46" i="4"/>
  <c r="N50" i="4"/>
  <c r="N54" i="4"/>
  <c r="N58" i="4"/>
  <c r="M61" i="4"/>
  <c r="N67" i="4"/>
  <c r="N88" i="4"/>
  <c r="N32" i="4"/>
  <c r="N69" i="4"/>
  <c r="N75" i="4"/>
  <c r="N93" i="4"/>
  <c r="N97" i="4"/>
  <c r="N101" i="4"/>
  <c r="N105" i="4"/>
  <c r="N9" i="4"/>
  <c r="N10" i="4"/>
  <c r="N28" i="4"/>
  <c r="N36" i="4"/>
  <c r="N65" i="4"/>
  <c r="N76" i="4"/>
  <c r="N8" i="4"/>
  <c r="N15" i="4"/>
  <c r="G16" i="4"/>
  <c r="L17" i="4"/>
  <c r="I16" i="4"/>
  <c r="N19" i="4"/>
  <c r="N21" i="4"/>
  <c r="N26" i="4"/>
  <c r="N34" i="4"/>
  <c r="N44" i="4"/>
  <c r="N48" i="4"/>
  <c r="N52" i="4"/>
  <c r="N56" i="4"/>
  <c r="N60" i="4"/>
  <c r="N63" i="4"/>
  <c r="N71" i="4"/>
  <c r="N83" i="4"/>
  <c r="L82" i="4"/>
  <c r="N94" i="4"/>
  <c r="N98" i="4"/>
  <c r="N102" i="4"/>
  <c r="N195" i="4"/>
  <c r="N207" i="4"/>
  <c r="E253" i="4"/>
  <c r="E255" i="4" s="1"/>
  <c r="I7" i="4"/>
  <c r="L13" i="4"/>
  <c r="L7" i="4" s="1"/>
  <c r="K40" i="4"/>
  <c r="H61" i="4"/>
  <c r="M79" i="4"/>
  <c r="M78" i="4" s="1"/>
  <c r="H82" i="4"/>
  <c r="M84" i="4"/>
  <c r="N84" i="4" s="1"/>
  <c r="I82" i="4"/>
  <c r="N85" i="4"/>
  <c r="N89" i="4"/>
  <c r="N90" i="4"/>
  <c r="N95" i="4"/>
  <c r="N96" i="4"/>
  <c r="N99" i="4"/>
  <c r="N100" i="4"/>
  <c r="N103" i="4"/>
  <c r="N104" i="4"/>
  <c r="N107" i="4"/>
  <c r="N109" i="4"/>
  <c r="N111" i="4"/>
  <c r="N113" i="4"/>
  <c r="I114" i="4"/>
  <c r="L116" i="4"/>
  <c r="H114" i="4"/>
  <c r="L118" i="4"/>
  <c r="G114" i="4"/>
  <c r="N122" i="4"/>
  <c r="H129" i="4"/>
  <c r="L131" i="4"/>
  <c r="N165" i="4"/>
  <c r="L132" i="4"/>
  <c r="L191" i="4"/>
  <c r="J190" i="4"/>
  <c r="N203" i="4"/>
  <c r="N182" i="4"/>
  <c r="M247" i="4"/>
  <c r="M246" i="4" s="1"/>
  <c r="K246" i="4"/>
  <c r="N23" i="4"/>
  <c r="L40" i="4"/>
  <c r="N41" i="4"/>
  <c r="N43" i="4"/>
  <c r="N45" i="4"/>
  <c r="N47" i="4"/>
  <c r="N49" i="4"/>
  <c r="N51" i="4"/>
  <c r="N53" i="4"/>
  <c r="N55" i="4"/>
  <c r="N57" i="4"/>
  <c r="N59" i="4"/>
  <c r="I61" i="4"/>
  <c r="L72" i="4"/>
  <c r="N74" i="4"/>
  <c r="J82" i="4"/>
  <c r="M117" i="4"/>
  <c r="K114" i="4"/>
  <c r="N199" i="4"/>
  <c r="N211" i="4"/>
  <c r="L249" i="4"/>
  <c r="J248" i="4"/>
  <c r="M112" i="4"/>
  <c r="M106" i="4" s="1"/>
  <c r="I106" i="4"/>
  <c r="L79" i="4"/>
  <c r="J78" i="4"/>
  <c r="L112" i="4"/>
  <c r="H106" i="4"/>
  <c r="N115" i="4"/>
  <c r="N119" i="4"/>
  <c r="N121" i="4"/>
  <c r="N126" i="4"/>
  <c r="K196" i="4"/>
  <c r="M252" i="4"/>
  <c r="M251" i="4" s="1"/>
  <c r="I251" i="4"/>
  <c r="N123" i="4"/>
  <c r="N125" i="4"/>
  <c r="N127" i="4"/>
  <c r="N186" i="4"/>
  <c r="N185" i="4" s="1"/>
  <c r="L185" i="4"/>
  <c r="K187" i="4"/>
  <c r="M187" i="4"/>
  <c r="M190" i="4"/>
  <c r="N192" i="4"/>
  <c r="N202" i="4"/>
  <c r="N206" i="4"/>
  <c r="I209" i="4"/>
  <c r="N210" i="4"/>
  <c r="L209" i="4"/>
  <c r="M214" i="4"/>
  <c r="N217" i="4"/>
  <c r="N222" i="4"/>
  <c r="N224" i="4"/>
  <c r="N226" i="4"/>
  <c r="N228" i="4"/>
  <c r="N230" i="4"/>
  <c r="N232" i="4"/>
  <c r="N234" i="4"/>
  <c r="N236" i="4"/>
  <c r="N238" i="4"/>
  <c r="N240" i="4"/>
  <c r="N242" i="4"/>
  <c r="N244" i="4"/>
  <c r="N189" i="4"/>
  <c r="N197" i="4"/>
  <c r="L196" i="4"/>
  <c r="M198" i="4"/>
  <c r="M196" i="4" s="1"/>
  <c r="I196" i="4"/>
  <c r="N201" i="4"/>
  <c r="N205" i="4"/>
  <c r="N213" i="4"/>
  <c r="N215" i="4"/>
  <c r="I218" i="4"/>
  <c r="N219" i="4"/>
  <c r="L218" i="4"/>
  <c r="N250" i="4"/>
  <c r="N188" i="4"/>
  <c r="L187" i="4"/>
  <c r="N194" i="4"/>
  <c r="N200" i="4"/>
  <c r="N204" i="4"/>
  <c r="N208" i="4"/>
  <c r="N212" i="4"/>
  <c r="L216" i="4"/>
  <c r="H214" i="4"/>
  <c r="N223" i="4"/>
  <c r="N225" i="4"/>
  <c r="N227" i="4"/>
  <c r="N229" i="4"/>
  <c r="N231" i="4"/>
  <c r="N233" i="4"/>
  <c r="N235" i="4"/>
  <c r="N237" i="4"/>
  <c r="N239" i="4"/>
  <c r="N241" i="4"/>
  <c r="N243" i="4"/>
  <c r="N245" i="4"/>
  <c r="L246" i="4"/>
  <c r="L251" i="4"/>
  <c r="N183" i="4"/>
  <c r="N184" i="4"/>
  <c r="J246" i="4"/>
  <c r="I248" i="4"/>
  <c r="AP6" i="3"/>
  <c r="AP10" i="3"/>
  <c r="AP14" i="3"/>
  <c r="AP18" i="3"/>
  <c r="AP22" i="3"/>
  <c r="AP26" i="3"/>
  <c r="AP30" i="3"/>
  <c r="AP7" i="3"/>
  <c r="AP11" i="3"/>
  <c r="AP15" i="3"/>
  <c r="AP19" i="3"/>
  <c r="AP23" i="3"/>
  <c r="AP27" i="3"/>
  <c r="AP31" i="3"/>
  <c r="I221" i="2"/>
  <c r="M221" i="2" s="1"/>
  <c r="H221" i="2"/>
  <c r="L221" i="2" s="1"/>
  <c r="N221" i="2" s="1"/>
  <c r="K220" i="2"/>
  <c r="M220" i="2" s="1"/>
  <c r="J220" i="2"/>
  <c r="L220" i="2" s="1"/>
  <c r="M219" i="2"/>
  <c r="G219" i="2"/>
  <c r="L219" i="2" s="1"/>
  <c r="M218" i="2"/>
  <c r="G218" i="2"/>
  <c r="L218" i="2" s="1"/>
  <c r="M217" i="2"/>
  <c r="G217" i="2"/>
  <c r="L217" i="2" s="1"/>
  <c r="M216" i="2"/>
  <c r="G216" i="2"/>
  <c r="L216" i="2" s="1"/>
  <c r="M215" i="2"/>
  <c r="G215" i="2"/>
  <c r="L215" i="2" s="1"/>
  <c r="M214" i="2"/>
  <c r="G214" i="2"/>
  <c r="L214" i="2" s="1"/>
  <c r="N214" i="2" s="1"/>
  <c r="M213" i="2"/>
  <c r="G213" i="2"/>
  <c r="L213" i="2" s="1"/>
  <c r="M212" i="2"/>
  <c r="G212" i="2"/>
  <c r="L212" i="2" s="1"/>
  <c r="M211" i="2"/>
  <c r="G211" i="2"/>
  <c r="L211" i="2" s="1"/>
  <c r="M210" i="2"/>
  <c r="G210" i="2"/>
  <c r="I209" i="2"/>
  <c r="E209" i="2"/>
  <c r="K208" i="2"/>
  <c r="M208" i="2" s="1"/>
  <c r="J208" i="2"/>
  <c r="M207" i="2"/>
  <c r="G207" i="2"/>
  <c r="L207" i="2" s="1"/>
  <c r="M206" i="2"/>
  <c r="G206" i="2"/>
  <c r="L206" i="2" s="1"/>
  <c r="M205" i="2"/>
  <c r="G205" i="2"/>
  <c r="L205" i="2" s="1"/>
  <c r="I204" i="2"/>
  <c r="H204" i="2"/>
  <c r="E204" i="2"/>
  <c r="K203" i="2"/>
  <c r="M203" i="2" s="1"/>
  <c r="J203" i="2"/>
  <c r="L203" i="2" s="1"/>
  <c r="K202" i="2"/>
  <c r="M202" i="2" s="1"/>
  <c r="J202" i="2"/>
  <c r="L202" i="2" s="1"/>
  <c r="K201" i="2"/>
  <c r="M201" i="2" s="1"/>
  <c r="J201" i="2"/>
  <c r="L201" i="2" s="1"/>
  <c r="K200" i="2"/>
  <c r="J200" i="2"/>
  <c r="L200" i="2" s="1"/>
  <c r="M199" i="2"/>
  <c r="G199" i="2"/>
  <c r="L199" i="2" s="1"/>
  <c r="M198" i="2"/>
  <c r="G198" i="2"/>
  <c r="L198" i="2" s="1"/>
  <c r="M197" i="2"/>
  <c r="G197" i="2"/>
  <c r="L197" i="2" s="1"/>
  <c r="M196" i="2"/>
  <c r="G196" i="2"/>
  <c r="L196" i="2" s="1"/>
  <c r="M195" i="2"/>
  <c r="G195" i="2"/>
  <c r="L195" i="2" s="1"/>
  <c r="M194" i="2"/>
  <c r="G194" i="2"/>
  <c r="L194" i="2" s="1"/>
  <c r="M193" i="2"/>
  <c r="G193" i="2"/>
  <c r="L193" i="2" s="1"/>
  <c r="M192" i="2"/>
  <c r="G192" i="2"/>
  <c r="L192" i="2" s="1"/>
  <c r="M191" i="2"/>
  <c r="G191" i="2"/>
  <c r="L191" i="2" s="1"/>
  <c r="M190" i="2"/>
  <c r="G190" i="2"/>
  <c r="L190" i="2" s="1"/>
  <c r="N190" i="2" s="1"/>
  <c r="M189" i="2"/>
  <c r="G189" i="2"/>
  <c r="L189" i="2" s="1"/>
  <c r="M188" i="2"/>
  <c r="G188" i="2"/>
  <c r="L188" i="2" s="1"/>
  <c r="M187" i="2"/>
  <c r="G187" i="2"/>
  <c r="L187" i="2" s="1"/>
  <c r="M186" i="2"/>
  <c r="G186" i="2"/>
  <c r="L186" i="2" s="1"/>
  <c r="N186" i="2" s="1"/>
  <c r="M185" i="2"/>
  <c r="G185" i="2"/>
  <c r="L185" i="2" s="1"/>
  <c r="M184" i="2"/>
  <c r="G184" i="2"/>
  <c r="L184" i="2" s="1"/>
  <c r="M183" i="2"/>
  <c r="G183" i="2"/>
  <c r="L183" i="2" s="1"/>
  <c r="M182" i="2"/>
  <c r="G182" i="2"/>
  <c r="L182" i="2" s="1"/>
  <c r="N182" i="2" s="1"/>
  <c r="M181" i="2"/>
  <c r="G181" i="2"/>
  <c r="L181" i="2" s="1"/>
  <c r="M180" i="2"/>
  <c r="G180" i="2"/>
  <c r="L180" i="2" s="1"/>
  <c r="M179" i="2"/>
  <c r="G179" i="2"/>
  <c r="L179" i="2" s="1"/>
  <c r="M178" i="2"/>
  <c r="G178" i="2"/>
  <c r="L178" i="2" s="1"/>
  <c r="M177" i="2"/>
  <c r="G177" i="2"/>
  <c r="L177" i="2" s="1"/>
  <c r="M176" i="2"/>
  <c r="G176" i="2"/>
  <c r="L176" i="2" s="1"/>
  <c r="M175" i="2"/>
  <c r="G175" i="2"/>
  <c r="L175" i="2" s="1"/>
  <c r="M174" i="2"/>
  <c r="G174" i="2"/>
  <c r="L174" i="2" s="1"/>
  <c r="N174" i="2" s="1"/>
  <c r="M173" i="2"/>
  <c r="G173" i="2"/>
  <c r="L173" i="2" s="1"/>
  <c r="M172" i="2"/>
  <c r="G172" i="2"/>
  <c r="L172" i="2" s="1"/>
  <c r="M171" i="2"/>
  <c r="G171" i="2"/>
  <c r="L171" i="2" s="1"/>
  <c r="M170" i="2"/>
  <c r="G170" i="2"/>
  <c r="L170" i="2" s="1"/>
  <c r="N170" i="2" s="1"/>
  <c r="M169" i="2"/>
  <c r="G169" i="2"/>
  <c r="I168" i="2"/>
  <c r="H168" i="2"/>
  <c r="E168" i="2"/>
  <c r="K167" i="2"/>
  <c r="M167" i="2" s="1"/>
  <c r="J167" i="2"/>
  <c r="L167" i="2" s="1"/>
  <c r="M166" i="2"/>
  <c r="G166" i="2"/>
  <c r="L166" i="2" s="1"/>
  <c r="M165" i="2"/>
  <c r="G165" i="2"/>
  <c r="L165" i="2" s="1"/>
  <c r="I164" i="2"/>
  <c r="H164" i="2"/>
  <c r="E164" i="2"/>
  <c r="K163" i="2"/>
  <c r="M163" i="2" s="1"/>
  <c r="J163" i="2"/>
  <c r="L163" i="2" s="1"/>
  <c r="K162" i="2"/>
  <c r="M162" i="2" s="1"/>
  <c r="J162" i="2"/>
  <c r="M161" i="2"/>
  <c r="G161" i="2"/>
  <c r="L161" i="2" s="1"/>
  <c r="M160" i="2"/>
  <c r="G160" i="2"/>
  <c r="L160" i="2" s="1"/>
  <c r="M159" i="2"/>
  <c r="G159" i="2"/>
  <c r="L159" i="2" s="1"/>
  <c r="N159" i="2" s="1"/>
  <c r="M158" i="2"/>
  <c r="G158" i="2"/>
  <c r="L158" i="2" s="1"/>
  <c r="M157" i="2"/>
  <c r="G157" i="2"/>
  <c r="L157" i="2" s="1"/>
  <c r="M156" i="2"/>
  <c r="G156" i="2"/>
  <c r="L156" i="2" s="1"/>
  <c r="I155" i="2"/>
  <c r="H155" i="2"/>
  <c r="E155" i="2"/>
  <c r="M154" i="2"/>
  <c r="G154" i="2"/>
  <c r="L154" i="2" s="1"/>
  <c r="M153" i="2"/>
  <c r="G153" i="2"/>
  <c r="L153" i="2" s="1"/>
  <c r="M152" i="2"/>
  <c r="G152" i="2"/>
  <c r="K151" i="2"/>
  <c r="J151" i="2"/>
  <c r="I151" i="2"/>
  <c r="H151" i="2"/>
  <c r="E151" i="2"/>
  <c r="M150" i="2"/>
  <c r="G150" i="2"/>
  <c r="L150" i="2" s="1"/>
  <c r="M149" i="2"/>
  <c r="G149" i="2"/>
  <c r="L149" i="2" s="1"/>
  <c r="N149" i="2" s="1"/>
  <c r="M148" i="2"/>
  <c r="G148" i="2"/>
  <c r="K147" i="2"/>
  <c r="J147" i="2"/>
  <c r="I147" i="2"/>
  <c r="H147" i="2"/>
  <c r="E147" i="2"/>
  <c r="M146" i="2"/>
  <c r="M145" i="2" s="1"/>
  <c r="G146" i="2"/>
  <c r="L146" i="2" s="1"/>
  <c r="K145" i="2"/>
  <c r="J145" i="2"/>
  <c r="I145" i="2"/>
  <c r="H145" i="2"/>
  <c r="G145" i="2"/>
  <c r="E145" i="2"/>
  <c r="K144" i="2"/>
  <c r="K143" i="2" s="1"/>
  <c r="J144" i="2"/>
  <c r="J143" i="2" s="1"/>
  <c r="I143" i="2"/>
  <c r="H143" i="2"/>
  <c r="G143" i="2"/>
  <c r="E143" i="2"/>
  <c r="I142" i="2"/>
  <c r="M142" i="2" s="1"/>
  <c r="M141" i="2" s="1"/>
  <c r="H142" i="2"/>
  <c r="L142" i="2" s="1"/>
  <c r="K141" i="2"/>
  <c r="J141" i="2"/>
  <c r="G141" i="2"/>
  <c r="E141" i="2"/>
  <c r="M140" i="2"/>
  <c r="G140" i="2"/>
  <c r="L140" i="2" s="1"/>
  <c r="N140" i="2" s="1"/>
  <c r="M139" i="2"/>
  <c r="G139" i="2"/>
  <c r="L139" i="2" s="1"/>
  <c r="M138" i="2"/>
  <c r="G138" i="2"/>
  <c r="L138" i="2" s="1"/>
  <c r="M137" i="2"/>
  <c r="G137" i="2"/>
  <c r="L137" i="2" s="1"/>
  <c r="K136" i="2"/>
  <c r="J136" i="2"/>
  <c r="I136" i="2"/>
  <c r="H136" i="2"/>
  <c r="E136" i="2"/>
  <c r="M135" i="2"/>
  <c r="L135" i="2"/>
  <c r="M134" i="2"/>
  <c r="L134" i="2"/>
  <c r="M133" i="2"/>
  <c r="L133" i="2"/>
  <c r="M132" i="2"/>
  <c r="L132" i="2"/>
  <c r="M131" i="2"/>
  <c r="L131" i="2"/>
  <c r="M130" i="2"/>
  <c r="L130" i="2"/>
  <c r="M129" i="2"/>
  <c r="L129" i="2"/>
  <c r="M128" i="2"/>
  <c r="L128" i="2"/>
  <c r="M127" i="2"/>
  <c r="L127" i="2"/>
  <c r="M126" i="2"/>
  <c r="L126" i="2"/>
  <c r="M125" i="2"/>
  <c r="L125" i="2"/>
  <c r="M124" i="2"/>
  <c r="L124" i="2"/>
  <c r="M123" i="2"/>
  <c r="L123" i="2"/>
  <c r="M122" i="2"/>
  <c r="L122" i="2"/>
  <c r="M121" i="2"/>
  <c r="G121" i="2"/>
  <c r="L121" i="2" s="1"/>
  <c r="M120" i="2"/>
  <c r="G120" i="2"/>
  <c r="L120" i="2" s="1"/>
  <c r="M119" i="2"/>
  <c r="G119" i="2"/>
  <c r="L119" i="2" s="1"/>
  <c r="M118" i="2"/>
  <c r="G118" i="2"/>
  <c r="L118" i="2" s="1"/>
  <c r="M117" i="2"/>
  <c r="G117" i="2"/>
  <c r="L117" i="2" s="1"/>
  <c r="M116" i="2"/>
  <c r="G116" i="2"/>
  <c r="L116" i="2" s="1"/>
  <c r="M115" i="2"/>
  <c r="G115" i="2"/>
  <c r="L115" i="2" s="1"/>
  <c r="M114" i="2"/>
  <c r="G114" i="2"/>
  <c r="L114" i="2" s="1"/>
  <c r="M113" i="2"/>
  <c r="G113" i="2"/>
  <c r="L113" i="2" s="1"/>
  <c r="M112" i="2"/>
  <c r="G112" i="2"/>
  <c r="L112" i="2" s="1"/>
  <c r="M111" i="2"/>
  <c r="G111" i="2"/>
  <c r="L111" i="2" s="1"/>
  <c r="M110" i="2"/>
  <c r="G110" i="2"/>
  <c r="L110" i="2" s="1"/>
  <c r="M109" i="2"/>
  <c r="G109" i="2"/>
  <c r="L109" i="2" s="1"/>
  <c r="M108" i="2"/>
  <c r="G108" i="2"/>
  <c r="L108" i="2" s="1"/>
  <c r="M107" i="2"/>
  <c r="G107" i="2"/>
  <c r="L107" i="2" s="1"/>
  <c r="K106" i="2"/>
  <c r="J106" i="2"/>
  <c r="I106" i="2"/>
  <c r="H106" i="2"/>
  <c r="E106" i="2"/>
  <c r="M105" i="2"/>
  <c r="M104" i="2" s="1"/>
  <c r="L105" i="2"/>
  <c r="L104" i="2" s="1"/>
  <c r="K104" i="2"/>
  <c r="J104" i="2"/>
  <c r="I104" i="2"/>
  <c r="H104" i="2"/>
  <c r="G104" i="2"/>
  <c r="E104" i="2"/>
  <c r="M103" i="2"/>
  <c r="G103" i="2"/>
  <c r="L103" i="2" s="1"/>
  <c r="M102" i="2"/>
  <c r="G102" i="2"/>
  <c r="L102" i="2" s="1"/>
  <c r="M101" i="2"/>
  <c r="G101" i="2"/>
  <c r="L101" i="2" s="1"/>
  <c r="M100" i="2"/>
  <c r="G100" i="2"/>
  <c r="L100" i="2" s="1"/>
  <c r="M99" i="2"/>
  <c r="G99" i="2"/>
  <c r="L99" i="2" s="1"/>
  <c r="M98" i="2"/>
  <c r="G98" i="2"/>
  <c r="L98" i="2" s="1"/>
  <c r="N98" i="2" s="1"/>
  <c r="M97" i="2"/>
  <c r="G97" i="2"/>
  <c r="L97" i="2" s="1"/>
  <c r="M96" i="2"/>
  <c r="G96" i="2"/>
  <c r="L96" i="2" s="1"/>
  <c r="M95" i="2"/>
  <c r="G95" i="2"/>
  <c r="L95" i="2" s="1"/>
  <c r="M94" i="2"/>
  <c r="G94" i="2"/>
  <c r="L94" i="2" s="1"/>
  <c r="M93" i="2"/>
  <c r="G93" i="2"/>
  <c r="L93" i="2" s="1"/>
  <c r="M92" i="2"/>
  <c r="G92" i="2"/>
  <c r="L92" i="2" s="1"/>
  <c r="M91" i="2"/>
  <c r="G91" i="2"/>
  <c r="L91" i="2" s="1"/>
  <c r="M90" i="2"/>
  <c r="G90" i="2"/>
  <c r="L90" i="2" s="1"/>
  <c r="M89" i="2"/>
  <c r="L89" i="2"/>
  <c r="G89" i="2"/>
  <c r="M88" i="2"/>
  <c r="G88" i="2"/>
  <c r="L88" i="2" s="1"/>
  <c r="M87" i="2"/>
  <c r="G87" i="2"/>
  <c r="L87" i="2" s="1"/>
  <c r="M86" i="2"/>
  <c r="G86" i="2"/>
  <c r="L86" i="2" s="1"/>
  <c r="M85" i="2"/>
  <c r="G85" i="2"/>
  <c r="L85" i="2" s="1"/>
  <c r="M84" i="2"/>
  <c r="G84" i="2"/>
  <c r="L84" i="2" s="1"/>
  <c r="M83" i="2"/>
  <c r="G83" i="2"/>
  <c r="L83" i="2" s="1"/>
  <c r="M82" i="2"/>
  <c r="G82" i="2"/>
  <c r="L82" i="2" s="1"/>
  <c r="M81" i="2"/>
  <c r="G81" i="2"/>
  <c r="L81" i="2" s="1"/>
  <c r="M80" i="2"/>
  <c r="G80" i="2"/>
  <c r="L80" i="2" s="1"/>
  <c r="M79" i="2"/>
  <c r="G79" i="2"/>
  <c r="L79" i="2" s="1"/>
  <c r="K78" i="2"/>
  <c r="J78" i="2"/>
  <c r="I78" i="2"/>
  <c r="H78" i="2"/>
  <c r="E78" i="2"/>
  <c r="M77" i="2"/>
  <c r="G77" i="2"/>
  <c r="L77" i="2" s="1"/>
  <c r="M76" i="2"/>
  <c r="G76" i="2"/>
  <c r="L76" i="2" s="1"/>
  <c r="N76" i="2" s="1"/>
  <c r="M75" i="2"/>
  <c r="G75" i="2"/>
  <c r="K74" i="2"/>
  <c r="J74" i="2"/>
  <c r="I74" i="2"/>
  <c r="H74" i="2"/>
  <c r="E74" i="2"/>
  <c r="M73" i="2"/>
  <c r="G73" i="2"/>
  <c r="L73" i="2" s="1"/>
  <c r="M72" i="2"/>
  <c r="G72" i="2"/>
  <c r="K71" i="2"/>
  <c r="J71" i="2"/>
  <c r="I71" i="2"/>
  <c r="H71" i="2"/>
  <c r="E71" i="2"/>
  <c r="M70" i="2"/>
  <c r="G70" i="2"/>
  <c r="L70" i="2" s="1"/>
  <c r="M69" i="2"/>
  <c r="G69" i="2"/>
  <c r="L69" i="2" s="1"/>
  <c r="M68" i="2"/>
  <c r="G68" i="2"/>
  <c r="L68" i="2" s="1"/>
  <c r="M67" i="2"/>
  <c r="G67" i="2"/>
  <c r="L67" i="2" s="1"/>
  <c r="M66" i="2"/>
  <c r="G66" i="2"/>
  <c r="L66" i="2" s="1"/>
  <c r="N66" i="2" s="1"/>
  <c r="K65" i="2"/>
  <c r="J65" i="2"/>
  <c r="I65" i="2"/>
  <c r="H65" i="2"/>
  <c r="E65" i="2"/>
  <c r="M64" i="2"/>
  <c r="G64" i="2"/>
  <c r="L64" i="2" s="1"/>
  <c r="M63" i="2"/>
  <c r="G63" i="2"/>
  <c r="L63" i="2" s="1"/>
  <c r="M62" i="2"/>
  <c r="G62" i="2"/>
  <c r="K61" i="2"/>
  <c r="J61" i="2"/>
  <c r="I61" i="2"/>
  <c r="H61" i="2"/>
  <c r="E61" i="2"/>
  <c r="I60" i="2"/>
  <c r="M60" i="2" s="1"/>
  <c r="H60" i="2"/>
  <c r="L60" i="2" s="1"/>
  <c r="M59" i="2"/>
  <c r="G59" i="2"/>
  <c r="L59" i="2" s="1"/>
  <c r="M58" i="2"/>
  <c r="G58" i="2"/>
  <c r="L58" i="2" s="1"/>
  <c r="M57" i="2"/>
  <c r="G57" i="2"/>
  <c r="L57" i="2" s="1"/>
  <c r="M56" i="2"/>
  <c r="G56" i="2"/>
  <c r="L56" i="2" s="1"/>
  <c r="M55" i="2"/>
  <c r="G55" i="2"/>
  <c r="L55" i="2" s="1"/>
  <c r="M54" i="2"/>
  <c r="G54" i="2"/>
  <c r="L54" i="2" s="1"/>
  <c r="M53" i="2"/>
  <c r="L53" i="2"/>
  <c r="M52" i="2"/>
  <c r="G52" i="2"/>
  <c r="L52" i="2" s="1"/>
  <c r="M51" i="2"/>
  <c r="G51" i="2"/>
  <c r="L51" i="2" s="1"/>
  <c r="M50" i="2"/>
  <c r="G50" i="2"/>
  <c r="L50" i="2" s="1"/>
  <c r="M49" i="2"/>
  <c r="G49" i="2"/>
  <c r="L49" i="2" s="1"/>
  <c r="M48" i="2"/>
  <c r="G48" i="2"/>
  <c r="L48" i="2" s="1"/>
  <c r="M47" i="2"/>
  <c r="G47" i="2"/>
  <c r="K46" i="2"/>
  <c r="J46" i="2"/>
  <c r="I46" i="2"/>
  <c r="E46" i="2"/>
  <c r="M45" i="2"/>
  <c r="G45" i="2"/>
  <c r="L45" i="2" s="1"/>
  <c r="M44" i="2"/>
  <c r="G44" i="2"/>
  <c r="L44" i="2" s="1"/>
  <c r="M43" i="2"/>
  <c r="G43" i="2"/>
  <c r="L43" i="2" s="1"/>
  <c r="M42" i="2"/>
  <c r="G42" i="2"/>
  <c r="K41" i="2"/>
  <c r="J41" i="2"/>
  <c r="I41" i="2"/>
  <c r="H41" i="2"/>
  <c r="E41" i="2"/>
  <c r="M40" i="2"/>
  <c r="G40" i="2"/>
  <c r="L40" i="2" s="1"/>
  <c r="I39" i="2"/>
  <c r="M39" i="2" s="1"/>
  <c r="H39" i="2"/>
  <c r="L39" i="2" s="1"/>
  <c r="M38" i="2"/>
  <c r="G38" i="2"/>
  <c r="L38" i="2" s="1"/>
  <c r="M37" i="2"/>
  <c r="G37" i="2"/>
  <c r="L37" i="2" s="1"/>
  <c r="M36" i="2"/>
  <c r="G36" i="2"/>
  <c r="L36" i="2" s="1"/>
  <c r="M35" i="2"/>
  <c r="G35" i="2"/>
  <c r="L35" i="2" s="1"/>
  <c r="K34" i="2"/>
  <c r="J34" i="2"/>
  <c r="E34" i="2"/>
  <c r="M33" i="2"/>
  <c r="G33" i="2"/>
  <c r="L33" i="2" s="1"/>
  <c r="M32" i="2"/>
  <c r="G32" i="2"/>
  <c r="L32" i="2" s="1"/>
  <c r="M31" i="2"/>
  <c r="G31" i="2"/>
  <c r="L31" i="2" s="1"/>
  <c r="M30" i="2"/>
  <c r="G30" i="2"/>
  <c r="L30" i="2" s="1"/>
  <c r="N30" i="2" s="1"/>
  <c r="M29" i="2"/>
  <c r="G29" i="2"/>
  <c r="L29" i="2" s="1"/>
  <c r="M28" i="2"/>
  <c r="G28" i="2"/>
  <c r="L28" i="2" s="1"/>
  <c r="M27" i="2"/>
  <c r="G27" i="2"/>
  <c r="L27" i="2" s="1"/>
  <c r="M26" i="2"/>
  <c r="G26" i="2"/>
  <c r="L26" i="2" s="1"/>
  <c r="M25" i="2"/>
  <c r="G25" i="2"/>
  <c r="L25" i="2" s="1"/>
  <c r="M24" i="2"/>
  <c r="G24" i="2"/>
  <c r="L24" i="2" s="1"/>
  <c r="M23" i="2"/>
  <c r="G23" i="2"/>
  <c r="L23" i="2" s="1"/>
  <c r="M22" i="2"/>
  <c r="G22" i="2"/>
  <c r="L22" i="2" s="1"/>
  <c r="M21" i="2"/>
  <c r="G21" i="2"/>
  <c r="L21" i="2" s="1"/>
  <c r="M20" i="2"/>
  <c r="G20" i="2"/>
  <c r="L20" i="2" s="1"/>
  <c r="M19" i="2"/>
  <c r="G19" i="2"/>
  <c r="L19" i="2" s="1"/>
  <c r="M18" i="2"/>
  <c r="G18" i="2"/>
  <c r="L18" i="2" s="1"/>
  <c r="M17" i="2"/>
  <c r="G17" i="2"/>
  <c r="L17" i="2" s="1"/>
  <c r="M16" i="2"/>
  <c r="G16" i="2"/>
  <c r="L16" i="2" s="1"/>
  <c r="M15" i="2"/>
  <c r="G15" i="2"/>
  <c r="L15" i="2" s="1"/>
  <c r="M14" i="2"/>
  <c r="G14" i="2"/>
  <c r="L14" i="2" s="1"/>
  <c r="M13" i="2"/>
  <c r="G13" i="2"/>
  <c r="L13" i="2" s="1"/>
  <c r="M12" i="2"/>
  <c r="G12" i="2"/>
  <c r="L12" i="2" s="1"/>
  <c r="M11" i="2"/>
  <c r="G11" i="2"/>
  <c r="L11" i="2" s="1"/>
  <c r="M10" i="2"/>
  <c r="G10" i="2"/>
  <c r="L10" i="2" s="1"/>
  <c r="M9" i="2"/>
  <c r="G9" i="2"/>
  <c r="L9" i="2" s="1"/>
  <c r="M8" i="2"/>
  <c r="G8" i="2"/>
  <c r="L8" i="2" s="1"/>
  <c r="K7" i="2"/>
  <c r="J7" i="2"/>
  <c r="I7" i="2"/>
  <c r="H7" i="2"/>
  <c r="E7" i="2"/>
  <c r="AO31" i="1"/>
  <c r="AN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L30" i="1"/>
  <c r="AK30" i="1"/>
  <c r="AJ30" i="1"/>
  <c r="AL29" i="1"/>
  <c r="AK29" i="1"/>
  <c r="AJ29" i="1"/>
  <c r="AL28" i="1"/>
  <c r="AK28" i="1"/>
  <c r="AJ28" i="1"/>
  <c r="AL27" i="1"/>
  <c r="AK27" i="1"/>
  <c r="AJ27" i="1"/>
  <c r="AL26" i="1"/>
  <c r="AK26" i="1"/>
  <c r="AJ26" i="1"/>
  <c r="AL25" i="1"/>
  <c r="AK25" i="1"/>
  <c r="AJ25" i="1"/>
  <c r="AL24" i="1"/>
  <c r="AK24" i="1"/>
  <c r="AJ24" i="1"/>
  <c r="AL23" i="1"/>
  <c r="AK23" i="1"/>
  <c r="AJ23" i="1"/>
  <c r="AL22" i="1"/>
  <c r="AK22" i="1"/>
  <c r="AJ22" i="1"/>
  <c r="AL21" i="1"/>
  <c r="AK21" i="1"/>
  <c r="AJ21" i="1"/>
  <c r="AM21" i="1" s="1"/>
  <c r="AP21" i="1" s="1"/>
  <c r="AL20" i="1"/>
  <c r="AK20" i="1"/>
  <c r="AJ20" i="1"/>
  <c r="AL19" i="1"/>
  <c r="AK19" i="1"/>
  <c r="AJ19" i="1"/>
  <c r="AL18" i="1"/>
  <c r="AK18" i="1"/>
  <c r="AJ18" i="1"/>
  <c r="AL17" i="1"/>
  <c r="AK17" i="1"/>
  <c r="AJ17" i="1"/>
  <c r="AL16" i="1"/>
  <c r="AK16" i="1"/>
  <c r="AJ16" i="1"/>
  <c r="AL15" i="1"/>
  <c r="AK15" i="1"/>
  <c r="AJ15" i="1"/>
  <c r="AL14" i="1"/>
  <c r="AK14" i="1"/>
  <c r="AJ14" i="1"/>
  <c r="AL13" i="1"/>
  <c r="AK13" i="1"/>
  <c r="AJ13" i="1"/>
  <c r="AL12" i="1"/>
  <c r="AK12" i="1"/>
  <c r="AJ12" i="1"/>
  <c r="AL11" i="1"/>
  <c r="AK11" i="1"/>
  <c r="AJ11" i="1"/>
  <c r="AL10" i="1"/>
  <c r="AK10" i="1"/>
  <c r="AJ10" i="1"/>
  <c r="AL9" i="1"/>
  <c r="AK9" i="1"/>
  <c r="AJ9" i="1"/>
  <c r="AM9" i="1" s="1"/>
  <c r="AP9" i="1" s="1"/>
  <c r="AL8" i="1"/>
  <c r="AK8" i="1"/>
  <c r="AJ8" i="1"/>
  <c r="AL7" i="1"/>
  <c r="AK7" i="1"/>
  <c r="AJ7" i="1"/>
  <c r="AL6" i="1"/>
  <c r="AK6" i="1"/>
  <c r="AJ6" i="1"/>
  <c r="AL5" i="1"/>
  <c r="AK5" i="1"/>
  <c r="AJ5" i="1"/>
  <c r="G151" i="2" l="1"/>
  <c r="N37" i="2"/>
  <c r="N218" i="4"/>
  <c r="M144" i="2"/>
  <c r="M143" i="2" s="1"/>
  <c r="L129" i="4"/>
  <c r="N83" i="2"/>
  <c r="N87" i="2"/>
  <c r="N185" i="2"/>
  <c r="N211" i="2"/>
  <c r="N215" i="2"/>
  <c r="L194" i="8"/>
  <c r="L195" i="8" s="1"/>
  <c r="L363" i="8" s="1"/>
  <c r="N48" i="2"/>
  <c r="N116" i="2"/>
  <c r="N193" i="2"/>
  <c r="AM15" i="1"/>
  <c r="AP15" i="1" s="1"/>
  <c r="AM16" i="1"/>
  <c r="AP16" i="1" s="1"/>
  <c r="N49" i="2"/>
  <c r="N109" i="2"/>
  <c r="N117" i="2"/>
  <c r="AM14" i="1"/>
  <c r="AP14" i="1" s="1"/>
  <c r="AM22" i="1"/>
  <c r="AP22" i="1" s="1"/>
  <c r="AM30" i="1"/>
  <c r="AP30" i="1" s="1"/>
  <c r="N73" i="2"/>
  <c r="N82" i="2"/>
  <c r="AM6" i="1"/>
  <c r="AP6" i="1" s="1"/>
  <c r="N9" i="2"/>
  <c r="N28" i="2"/>
  <c r="N79" i="2"/>
  <c r="N94" i="2"/>
  <c r="N110" i="2"/>
  <c r="N114" i="2"/>
  <c r="N219" i="2"/>
  <c r="AM19" i="1"/>
  <c r="AP19" i="1" s="1"/>
  <c r="N40" i="2"/>
  <c r="N53" i="2"/>
  <c r="N95" i="2"/>
  <c r="N247" i="4"/>
  <c r="N246" i="4" s="1"/>
  <c r="AM28" i="1"/>
  <c r="AP28" i="1" s="1"/>
  <c r="N63" i="2"/>
  <c r="N69" i="2"/>
  <c r="M106" i="2"/>
  <c r="N198" i="2"/>
  <c r="N205" i="2"/>
  <c r="AM10" i="1"/>
  <c r="AP10" i="1" s="1"/>
  <c r="J168" i="2"/>
  <c r="N130" i="4"/>
  <c r="AM5" i="1"/>
  <c r="AM18" i="1"/>
  <c r="AP18" i="1" s="1"/>
  <c r="AM26" i="1"/>
  <c r="AP26" i="1" s="1"/>
  <c r="N19" i="2"/>
  <c r="H34" i="2"/>
  <c r="N70" i="2"/>
  <c r="N139" i="2"/>
  <c r="N146" i="2"/>
  <c r="N145" i="2" s="1"/>
  <c r="N177" i="2"/>
  <c r="K209" i="2"/>
  <c r="AK31" i="1"/>
  <c r="AM7" i="1"/>
  <c r="AP7" i="1" s="1"/>
  <c r="AM20" i="1"/>
  <c r="AP20" i="1" s="1"/>
  <c r="AM25" i="1"/>
  <c r="AP25" i="1" s="1"/>
  <c r="N15" i="2"/>
  <c r="N123" i="2"/>
  <c r="N127" i="2"/>
  <c r="M136" i="2"/>
  <c r="L152" i="2"/>
  <c r="N152" i="2" s="1"/>
  <c r="AL31" i="1"/>
  <c r="AM8" i="1"/>
  <c r="AP8" i="1" s="1"/>
  <c r="AM13" i="1"/>
  <c r="AP13" i="1" s="1"/>
  <c r="AM27" i="1"/>
  <c r="AP27" i="1" s="1"/>
  <c r="N16" i="2"/>
  <c r="N23" i="2"/>
  <c r="M34" i="2"/>
  <c r="G65" i="2"/>
  <c r="N90" i="2"/>
  <c r="L144" i="2"/>
  <c r="N144" i="2" s="1"/>
  <c r="N143" i="2" s="1"/>
  <c r="N194" i="2"/>
  <c r="G136" i="2"/>
  <c r="G204" i="2"/>
  <c r="N17" i="2"/>
  <c r="I34" i="2"/>
  <c r="M71" i="2"/>
  <c r="N91" i="2"/>
  <c r="H141" i="2"/>
  <c r="M151" i="2"/>
  <c r="L114" i="4"/>
  <c r="AM23" i="1"/>
  <c r="AP23" i="1" s="1"/>
  <c r="M78" i="2"/>
  <c r="N125" i="2"/>
  <c r="N129" i="2"/>
  <c r="I141" i="2"/>
  <c r="N178" i="2"/>
  <c r="N117" i="4"/>
  <c r="AM11" i="1"/>
  <c r="AP11" i="1" s="1"/>
  <c r="AM24" i="1"/>
  <c r="AP24" i="1" s="1"/>
  <c r="AM29" i="1"/>
  <c r="AP29" i="1" s="1"/>
  <c r="M7" i="2"/>
  <c r="M65" i="2"/>
  <c r="J164" i="2"/>
  <c r="N187" i="4"/>
  <c r="AM12" i="1"/>
  <c r="AP12" i="1" s="1"/>
  <c r="AM17" i="1"/>
  <c r="AP17" i="1" s="1"/>
  <c r="N18" i="2"/>
  <c r="N35" i="2"/>
  <c r="N39" i="2"/>
  <c r="N57" i="2"/>
  <c r="M74" i="2"/>
  <c r="N99" i="2"/>
  <c r="N103" i="2"/>
  <c r="N115" i="2"/>
  <c r="N198" i="4"/>
  <c r="N196" i="4" s="1"/>
  <c r="J363" i="8"/>
  <c r="K364" i="8" s="1"/>
  <c r="K366" i="8" s="1"/>
  <c r="N252" i="4"/>
  <c r="N251" i="4" s="1"/>
  <c r="M82" i="4"/>
  <c r="N132" i="4"/>
  <c r="G253" i="4"/>
  <c r="J253" i="4"/>
  <c r="M114" i="4"/>
  <c r="N12" i="2"/>
  <c r="N122" i="2"/>
  <c r="N124" i="2"/>
  <c r="N126" i="2"/>
  <c r="N128" i="2"/>
  <c r="N130" i="2"/>
  <c r="N132" i="2"/>
  <c r="N134" i="2"/>
  <c r="K164" i="2"/>
  <c r="N173" i="2"/>
  <c r="N189" i="2"/>
  <c r="M204" i="2"/>
  <c r="H209" i="2"/>
  <c r="E222" i="2"/>
  <c r="N56" i="2"/>
  <c r="N138" i="2"/>
  <c r="M147" i="2"/>
  <c r="M209" i="2"/>
  <c r="N27" i="2"/>
  <c r="N31" i="2"/>
  <c r="N36" i="2"/>
  <c r="N86" i="2"/>
  <c r="N102" i="2"/>
  <c r="N113" i="2"/>
  <c r="N131" i="2"/>
  <c r="N133" i="2"/>
  <c r="N135" i="2"/>
  <c r="M164" i="2"/>
  <c r="N181" i="2"/>
  <c r="N197" i="2"/>
  <c r="K204" i="2"/>
  <c r="J209" i="2"/>
  <c r="N218" i="2"/>
  <c r="N82" i="4"/>
  <c r="N17" i="4"/>
  <c r="N16" i="4" s="1"/>
  <c r="L16" i="4"/>
  <c r="N216" i="4"/>
  <c r="N214" i="4" s="1"/>
  <c r="L214" i="4"/>
  <c r="L78" i="4"/>
  <c r="N79" i="4"/>
  <c r="N78" i="4" s="1"/>
  <c r="L190" i="4"/>
  <c r="N191" i="4"/>
  <c r="N190" i="4" s="1"/>
  <c r="N131" i="4"/>
  <c r="N118" i="4"/>
  <c r="H253" i="4"/>
  <c r="N221" i="4"/>
  <c r="N249" i="4"/>
  <c r="N248" i="4" s="1"/>
  <c r="L248" i="4"/>
  <c r="N40" i="4"/>
  <c r="N13" i="4"/>
  <c r="K253" i="4"/>
  <c r="N209" i="4"/>
  <c r="N112" i="4"/>
  <c r="N106" i="4" s="1"/>
  <c r="N72" i="4"/>
  <c r="N61" i="4" s="1"/>
  <c r="N116" i="4"/>
  <c r="L106" i="4"/>
  <c r="L61" i="4"/>
  <c r="I253" i="4"/>
  <c r="N7" i="4"/>
  <c r="M253" i="4"/>
  <c r="AP34" i="3"/>
  <c r="AP36" i="3" s="1"/>
  <c r="N13" i="2"/>
  <c r="N21" i="2"/>
  <c r="N14" i="2"/>
  <c r="N22" i="2"/>
  <c r="N142" i="2"/>
  <c r="N141" i="2" s="1"/>
  <c r="L141" i="2"/>
  <c r="L162" i="2"/>
  <c r="L155" i="2" s="1"/>
  <c r="J155" i="2"/>
  <c r="N202" i="2"/>
  <c r="N212" i="2"/>
  <c r="N216" i="2"/>
  <c r="N20" i="2"/>
  <c r="N26" i="2"/>
  <c r="N29" i="2"/>
  <c r="N38" i="2"/>
  <c r="M41" i="2"/>
  <c r="N45" i="2"/>
  <c r="G46" i="2"/>
  <c r="L47" i="2"/>
  <c r="N52" i="2"/>
  <c r="N54" i="2"/>
  <c r="N58" i="2"/>
  <c r="N60" i="2"/>
  <c r="M61" i="2"/>
  <c r="G78" i="2"/>
  <c r="N119" i="2"/>
  <c r="N121" i="2"/>
  <c r="N137" i="2"/>
  <c r="L136" i="2"/>
  <c r="M155" i="2"/>
  <c r="N158" i="2"/>
  <c r="L7" i="2"/>
  <c r="N55" i="2"/>
  <c r="N59" i="2"/>
  <c r="N8" i="2"/>
  <c r="N10" i="2"/>
  <c r="N11" i="2"/>
  <c r="N24" i="2"/>
  <c r="N32" i="2"/>
  <c r="N43" i="2"/>
  <c r="M46" i="2"/>
  <c r="N50" i="2"/>
  <c r="G71" i="2"/>
  <c r="L72" i="2"/>
  <c r="N77" i="2"/>
  <c r="N81" i="2"/>
  <c r="N85" i="2"/>
  <c r="N89" i="2"/>
  <c r="N93" i="2"/>
  <c r="N97" i="2"/>
  <c r="N101" i="2"/>
  <c r="N108" i="2"/>
  <c r="N112" i="2"/>
  <c r="L42" i="2"/>
  <c r="G41" i="2"/>
  <c r="G61" i="2"/>
  <c r="L62" i="2"/>
  <c r="N67" i="2"/>
  <c r="G7" i="2"/>
  <c r="N25" i="2"/>
  <c r="N33" i="2"/>
  <c r="G34" i="2"/>
  <c r="L34" i="2"/>
  <c r="N44" i="2"/>
  <c r="H46" i="2"/>
  <c r="N51" i="2"/>
  <c r="N64" i="2"/>
  <c r="N68" i="2"/>
  <c r="G74" i="2"/>
  <c r="L75" i="2"/>
  <c r="N80" i="2"/>
  <c r="N84" i="2"/>
  <c r="N88" i="2"/>
  <c r="N92" i="2"/>
  <c r="N96" i="2"/>
  <c r="N100" i="2"/>
  <c r="N105" i="2"/>
  <c r="N104" i="2" s="1"/>
  <c r="L106" i="2"/>
  <c r="N107" i="2"/>
  <c r="N111" i="2"/>
  <c r="N120" i="2"/>
  <c r="N150" i="2"/>
  <c r="N154" i="2"/>
  <c r="N166" i="2"/>
  <c r="L65" i="2"/>
  <c r="L78" i="2"/>
  <c r="G106" i="2"/>
  <c r="N118" i="2"/>
  <c r="G147" i="2"/>
  <c r="L148" i="2"/>
  <c r="N153" i="2"/>
  <c r="N151" i="2" s="1"/>
  <c r="L164" i="2"/>
  <c r="N165" i="2"/>
  <c r="N167" i="2"/>
  <c r="N172" i="2"/>
  <c r="N176" i="2"/>
  <c r="N180" i="2"/>
  <c r="N184" i="2"/>
  <c r="N188" i="2"/>
  <c r="N192" i="2"/>
  <c r="N196" i="2"/>
  <c r="K168" i="2"/>
  <c r="M200" i="2"/>
  <c r="M168" i="2" s="1"/>
  <c r="N201" i="2"/>
  <c r="N203" i="2"/>
  <c r="N207" i="2"/>
  <c r="G209" i="2"/>
  <c r="L210" i="2"/>
  <c r="L143" i="2"/>
  <c r="N157" i="2"/>
  <c r="N161" i="2"/>
  <c r="N163" i="2"/>
  <c r="N171" i="2"/>
  <c r="N175" i="2"/>
  <c r="N179" i="2"/>
  <c r="N183" i="2"/>
  <c r="N187" i="2"/>
  <c r="N191" i="2"/>
  <c r="N195" i="2"/>
  <c r="N199" i="2"/>
  <c r="N206" i="2"/>
  <c r="N220" i="2"/>
  <c r="L145" i="2"/>
  <c r="N156" i="2"/>
  <c r="N160" i="2"/>
  <c r="G168" i="2"/>
  <c r="L169" i="2"/>
  <c r="J204" i="2"/>
  <c r="L208" i="2"/>
  <c r="L204" i="2" s="1"/>
  <c r="N213" i="2"/>
  <c r="N217" i="2"/>
  <c r="L151" i="2"/>
  <c r="G155" i="2"/>
  <c r="K155" i="2"/>
  <c r="G164" i="2"/>
  <c r="AP5" i="1"/>
  <c r="AJ31" i="1"/>
  <c r="H222" i="2" l="1"/>
  <c r="I222" i="2"/>
  <c r="N129" i="4"/>
  <c r="J222" i="2"/>
  <c r="N34" i="2"/>
  <c r="K222" i="2"/>
  <c r="AP31" i="1"/>
  <c r="N65" i="2"/>
  <c r="N136" i="2"/>
  <c r="AM31" i="1"/>
  <c r="L253" i="4"/>
  <c r="N114" i="4"/>
  <c r="N164" i="2"/>
  <c r="N78" i="2"/>
  <c r="N253" i="4"/>
  <c r="N75" i="2"/>
  <c r="N74" i="2" s="1"/>
  <c r="L74" i="2"/>
  <c r="G222" i="2"/>
  <c r="N7" i="2"/>
  <c r="N162" i="2"/>
  <c r="N155" i="2" s="1"/>
  <c r="M222" i="2"/>
  <c r="N208" i="2"/>
  <c r="N204" i="2" s="1"/>
  <c r="N210" i="2"/>
  <c r="N209" i="2" s="1"/>
  <c r="L209" i="2"/>
  <c r="N148" i="2"/>
  <c r="N147" i="2" s="1"/>
  <c r="L147" i="2"/>
  <c r="N47" i="2"/>
  <c r="N46" i="2" s="1"/>
  <c r="L46" i="2"/>
  <c r="N42" i="2"/>
  <c r="N41" i="2" s="1"/>
  <c r="L41" i="2"/>
  <c r="N200" i="2"/>
  <c r="N169" i="2"/>
  <c r="L168" i="2"/>
  <c r="N106" i="2"/>
  <c r="N62" i="2"/>
  <c r="N61" i="2" s="1"/>
  <c r="L61" i="2"/>
  <c r="N72" i="2"/>
  <c r="N71" i="2" s="1"/>
  <c r="L71" i="2"/>
  <c r="N168" i="2" l="1"/>
  <c r="N222" i="2" s="1"/>
  <c r="L222" i="2"/>
</calcChain>
</file>

<file path=xl/comments1.xml><?xml version="1.0" encoding="utf-8"?>
<comments xmlns="http://schemas.openxmlformats.org/spreadsheetml/2006/main">
  <authors>
    <author>Windows User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เก็บข้อมูลจากบัญชี
1) 41100111010006
2) 41100111010009
3) 41100111010022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บัญชี 41100111010006</t>
        </r>
      </text>
    </comment>
    <comment ref="P4" authorId="0" shapeId="0">
      <text>
        <r>
          <rPr>
            <b/>
            <sz val="14"/>
            <color indexed="81"/>
            <rFont val="Angsana New"/>
            <family val="1"/>
          </rPr>
          <t>Windows User:</t>
        </r>
        <r>
          <rPr>
            <sz val="14"/>
            <color indexed="81"/>
            <rFont val="Angsana New"/>
            <family val="1"/>
          </rPr>
          <t xml:space="preserve">
บัญชี 41100111010009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Lenovo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เก็บข้อมูลจากบัญชี
1) 41100111010006
2) 41100111010009
3) 41100111010022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บัญชี 41100111010006</t>
        </r>
      </text>
    </comment>
    <comment ref="P4" authorId="0" shapeId="0">
      <text>
        <r>
          <rPr>
            <b/>
            <sz val="14"/>
            <color indexed="81"/>
            <rFont val="Angsana New"/>
            <family val="1"/>
          </rPr>
          <t>Windows User:</t>
        </r>
        <r>
          <rPr>
            <sz val="14"/>
            <color indexed="81"/>
            <rFont val="Angsana New"/>
            <family val="1"/>
          </rPr>
          <t xml:space="preserve">
บัญชี 41100111010009</t>
        </r>
      </text>
    </comment>
    <comment ref="O384" authorId="1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รหัสบัญชี 0006 (ณ30กย65)</t>
        </r>
      </text>
    </comment>
    <comment ref="P384" authorId="1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รหัสบัญชี 0009 (ณ30กย65)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เก็บข้อมูลจากบัญชี
1) 41100111010006
2) 41100111010009
3) 41100111010022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บัญชี 41100111010006</t>
        </r>
      </text>
    </comment>
    <comment ref="P4" authorId="0" shapeId="0">
      <text>
        <r>
          <rPr>
            <b/>
            <sz val="14"/>
            <color indexed="81"/>
            <rFont val="Angsana New"/>
            <family val="1"/>
          </rPr>
          <t>Windows User:</t>
        </r>
        <r>
          <rPr>
            <sz val="14"/>
            <color indexed="81"/>
            <rFont val="Angsana New"/>
            <family val="1"/>
          </rPr>
          <t xml:space="preserve">
บัญชี 41100111010009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หลังปรับศูนย์เครื่องมือกลางออกเป็นรายได้อื่น(ศูนย์เครื่องมือกลาง)ในปีงปม.64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เก็บข้อมูลจากบัญชี
1) 41100111010006
2) 41100111010009
3) 41100111010022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บัญชี 41100111010006</t>
        </r>
      </text>
    </comment>
    <comment ref="T4" authorId="0" shapeId="0">
      <text>
        <r>
          <rPr>
            <b/>
            <sz val="14"/>
            <color indexed="81"/>
            <rFont val="Angsana New"/>
            <family val="1"/>
          </rPr>
          <t>Windows User:</t>
        </r>
        <r>
          <rPr>
            <sz val="14"/>
            <color indexed="81"/>
            <rFont val="Angsana New"/>
            <family val="1"/>
          </rPr>
          <t xml:space="preserve">
บัญชี 41100111010009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ngsana New"/>
            <family val="1"/>
          </rPr>
          <t>เก็บข้อมูลจากบัญชี
1) 41100111010006
2) 41100111010009
3) 41100111010022</t>
        </r>
      </text>
    </comment>
    <comment ref="S5" authorId="0" shapeId="0">
      <text>
        <r>
          <rPr>
            <b/>
            <sz val="14"/>
            <color indexed="81"/>
            <rFont val="Angsana New"/>
            <family val="1"/>
          </rPr>
          <t>Windows User:</t>
        </r>
        <r>
          <rPr>
            <sz val="14"/>
            <color indexed="81"/>
            <rFont val="Angsana New"/>
            <family val="1"/>
          </rPr>
          <t xml:space="preserve">
บัญชี 41100111010009</t>
        </r>
      </text>
    </comment>
  </commentList>
</comments>
</file>

<file path=xl/comments7.xml><?xml version="1.0" encoding="utf-8"?>
<comments xmlns="http://schemas.openxmlformats.org/spreadsheetml/2006/main">
  <authors>
    <author>TSU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TSU:</t>
        </r>
        <r>
          <rPr>
            <sz val="9"/>
            <color indexed="81"/>
            <rFont val="Tahoma"/>
            <family val="2"/>
          </rPr>
          <t xml:space="preserve">
เก็บข้อมูลจากบัญชี
1) 41100111010006
2) 41100111010009
3) 41100111010022</t>
        </r>
      </text>
    </comment>
  </commentList>
</comments>
</file>

<file path=xl/comments8.xml><?xml version="1.0" encoding="utf-8"?>
<comments xmlns="http://schemas.openxmlformats.org/spreadsheetml/2006/main">
  <authors>
    <author>TSU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TSU:</t>
        </r>
        <r>
          <rPr>
            <sz val="9"/>
            <color indexed="81"/>
            <rFont val="Tahoma"/>
            <family val="2"/>
          </rPr>
          <t xml:space="preserve">
รับเฉพาะค่าธรรมเนียม 6%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TSU:</t>
        </r>
        <r>
          <rPr>
            <sz val="9"/>
            <color indexed="81"/>
            <rFont val="Tahoma"/>
            <family val="2"/>
          </rPr>
          <t xml:space="preserve">
เก็บข้อมูลจากบัญชี
1) 41100111010006
2) 41100111010009
3) 41100111010022</t>
        </r>
      </text>
    </comment>
  </commentList>
</comments>
</file>

<file path=xl/comments9.xml><?xml version="1.0" encoding="utf-8"?>
<comments xmlns="http://schemas.openxmlformats.org/spreadsheetml/2006/main">
  <authors>
    <author>TSU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TSU:</t>
        </r>
        <r>
          <rPr>
            <sz val="9"/>
            <color indexed="81"/>
            <rFont val="Tahoma"/>
            <family val="2"/>
          </rPr>
          <t xml:space="preserve">
แยกโครงสร้างจากฝ่ายวิชาการและประกันคุณภาพการศึกษา เป็นฝ่ายวิชาการ และฝ่ายประกันคุณภาพการศึกษา พร้อมยกยอดงปม.ทั้งหมดไปฝ่ายวิชาการ ในเดือนก.ค.59</t>
        </r>
      </text>
    </comment>
  </commentList>
</comments>
</file>

<file path=xl/sharedStrings.xml><?xml version="1.0" encoding="utf-8"?>
<sst xmlns="http://schemas.openxmlformats.org/spreadsheetml/2006/main" count="8122" uniqueCount="5281">
  <si>
    <t xml:space="preserve"> มหาวิทยาลัยทักษิณ</t>
  </si>
  <si>
    <t>รายได้เงินกองทุนบริการวิชาการ  ประจำปีงบประมาณ 2559</t>
  </si>
  <si>
    <t>รายการ /  หมวดรายจ่าย</t>
  </si>
  <si>
    <t>หน่วยงาน</t>
  </si>
  <si>
    <t>แผนงาน</t>
  </si>
  <si>
    <t>กองทุน</t>
  </si>
  <si>
    <t>แหล่งเงิน</t>
  </si>
  <si>
    <t>วิทยาเขต</t>
  </si>
  <si>
    <t>ยอดยกมา</t>
  </si>
  <si>
    <t>ตุลาคม 2558</t>
  </si>
  <si>
    <t>พฤศจิกายน 2558</t>
  </si>
  <si>
    <t>ธันวาคม 2558</t>
  </si>
  <si>
    <t>มกราคม 2559</t>
  </si>
  <si>
    <t>กุมภาพันธ์ 2559</t>
  </si>
  <si>
    <t>มีนาคม 2559</t>
  </si>
  <si>
    <t>เมษายน 2559</t>
  </si>
  <si>
    <t>พฤษภาคม 2559</t>
  </si>
  <si>
    <t>มิถุนายน 2559</t>
  </si>
  <si>
    <t>กรกฎาคม 2559</t>
  </si>
  <si>
    <t>สิงหาคม 2559</t>
  </si>
  <si>
    <t>กันยายน 2559</t>
  </si>
  <si>
    <t>รวมสะสมทั้งปี</t>
  </si>
  <si>
    <t>รายรับสะสมหลังหักเข้ากองทุน</t>
  </si>
  <si>
    <t>(บวก)</t>
  </si>
  <si>
    <t xml:space="preserve"> (หัก) </t>
  </si>
  <si>
    <t>รายรับสะสมของหน่วยงาน</t>
  </si>
  <si>
    <t>รายรับ</t>
  </si>
  <si>
    <t>หักเข้ากองทุน</t>
  </si>
  <si>
    <t>สะสมหน่วยงาน</t>
  </si>
  <si>
    <t xml:space="preserve"> รับโอนงปม.</t>
  </si>
  <si>
    <t>โอนออกงปม.</t>
  </si>
  <si>
    <t>รายได้โครงการบริการวิชาการ-คณะศึกษาศาสตร์</t>
  </si>
  <si>
    <t>สำนักงานคณะศึกษาศาสตร์</t>
  </si>
  <si>
    <t>จัดอบรมและสัมมนาเชิงวิชาการหรือปฏิบัติการ</t>
  </si>
  <si>
    <t>กองทุนบริการวิชาการ</t>
  </si>
  <si>
    <t>รายได้บริการวิชาการ</t>
  </si>
  <si>
    <t>สงขลา</t>
  </si>
  <si>
    <t>รายได้โครงการบริการวิชาการ-คณะนิติศาสตร์</t>
  </si>
  <si>
    <t>สำนักงานคณะนิติศาสตร์</t>
  </si>
  <si>
    <t>รายได้โครงการบริการวิชาการ-คณะศิลปกรรมศาสตร์</t>
  </si>
  <si>
    <t>สำนักงานคณะศิลปกรรมศาสตร์</t>
  </si>
  <si>
    <t>รายได้โครงการบริการวิชาการ-คณะมนุษยศาสตร์และสังคมศาสตร์</t>
  </si>
  <si>
    <t>สำนักงานคณะมนุษยศาสตร์และสังคมศาสตร์</t>
  </si>
  <si>
    <t>รายได้โครงการบริการวิชาการ-คณะเศรษฐศาสตร์และบริหารธุรกิจ</t>
  </si>
  <si>
    <t>สำนักงานคณะเศรษฐศาสตร์และบริหารธุรกิจ</t>
  </si>
  <si>
    <t>รายได้โครงการบริการวิชาการ-ฝ่ายบริหารกลางและทรัพยากรบุคคล</t>
  </si>
  <si>
    <t>ฝ่ายบริหารกลางและทรัพยากรบุคคล-สงขลา</t>
  </si>
  <si>
    <t>รายได้โครงการบริการวิชาการ-ฝ่ายวิชาการ</t>
  </si>
  <si>
    <t>ฝ่ายวิชาการ</t>
  </si>
  <si>
    <t>รายได้โครงการบริการวิชาการ-ฝ่ายบริหารวิทยาเขตสงขลา</t>
  </si>
  <si>
    <t>ฝ่ายบริหารวิทยาเขตสงขลา</t>
  </si>
  <si>
    <t>รายได้โครงการบริการวิชาการ-สำนักหอสมุด</t>
  </si>
  <si>
    <t>สำนักหอสมุด (สงขลา)</t>
  </si>
  <si>
    <t>รายได้โครงการบริการวิชาการ-สำนักคอมพิวเตอร์</t>
  </si>
  <si>
    <t>สำนักคอมพิวเตอร์ (สงขลา)</t>
  </si>
  <si>
    <t>รายได้โครงการบริการวิชาการ-บัณฑิตวิทยาลัย</t>
  </si>
  <si>
    <t>สำนักงานบัณฑิตวิทยาลัย</t>
  </si>
  <si>
    <t>รายได้โครงการบริการวิชาการ-ฝ่ายการคลังและทรัพย์สิน</t>
  </si>
  <si>
    <t>ฝ่ายการคลังและทรัพย์สิน-สงขลา</t>
  </si>
  <si>
    <t>รายได้โครงการบริการวิชาการ-สถาบันทักษิณคดีศึกษา</t>
  </si>
  <si>
    <t>สถาบันทักษิณคดีศึกษา</t>
  </si>
  <si>
    <t>รายได้โครงการบริการวิชาการ-ศูนย์บ่มเพาะวิสาหกิจ</t>
  </si>
  <si>
    <t>ศูนย์บ่มเพาะวิสาหกิจ</t>
  </si>
  <si>
    <t>พัทลุง</t>
  </si>
  <si>
    <t>รายได้โครงการบริการวิชาการ-สถาบันวิจัยและพัฒนา</t>
  </si>
  <si>
    <t>สถาบันวิจัยและพัฒนา</t>
  </si>
  <si>
    <t>รายได้โครงการบริการวิชาการ-สำนักหอสมุด (พัทลุง)</t>
  </si>
  <si>
    <t>สำนักคอมหอสมุด (พัทลุง)</t>
  </si>
  <si>
    <t>รายได้โครงการบริการวิชาการ-สำนักคอมพิวเตอร์ (พัทลุง)</t>
  </si>
  <si>
    <t>สำนักคอมพิวเตอร์ (พัทลุง)</t>
  </si>
  <si>
    <t>รายได้โครงการบริการวิชาการ-วิทยาลัยภูมิปัญญาชุมชน</t>
  </si>
  <si>
    <t>วิทยาลัยภูมิปัญญาชุมชน</t>
  </si>
  <si>
    <t>รายได้โครงการบริการวิชาการ-ฝ่ายกิจการนิสิตวิทยาเขตพัทลุง</t>
  </si>
  <si>
    <t>ฝ่ายกิจการนิสิตวิทยาเขตพัทลุง</t>
  </si>
  <si>
    <t>รายได้โครงการบริการวิชาการ-คณะวิทยาการสุขภาพและการกีฬา</t>
  </si>
  <si>
    <t>สำนักงานคณะวิทยาการสุขภาพและการกีฬา</t>
  </si>
  <si>
    <t>รายได้โครงการบริการวิชาการ-คณะเทคโนโลยีและการพัฒนาชุมชน</t>
  </si>
  <si>
    <t>สำนักงานคณะเทคโนโลยีและการพัฒนาชุมชน</t>
  </si>
  <si>
    <t xml:space="preserve">รายได้โครงการบริการวิชาการ-ฝ่ายบริหารวิทยาเขตพัทลุง </t>
  </si>
  <si>
    <t>ฝ่ายบริหารวิทยาเขตพัทลุง</t>
  </si>
  <si>
    <t>รายได้โครงการบริการวิชาการ-คณะวิทยาศาสตร์</t>
  </si>
  <si>
    <t>สำนักงานคณะวิทยาศาสตร์</t>
  </si>
  <si>
    <t>รายได้โครงการบริการวิชาการ-วิทยาลัยการจัดการเพื่อการพัฒนา</t>
  </si>
  <si>
    <t>วิทยาลัยการจัดการเพื่อการพัฒนา</t>
  </si>
  <si>
    <t>วิทยาลัยฯ</t>
  </si>
  <si>
    <t>รายได้บริการวิชาการ-สถาบันปฏิบัติการชุมชนเพื่อการศึกษาแบบบูรณาการ</t>
  </si>
  <si>
    <t>สถาบันปฏิบัติการชุมชนเพื่อการศึกษาแบบบูรณาการ</t>
  </si>
  <si>
    <t>รายได้บริการวิชาการ-ประกันคุณภาพการศึกษา</t>
  </si>
  <si>
    <t>ประกันคุณภาพการศึกษา</t>
  </si>
  <si>
    <t>รวมรายรับ</t>
  </si>
  <si>
    <t>หมายเหตุ  :  หักเข้ารายได้กองทุนบริการวิชาการ ดังนี้</t>
  </si>
  <si>
    <t xml:space="preserve">       1.  จัดโครงการภายในมหาวิทยาลัย  หัก  15%</t>
  </si>
  <si>
    <t xml:space="preserve">       2.  จัดโครงการภายนอกมหาวิทยาลัย  หัก  5%</t>
  </si>
  <si>
    <t>มหาวิทยาลัยทักษิณ</t>
  </si>
  <si>
    <t>สรุปรายละเอียดรายได้เงินกองทุนบริการวิชาการ  ประจำปีงบประมาณ พ.ศ. 2559</t>
  </si>
  <si>
    <t>ตั้งแต่วันที่  1  ตุลาคม  2558  -  30  กันยายน  2559</t>
  </si>
  <si>
    <t>วันเดือนปี</t>
  </si>
  <si>
    <t>เลขที่ใบสำคัญทั่วไป</t>
  </si>
  <si>
    <t>รายการ</t>
  </si>
  <si>
    <t>รายรับ (100%)</t>
  </si>
  <si>
    <t>ค่าธรรมเนียมบริการวิชาการ</t>
  </si>
  <si>
    <t>รวมหักเข้ากองทุน (5%, 15%, 4%, 13%)</t>
  </si>
  <si>
    <t>รวมหักเข้ารายได้สะสมของส่วนงาน / หน่วยงาน (2%, 3%)</t>
  </si>
  <si>
    <t>รายรับสุทธิ*(เข้าหน่วยงาน)</t>
  </si>
  <si>
    <t>หักเข้ากองทุน (5%- 15%)</t>
  </si>
  <si>
    <t>ค่าธรรมเนียมบริการวิชาการ (6%)</t>
  </si>
  <si>
    <t>ค่าธรรมเนียมบริการวิชาการ (16%)</t>
  </si>
  <si>
    <t>เข้ากองทุน (4%)</t>
  </si>
  <si>
    <t>สะสมหน่วยงาน(2%)</t>
  </si>
  <si>
    <t>เข้ากองทุน (13%)</t>
  </si>
  <si>
    <t>สะสมหน่วยงาน(3%)</t>
  </si>
  <si>
    <t>คณะศึกษาศาสตร์</t>
  </si>
  <si>
    <t>10 พ.ย.58</t>
  </si>
  <si>
    <t>RV01100200359110074</t>
  </si>
  <si>
    <t xml:space="preserve">รายได้โครงการฯ จ้างสร้างข้อสอบแข่งขันเพื่อสอบบรรจุและแต่งตั้งบุคคลเข้ารับราชการเป็นข้าราชการครูและบุคลากรทางการศึกษา งวด1 จากสนง.เขตพื้นที่การศึกษาประถมศึกษากระบี่ </t>
  </si>
  <si>
    <t>18 พ.ย.58</t>
  </si>
  <si>
    <t>RV01100200359110157</t>
  </si>
  <si>
    <t>รายได้โครงการฯ จ้างสร้างและพัฒนาข้อสอบมาตรฐานตามแนว PISA(PISA Like) วิชาภาษาไทย งวด3 จากสนง.คณะกรรมการการศึกษาขั้นพื้นฐาน</t>
  </si>
  <si>
    <t>25 พ.ย.58</t>
  </si>
  <si>
    <t>RV01100200359110230</t>
  </si>
  <si>
    <t>รายได้โครงการฯ จ้างสร้างข้อสอบแข่งขันเพื่อสอบบรรจุและแต่งตั้งบุคคลเข้ารับราชการเป็นข้าราชการครูและบุคลากรทางการศึกษา งวด2,3 จากสนง.เขตพื้นที่การศึกษาประถมศึกษากระบี่</t>
  </si>
  <si>
    <t>RV01100200359110231</t>
  </si>
  <si>
    <t>รายได้โครงการฯ จ้างสร้างข้อสอบแข่งขันเพื่อสอบบรรจุและแต่งตั้งบุคคลเข้ารับราชการเป็นข้าราชการครูและบุคลากรทางการศึกษา  จากสนง.เขตพื้นที่การศึกษามัธยมศึกษา เขต13</t>
  </si>
  <si>
    <t>RV01100200359110232</t>
  </si>
  <si>
    <t>รายได้โครงการฯ จ้างสร้างข้อสอบแข่งขันเพื่อสอบบรรจุและแต่งตั้งบุคคลเข้ารับราชการเป็นข้าราชการครูและบุคลากรทางการศึกษา  จากสนง.เขตพื้นที่การศึกษามัธยมศึกษา เขต14</t>
  </si>
  <si>
    <t>RV01100200359110233</t>
  </si>
  <si>
    <t>รายได้โครงการฯ จ้างสร้างข้อสอบแข่งขันเพื่อสอบบรรจุและแต่งตั้งบุคคลเข้ารับราชการเป็นข้าราชการครูและบุคลากรทางการศึกษา  จากสนง.เขตพื้นที่การศึกษาประถมศึกษาระนอง</t>
  </si>
  <si>
    <t>RV01100200359110234</t>
  </si>
  <si>
    <t>รายได้โครงการฯ จ้างสร้างข้อสอบแข่งขันเพื่อสอบบรรจุและแต่งตั้งบุคคลเข้ารับราชการเป็นข้าราชการครูและบุคลากรทางการศึกษา จากสนง.เขตพื้นที่การศึกษาประถมศึกษาภูเก็ต</t>
  </si>
  <si>
    <t>27 พ.ย.58</t>
  </si>
  <si>
    <t>JV01100200359110206</t>
  </si>
  <si>
    <t>รายได้โครงการฯ จ้างที่ปรึกษาโครงการปฏิรูปการเรียนรู้สู่ผู้เรียน โดยใช้กระบวนการชี้แนะ (Coaching Mentoring) จากสนง.เขตพื้นที่การศึกษาประถมศึกษาสตูล</t>
  </si>
  <si>
    <t>9 ก.พ.59</t>
  </si>
  <si>
    <t>RV01100200359020049</t>
  </si>
  <si>
    <t>รายได้โครงการฯ โครงการจัดประชุมวิชาการระดับชาติด้านคณิตศาสตร์ศึกษา</t>
  </si>
  <si>
    <t>10 ก.พ.59</t>
  </si>
  <si>
    <t>RV01100200359020053</t>
  </si>
  <si>
    <t>24 ก.พ.59</t>
  </si>
  <si>
    <t>RV01100200359020224</t>
  </si>
  <si>
    <t>รายได้โครงการฯ จ้างสร้างข้อสอบทดสอบความรู้เฉพาะตำแหน่งเพื่อบรรจุแต่งตั้งเป็นพนง.ครู อบต.จากเทศบาล ต.กงหรา</t>
  </si>
  <si>
    <t>7 มี.ค.59</t>
  </si>
  <si>
    <t>RV01100200359030030</t>
  </si>
  <si>
    <t xml:space="preserve">รายได้โครงการฯ จ้างสร้างข้อสอบทดสอบความรู้เฉพาะตำแหน่งเพื่อบรรจุแต่งตั้งเป็นพนง.ครู อบต.จากอบต.ควนมะพร้าว </t>
  </si>
  <si>
    <t>16 มี.ค.59</t>
  </si>
  <si>
    <t>RV01100200359030143</t>
  </si>
  <si>
    <t>รายได้โครงการฯ จ้างสร้างข้อสอบทดสอบความรู้เฉพาะตำแหน่งเพื่อบรรจุแต่งตั้งเป็นพนง.ครู เทศบาล จากเทศบาลต.แหลมโตนด จ.พัทลุง</t>
  </si>
  <si>
    <t>28 มี.ค.59</t>
  </si>
  <si>
    <t>RV01100200359030230</t>
  </si>
  <si>
    <t>รายได้โครงการฯ จ้างสร้างข้อสอบทดสอบความรู้เฉพาะตำแหน่งเพื่อบรรจุแต่งตั้งเป็นพนง.ครู อบต.จากอบต.กำแพง จ.สตูล</t>
  </si>
  <si>
    <t>29 มี.ค.59</t>
  </si>
  <si>
    <t>RV01100200359030244</t>
  </si>
  <si>
    <t>รายได้โครงการฯ จ้างสร้างข้อสอบทดสอบความรู้เฉพาะตำแหน่งเพื่อบรรจุแต่งตั้งเป็นพนง.ครู อบต.จากอบต.แป-ระ จ.สตูล</t>
  </si>
  <si>
    <t>18 พ.ค. 59</t>
  </si>
  <si>
    <t>RV01100200359050124</t>
  </si>
  <si>
    <t>รับเงินรายได้โครงการฯ คชจ.ในการดำเนินการจัดสอบ จากโรงเรียนอำมาตย์พานิชนุกูล</t>
  </si>
  <si>
    <t>23 พ.ค.59</t>
  </si>
  <si>
    <t>RV01100200359050136</t>
  </si>
  <si>
    <t>รายได้โครงการฯ จ้างสร้างข้อสอบทดสอบความรู้เฉพาะตำแหน่งเพื่อบรรจุแต่งตั้งเป็นพนง.ครูอบต.จากอบต.ควรกาหลง</t>
  </si>
  <si>
    <t>13 มิ.ย.59</t>
  </si>
  <si>
    <t>RV01100200359060070</t>
  </si>
  <si>
    <t xml:space="preserve">รายได้โครงการฯโครงการหลักสูตรการพัฒนาสมรรถนะบุคลากรในศตวรรษที่21สู่องค์กรแห่งความเป็นเลิศ </t>
  </si>
  <si>
    <t>1 ก.ค.59</t>
  </si>
  <si>
    <t>RV01100200359070002</t>
  </si>
  <si>
    <t>รับเงินโอนธ.กรุงไทย359-3,16,21,23,24,27,28,28,28มิ.ย.59 รายได้โครงการฯคณะศึกษาฯโครงการคูปองการศึกษา ประจำปีงปม.2559จากสนง.เขตพื้นที่การศึกษาประถมศึกษา9หน่วย ค่าธ.5%29,750เบิก565,250จาก595,000 โอน84,000+7,000+66,500+14,000+112,000+161,000+10,500+140,000 โครงการความร่วมมือฯลงนาม เม.ย.59</t>
  </si>
  <si>
    <t>4 ก.ค.59</t>
  </si>
  <si>
    <t>RV01100200359070014</t>
  </si>
  <si>
    <t>รับเงินโอนธ.กรุงไทย359-3,22มิ.ย.59 รายได้โครงการฯคณะศึกษาฯโครงการคูปองการศึกษา ประจำปีงปม.2559จากสนง.เขตพื้นที่การศึกษามัธยมศึกษา เขต14 ค่าธ.5%4,550เบิก86,450จาก91,000 โครงการความร่วมมือฯลงนาม เม.ย.59</t>
  </si>
  <si>
    <t>5 ก.ค.59</t>
  </si>
  <si>
    <t>RV01100200359070019</t>
  </si>
  <si>
    <t>รับเงินโอนธ.กรุงไทย359-3,30มิ.ย.59 รายได้โครงการฯคณะศึกษาฯโครงการคูปองการศึกษา ประจำปีงปม.2559จากสนง.เขตพื้นที่การศึกษาประถมศึกษา เขต2 ค่าธ.5%7,000เบิก133,000จาก140,000 โครงการความร่วมมือฯลงนาม เม.ย.59</t>
  </si>
  <si>
    <t>11 ก.ค.59</t>
  </si>
  <si>
    <t>RV01100200359070030</t>
  </si>
  <si>
    <t>รับเงินโอนธ.กรุงไทย359-3,23,29,30มิ.ย.,2,5ก.ค.59 รายได้โครงการฯคณะศึกษาฯโครงการคูปองการศึกษา ประจำปีงปม.2559จากสนง.เขตพื้นที่การศึกษาประถมศึกษา,มัธยมศึกษา5หน่วย ค่าธ.5%24,500เบิก465,500จาก490,000 โอน42,000+73,500+140,000+122,500+112,000 โครงการความร่วมมือฯลงนาม เม.ย.59</t>
  </si>
  <si>
    <t>14 ก.ค.59</t>
  </si>
  <si>
    <t>RV01100200359070059</t>
  </si>
  <si>
    <t>รับเงินโอนธ.กรุงไทย359-3,8,12ก.ค.59 รายได้โครงการฯคณะศึกษาฯโครงการคูปองการศึกษา ประจำปีงปม.2559จากสนง.เขตพื้นที่การศึกษาประถมศึกษานครศรีธรรมราช เขต4,มัธยมศึกษา เขต13 ค่าธ.5%8,050เบิก152,950จาก161,000 โอน21,000+140,000 โครงการความร่วมมือฯลงนาม เม.ย.59</t>
  </si>
  <si>
    <t>5 ส.ค.59</t>
  </si>
  <si>
    <t>RV01100200359080047</t>
  </si>
  <si>
    <t>รับเช็ค รายได้โครงการฯคณะศึกษาฯ จ้างสร้างข้อสอบทดสอบความรู้เฉพาะตำแหน่งเพื่อบรรจุแต่งตั้งพนง.ครูอบต.จากอบต.ควนกาหลง ค่าธ.5%250เบิก4,750จาก5,000 โครงการเสนอ21ม.ค.59</t>
  </si>
  <si>
    <t>30 ส.ค.59</t>
  </si>
  <si>
    <t>RV01100200359080405</t>
  </si>
  <si>
    <t>รับเงินโอนธ.กรุงไทย359-3,27ก.ค.,5ส.ค.59รายได้โครงการฯคณะศึกษาฯโครงการคูปองการศึกษา ประจำปีงปม.2559จากสนง.เขตพื้นที่การศึกษามัธยมศึกษาเขต12 ค่าธ.5%4,725เบิก89,775จาก94,500 โอน87,500+7,000 โครงการความร่วมมือลงนามฯ เม.ย.59</t>
  </si>
  <si>
    <t>13 ก.ย.59</t>
  </si>
  <si>
    <t>RV01100200359090118</t>
  </si>
  <si>
    <t>รับเงินโอนธ.กรุงไทย359-3,21มี.ค.59รายได้โครงการฯคณะศึกษาฯ จ้างสร้างข้อสอบความรู้เฉพาะตำแหน่งเพื่อบรรจุแต่งตั้งเป็นพนง.ครูเทศบาล จากเทศบาลต.คลองทรายขาว12 ค่าธ.5%300เบิก5,700จาก6,000 ข้อตกลงทำสัญญาฯ ม.ค.59</t>
  </si>
  <si>
    <t>คณะนิติศาสตร์</t>
  </si>
  <si>
    <t>1 ต.ค.58</t>
  </si>
  <si>
    <t>RV01100200359100039</t>
  </si>
  <si>
    <t>รายได้โครงการฯ ค่าลงทะเบียนบรรยายความรู้ทางกฎหมาย สมัยที่ 68 ภาค 1</t>
  </si>
  <si>
    <t>2 ต.ค.58</t>
  </si>
  <si>
    <t>RV01100200359100055</t>
  </si>
  <si>
    <t>รายได้โครงการฯ ค่าจ้างที่ปรึกษาโครงการศึกษาวิจัยแนวทางเพิ่มประสิทธิภาพการดำเนินคดีความมั่นคงในพื้นที่ จ.ชายแดนภาคใต้ งวด 2 จากสนง.ปลัดกระทรวงยุติธรรม</t>
  </si>
  <si>
    <t>13 ม.ค.59</t>
  </si>
  <si>
    <t>RV01100200359010054</t>
  </si>
  <si>
    <t>รายได้โครงการฯ จ้างที่ปรึกษาโครงการศึกษาวิจัยแนวทางเพิ่มประสิทธิภาพการดำเนินคดีความมั่นคงในพื้นที่ จ.ชายแดนภาคใต้ งวด3 จากสนง.ปลัดกระทรวงยุติธรรม</t>
  </si>
  <si>
    <t>31 มี.ค.59</t>
  </si>
  <si>
    <t>RV01100200359030263</t>
  </si>
  <si>
    <t xml:space="preserve">รายได้โครงการฯ จ้างที่ปรึกษาโครงการศึกษาวิจัยแนวทางเพิ่มประสิทธิภาพการดำเนินคดีความมั่นคงในพื้นที่จ.ชายแดนใต้ เงินประกันผลงาน จากสนง.ปลัดกระทรวงยุติธรรม </t>
  </si>
  <si>
    <t>14 ก.ย.59</t>
  </si>
  <si>
    <t>RV01100200359090136</t>
  </si>
  <si>
    <t>รับเงินโอนธ.กรุงไทย359-3,5ก.ย.59รายได้โครงการฯคณะนิติฯ จ้างที่ปรึกษาโครงการประเมินความเชื่อมั่นของปชช.ในจ.ชายแดนภาคใต้ที่มีต่อการอำนวยความยุติธรรมฯ งวด1จากสนง.ปลัดกระทรวงยุติธรรม ค่าธ.6%กองทุน4%6,244.92โอน149,878.08รายได้สะสม2%3,122.46เบิก146,755.62จาก156,123 สัญญา13ก.ค.59</t>
  </si>
  <si>
    <t>-</t>
  </si>
  <si>
    <t>30 ก.ย.59</t>
  </si>
  <si>
    <t>RV01100200359090388</t>
  </si>
  <si>
    <t>รับเงินใบนำส่ง183/59คณะนิติฯ รายได้โครงการฯ ค่าลงทะเบียนบรรยายความรู้กฎหมาย สมัยที่69 ภาคหนึ่ง(ภาคค่ำ) ค่าธ.15%1,377เบิก7,803จาก9,180 โครงการ19พ.ค.59</t>
  </si>
  <si>
    <t>คณะศิลปกรรมศาสตร์</t>
  </si>
  <si>
    <t>19 ต.ค.58</t>
  </si>
  <si>
    <t>RV01100200359100156</t>
  </si>
  <si>
    <t>โครงการอบรมเชิงปฏิบัติการดนตรีเพื่อพัฒนานิสิต</t>
  </si>
  <si>
    <t>20 มิ.ย.59</t>
  </si>
  <si>
    <t>RV01100200359060169</t>
  </si>
  <si>
    <t xml:space="preserve">รายได้โครงการฯโครงการอบรมและฝึกปฏิบัติเทคนิคการเขียนสีน้ำบุคคลทั่วไป </t>
  </si>
  <si>
    <t>17 ส.ค.59</t>
  </si>
  <si>
    <t>RV01100200359080222</t>
  </si>
  <si>
    <t>รับเงินใบนำส่ง156/59คณะศิลปกรรมฯ รายได้โครงการฯโครงการอบรมเชิงปฏิบัติการคอมพิวเตอร์ดนตรี ครั้งที่2 ค่าธ.15%1,155เบิก6,545จาก7,700 โครงการอนุมัติ13ม.ค.59</t>
  </si>
  <si>
    <t>22 ก.ย.59</t>
  </si>
  <si>
    <t>RV01100200359090280</t>
  </si>
  <si>
    <t>รับเงินใบนำส่ง179/59คณะศิลปกรรมฯ รายได้โครงการฯอบรมเชิงปฏิบัติการวงดนตรีซิมโฟนีออร์เคสตราและแสดงดนตรี ครั้งที่3 ค่าธ.15%810เบิก4,590จาก5,400 โครงการอนุมัติ8ม.ค.59</t>
  </si>
  <si>
    <t>คณะมนุษยศาสตร์และสังคมศาสตร์</t>
  </si>
  <si>
    <t>4 พ.ย.58</t>
  </si>
  <si>
    <t>RV01100200359110033</t>
  </si>
  <si>
    <t>รายได้โครงการฯ โครงการสัปดาห์แห่งการเรียนรู้ภูมิศาสตร์และวันสารสนเทศภูมิศาสตร์นานาชาติ (GIS DAY 2015) จัดโครงการที่โรงเรียนมัธยมในจังหวัดสตูล</t>
  </si>
  <si>
    <t>5 ม.ค.59</t>
  </si>
  <si>
    <t>RV01100200359010017</t>
  </si>
  <si>
    <t>รายได้โครงการฯ ค่าจ้างที่ปรึกษาโครงการติดตามและประเมินผลแผนพัฒนา อบจ.สตูล ประจำปี 2558 งวด3 จากอบจ.สตูล</t>
  </si>
  <si>
    <t>RV01100200359010018</t>
  </si>
  <si>
    <t xml:space="preserve">รายได้โครงการฯ ค่าจ้างที่ปรึกษาโครงการประเมินผลการปฏิบัติราชการ ประจำปีงปม.2558 งวด3 จากอบจ.สตูล </t>
  </si>
  <si>
    <t>1 ก.พ.59</t>
  </si>
  <si>
    <t>RV01100200359020006</t>
  </si>
  <si>
    <t>รายได้โครงการฯ โครงการเทคนิคการเขียนโครงการวิจัยเพื่อขอสนับสนุนการวิจัย</t>
  </si>
  <si>
    <t>18 ก.พ.59</t>
  </si>
  <si>
    <t>RV01100200359020147</t>
  </si>
  <si>
    <t>รายได้โครงการฯ จ้างที่ปรึกษาเพื่อศึกษาวิเคราะห์แนวทางฟื้นฟูนาร้างในเขตพื้นที่ จ.ชายแดนภาคใต้ฯ งวด1 จากสนง.สภาเกษตรกรแห่งชาติ</t>
  </si>
  <si>
    <t>22 เม.ย.59</t>
  </si>
  <si>
    <t>RV01100200359040088</t>
  </si>
  <si>
    <t>รายได้โครงการฯ โครงการอบรมภาษาต่างประเทศ</t>
  </si>
  <si>
    <t>JV01100200359070034</t>
  </si>
  <si>
    <t>ปรับปรุง JV01100200359060166  ถอนเงินคืนนางสาวกรรณิการ์  แซ่หยี ยกเลิกโครงการเนื่องจากผู้เข้าร่วมน้อย โครงการอบรมภาษาต่างประเทศ RV01100200359040088 (22เม.ย.59) จำนวนเงิน 9,000 บาท ค่าธรรมเนียนม 15%</t>
  </si>
  <si>
    <t>RV01100200359070016</t>
  </si>
  <si>
    <t>รับเงินใบนำส่ง136/59คณะมนุษย์ รายได้โครงการฯโครงการค่ายภูมิศาสตร์ ครั้งที่7 ค่าธ.5%2,640เบิก50,160จาก52,800 โครงการต่อเนื่อง ปีที่7 โครงการฯลงนาม27เม.ย.58</t>
  </si>
  <si>
    <t>22 ก.ค.59</t>
  </si>
  <si>
    <t>RV01100200359070129</t>
  </si>
  <si>
    <t>รับเช็ค รายได้โครงการฯคณะมนุษย์ ค่าจ้างโครงการวิจัยเชิงประเมินการติดตามและประเมินผลแผนพัฒนาอบจ.สตูล ประจำปี2559 จากอบจ.สตูล ค่าธ.5%3,000เบิก57,000จาก60,000 โครงการอนุมัติ6ก.พ.59</t>
  </si>
  <si>
    <t>24 ส.ค.59</t>
  </si>
  <si>
    <t>RV01100200359080309</t>
  </si>
  <si>
    <t>รับเช็ค รายได้โครงการฯคณะมนุษย์ ค่าจ้างโครงการประเมินผลการปฏิบัติราชการ ประจำปีงปม.2559 จากอบจ.สตูล ค่าธ.5%2,250เบิก42,750จาก45,000 โครงการมอบอำนาจ24ก.พ.59</t>
  </si>
  <si>
    <t>7 ก.ย.59</t>
  </si>
  <si>
    <t>RV01100200359090037</t>
  </si>
  <si>
    <t>รับเช็ค รายได้โครงการฯคณะมนุษย์ ค่าจ้างโครงการวิจัยเชิงประเมินการติดตามและประเมินผลแผนพัฒนาอบจ.สตูล ประจำปี2559 จากอบจ.สตูล ค่าธ.5%3,000เบิก57,000จาก60,000 โครงการมอบอำนาจ24ก.พ.59</t>
  </si>
  <si>
    <t>RV01100200359090138</t>
  </si>
  <si>
    <t>รับเงินโอนธ.กรุงไทย359-3,8ส.ค.59ใบนำส่ง171/59คณะมนุษย์ รายได้โครงการฯโครงการพัฒนาเครือข่ายครูสังคมศึกษาภาคใต้ ค่าธ.15%7,200เบิก40,800จาก48,000 โครงการอนุมัติ13ม.ค.59</t>
  </si>
  <si>
    <t>20 ก.ย.59</t>
  </si>
  <si>
    <t>RV01100200359090255</t>
  </si>
  <si>
    <t>รับเงินโอนธ.กรุงไทย359-3,22ส.ค.59ใบนำส่ง176/59คณะมนุษย์ รายได้โครงการฯโครงการพัฒนาศักยภาพนักวิชาชีพสารสนเทศฯ ค่าธ.15%960เบิก5,440จาก6,400 โครงการอนุมัติ29มี.ค.59</t>
  </si>
  <si>
    <t>RV01100200359090256</t>
  </si>
  <si>
    <t>รับเงินโอนธ.กรุงไทย359-3,25ส.ค.59ใบนำส่ง177/59คณะมนุษย์ รายได้โครงการฯโครงการสัมมนาการจัดการทรัพยากรมนุษย์ฯ ค่าธ.6%กองทุน4%2,000โอน48,000รายได้สะสม2%1,000เบิก47,000จาก50,000 โครงการอนุมัติ4ก.ย.59</t>
  </si>
  <si>
    <t>คณะเศรษฐศาสตร์และบริหารธุรกิจ</t>
  </si>
  <si>
    <t>16 ก.พ.59</t>
  </si>
  <si>
    <t>RV01100200359020119</t>
  </si>
  <si>
    <t>รายได้โครงการฯ โครงการฝึกปฏิบัติการและติดตามการเขียนคู่มือปฏิบัติงานและการเขียนผลงานวิเคราะห์ฯ</t>
  </si>
  <si>
    <t>11 เม.ย.59</t>
  </si>
  <si>
    <t>RV02050200359040031</t>
  </si>
  <si>
    <t>รายได้โครงการฯ โครงการอบรมเรื่องเทคนิคการจัดการเรียนการสอนเป็นภาษาอังกฤษ</t>
  </si>
  <si>
    <t>31 พ.ค.59</t>
  </si>
  <si>
    <t>RV01100200359050274</t>
  </si>
  <si>
    <t>รายได้โครงการฯ โครงการค่ายผลงานวิชาการ การเขียนคู่มือปฏิบัติงานและผลงานวิเคราะห์จากงานประจำฯ</t>
  </si>
  <si>
    <t>24 พ.ย.58</t>
  </si>
  <si>
    <t>RV01100200359110224</t>
  </si>
  <si>
    <t>รายได้โครงการฯ จ้างที่ปรึกษาโครงการฝึกอบรมเชิงปฏิบัติการ หลักสูตรพัฒนาศักยภาพในการเผยแพร่ความรู้เกี่ยวกับกฎหมายและกระบวนการยุติธรรมฯ งวด1 จากสนง.ปลัดกระทรวงยุติธรรม</t>
  </si>
  <si>
    <t>21 ม.ค.59</t>
  </si>
  <si>
    <t>RV01100200359010143</t>
  </si>
  <si>
    <t>รายได้โครงการฯ จ้างที่ปรึกษาโครงการฝึกอบรมเชิงปฏิบัติการ หลักสูตรพัฒนาศักยภาพในการเผยแพร่ความรู้เกี่ยวกับกฎหมายและกระบวนการยุติธรรมฯ งวด2 จากสนง.ปลัดกระทรวงยุติธรรม</t>
  </si>
  <si>
    <t>26 ก.พ.59</t>
  </si>
  <si>
    <t>RV01100200359020234</t>
  </si>
  <si>
    <t>รับเงินโอนโครงการบริการวิชาการฯ จ้างที่ปรึกษาโครงการฝึกอบรมเชิงปฏิบัติการ หลักสูตรพัฒนาศักยภาพในการเผยแพร่ความรู้เกี่ยวกับกฎหมายและกระบวนการยุติธรรมฯ งวด3 จากสนง.ปลัดกระทรวงยุติธรรม</t>
  </si>
  <si>
    <t>RV01100200359030265</t>
  </si>
  <si>
    <t>รับเงินโอนโครงการบริการวิชาการฯ จ้างที่ปรึกษาโครงการฝึกอบรมเชิงปฏิบัติการ หลักสูตรพัฒนาศักยภาพในการเผยแพร่ความรู้เกี่ยวกับกฎหมายและกระบวนการยุติธรรมฯ เงินประกันผลงาน จากสนง.ปลัดกระทรวงยุติธรรม</t>
  </si>
  <si>
    <t>22 มิ.ย.59</t>
  </si>
  <si>
    <t>RV02050200359060253</t>
  </si>
  <si>
    <t>โครงการประชุมวิชาการ ยกระดับความรู้สู่การพัฒนาฯ จากสนง.คณะกรรมการสุขภาพแห่งชาติ</t>
  </si>
  <si>
    <t>14 ต.ค.58</t>
  </si>
  <si>
    <t>RV01100200359100135</t>
  </si>
  <si>
    <t>รายได้โครงการฯ ค่าจ้างที่ปรึกษาโครงการศึกษาเพื่อจัดทำแผนแม่บทการขุดลอกเพื่อพัฒนาและฟื้นฟูทะเลสาบสงขลาตอนล่าง งวด 13 (สุดท้าย) จากกรมเจ้าท่า</t>
  </si>
  <si>
    <t>15 ก.พ.59</t>
  </si>
  <si>
    <t>RV01100200359020101</t>
  </si>
  <si>
    <t>รายได้โครงการฯ จ้างที่ปรึกษาโครงการศึกษาจัดทำแผนแม่บทการขุดลอกเพื่อพัฒนาและฟื้นฟูทะเลสาบสงขลาตอนล่าง เงินประกันผลงาน</t>
  </si>
  <si>
    <t>สำนักสำนักหอสมุด (สงขลา)</t>
  </si>
  <si>
    <t>RV01100200359030231</t>
  </si>
  <si>
    <t xml:space="preserve">รายได้โครงการฯ โครงการอบรมเชิงปฏิบัติการ เรื่องสร้างสรรค์สื่อในห้องสมุดกับบทบาทการเรียนการสอนในศตวรรษที่ 21 </t>
  </si>
  <si>
    <t>RV01100200359060071</t>
  </si>
  <si>
    <t>รายได้โครงการฯโครงการอบรมเชิงปฏิบัติการระบบห้องสมุดอัตโนมัติULibM สำหรับห้องสมุดโรงเรียน</t>
  </si>
  <si>
    <t>21 มิ.ย.59</t>
  </si>
  <si>
    <t>RV01100200359060180</t>
  </si>
  <si>
    <t xml:space="preserve">รายได้โครงการฯโครงการยุวบรรณารักษ์ </t>
  </si>
  <si>
    <t>9 ต.ค.58</t>
  </si>
  <si>
    <t>RV01100200359100105</t>
  </si>
  <si>
    <t>รายได้โครงการฯ เครื่องพิมพ์สำหรับนิสิต</t>
  </si>
  <si>
    <t>3 พ.ย.58</t>
  </si>
  <si>
    <t>RV01100200359110025</t>
  </si>
  <si>
    <t>19 พ.ย.58</t>
  </si>
  <si>
    <t>RV01100200359110172</t>
  </si>
  <si>
    <t>2 ธ.ค.58</t>
  </si>
  <si>
    <t>RV01100200359120017</t>
  </si>
  <si>
    <t>21 ธ.ค.58</t>
  </si>
  <si>
    <t>RV01100200359120101</t>
  </si>
  <si>
    <t>22 ธ.ค.58</t>
  </si>
  <si>
    <t>RV01100200359120154</t>
  </si>
  <si>
    <t>รายได้โครงการฯสำนักคอมฯ จ้างที่ปรึกษาโครงการพัฒนาระบบสารสนเทศสำหรับเครือข่ายยุติธรรมชุมชนในพื้นที่จ.ชายแดนใต้ งวด 1 จากสนง.ปลัดกระทรวงยุติธรรม</t>
  </si>
  <si>
    <t>3 ก.พ.59</t>
  </si>
  <si>
    <t>RV01100200359020029</t>
  </si>
  <si>
    <t>รายได้โครงการฯ จ้างที่ปรึกษาโครงการพัฒนาระบบสารสนเทศสำหรับเครือข่ายยุติธรรมชุมชนในพื้นที่จ.ชายแดนภาคใต้ งวด 2 จากสนง.ปลัดกระทรวงยุติธรรม</t>
  </si>
  <si>
    <t>RV01100200359020149</t>
  </si>
  <si>
    <t>25 ก.พ.59</t>
  </si>
  <si>
    <t>RV01100200359020231</t>
  </si>
  <si>
    <t>รายได้โครงการฯ จ้างที่ปรึกษาโครงการพัฒนาระบบสานสนเทศสำหรับเครือข่ายยุติธรรมชุมชนในพื้นที่ จ.ชายแดนภาคใต้ งวด3 จากสนง.ปลัดกระทรวงยุติธรรม</t>
  </si>
  <si>
    <t>15 มี.ค.59</t>
  </si>
  <si>
    <t>RV01100200359030133</t>
  </si>
  <si>
    <t>RV01100200359030245</t>
  </si>
  <si>
    <t>รายได้โครงการฯ โครงการอบรมเชิงปฏิบัติการ การออกแบบและตกแต่งสื่อสิ่งพิมพ์ให้น่าสนใจ</t>
  </si>
  <si>
    <t>RV01100200359030267</t>
  </si>
  <si>
    <t>รายได้โครงการฯ จ้างที่ปรึกษาโครงการพัฒนาระบบสารสนเทศสำหรับเครือข่ายยุติธรรมชุมชนในพื้นที่ จ.ชายแดนภาคใต้       เงินประกันผลงาน จากสนง.ปลัดกระทรวงยุติธรรม</t>
  </si>
  <si>
    <t>5 เม.ย.59</t>
  </si>
  <si>
    <t>RV01100200359040013</t>
  </si>
  <si>
    <t>รายได้โครงการฯ โครงการอบรมเชิงปฏิบัติการการผลิตสื่อบทเรียนอิเล็กทรอนิกส์ด้วย Captivate</t>
  </si>
  <si>
    <t>RV01100200359040032</t>
  </si>
  <si>
    <t>27 เม.ย.59</t>
  </si>
  <si>
    <t>RV01100200359040131</t>
  </si>
  <si>
    <t>10 พ.ค.59</t>
  </si>
  <si>
    <t>RV01100200359050025</t>
  </si>
  <si>
    <t>RV01100200359050135</t>
  </si>
  <si>
    <t>รายได้โครงการฯ โครงการอบรมเชิงปฏิบัติการหลักสูตรการพัฒนาเว็บไซต์สำเร็จรูปด้วย Joomla CMS</t>
  </si>
  <si>
    <t>24 พ.ค.59</t>
  </si>
  <si>
    <t>RV01100200359050155</t>
  </si>
  <si>
    <t>15 ก.ค.59</t>
  </si>
  <si>
    <t>RV01100200359070066</t>
  </si>
  <si>
    <t>รับเงินใบนำส่ง141/59สำนักคอมฯ รายได้โครงการฯ โครงการแข่งขันวาดภาพด้วยคอมพิวเตอร์ ระดับประถมศึกษา ค่าธ.15%2,437.50เบิก13,812.50จาก16,250 โครงการอนุมัติ2พ.ค.59</t>
  </si>
  <si>
    <t>RV01100200359070067</t>
  </si>
  <si>
    <t>รับเงินใบนำส่ง141/59สำนักคอมฯ รายได้โครงการฯ โครงการแข่งขันการสร้างหนังสืออิเล็กทรอนิกส์ ระดับประถมศึกษา ค่าธ.15%1,312.50เบิก7,437.50จาก8,750 โครงการอนุมัติ2พ.ค.59</t>
  </si>
  <si>
    <t>21 ก.ค.59</t>
  </si>
  <si>
    <t>RV01100200359070119</t>
  </si>
  <si>
    <t>รับเงินใบนำส่ง142/59สำนักคอมฯ รายได้โครงการฯ โครงการแข่งขันการสร้างหนังสืออิเล็กทรอนิกส์(e-Book)ระดับประถมศึกษา ค่าธ.15%75เบิก425จาก500 โครงการอนุมัติ2พ.ค.59</t>
  </si>
  <si>
    <t>RV01100200359070120</t>
  </si>
  <si>
    <t>รับเงินใบนำส่ง142/59สำนักคอมฯ รายได้โครงการฯโครงการแข่งขันวาดภาพด้วยคอมพิวเตอร์ ระดับประถมศึกษา ค่าธ.15%150เบิก850จาก1,000 โครงการอนุมัติ2พ.ค.59</t>
  </si>
  <si>
    <t>RV01100200359070121</t>
  </si>
  <si>
    <t>รับเงินใบนำส่ง142/59สำนักคอมฯ รายได้โครงการฯโครงการแข่งขันทักษะคอมพิวเตอร์ ระดับมัธยมศึกษาและอาชีวศึกษา ค่าธ.15%5,850เบิก33,150จาก39,000 โครงการอนุมัติ2พ.ค.59</t>
  </si>
  <si>
    <t>RV01100200359070134</t>
  </si>
  <si>
    <t>รับเงินใบนำส่ง145/59สำนักคอมฯ รายได้โครงการฯโครงการแข่งขันทักษะคอมพิวเตอร์ ระดับมัธยมศึกษาและอาชีวศึกษา ค่าธ.15%540เบิก3,060จาก3,600 โครงการอนุมัติ2พ.ค.59</t>
  </si>
  <si>
    <t>RV01100200359080406</t>
  </si>
  <si>
    <t>รับเงินใบนำส่ง163/59สำนักคอมฯ รายได้โครงการฯเครื่องพิมพ์สำหรับนิสิต ค่าธ.15%750เบิก4,250จาก5,000 โครงการอนุมัติ11ก.ย.58</t>
  </si>
  <si>
    <t>บัณฑิตวิทยาลัย</t>
  </si>
  <si>
    <t>29 ต.ค.58</t>
  </si>
  <si>
    <t>RV00300000559100007</t>
  </si>
  <si>
    <t>รายได้โครงการฯ ฝึกอบรมหลักสูตรกฎหมายสำหรับการปฏิบัติงานตำรวจ รุ่นที่ 6 กทม.</t>
  </si>
  <si>
    <t>11 ม.ค.59</t>
  </si>
  <si>
    <t>RV00300000559010001</t>
  </si>
  <si>
    <t>รายได้โครงการฯ ฝึกอบรมหลักสูตรกฎหมายสำหรับการปฏิบัติงานตำรวจ รุ่นที่ 6 สงขลา</t>
  </si>
  <si>
    <t>12 ม.ค.59</t>
  </si>
  <si>
    <t>RV00300000559010006</t>
  </si>
  <si>
    <t>รายได้โครงการฯ ฝึกอบรมหลักสูตรกฎหมายสำหรับการปฏิบัติงานตำรวจ รุ่นที่ 6</t>
  </si>
  <si>
    <t>22 ม.ค.59</t>
  </si>
  <si>
    <t>RV00300000559010009</t>
  </si>
  <si>
    <t xml:space="preserve">รายได้โครงการฯ ฝึกอบรมหลักสูตรกฎหมายสำหรับการปฏิบัติงานตำรวจ รุ่นที่ 6 </t>
  </si>
  <si>
    <t>25 ม.ค.59</t>
  </si>
  <si>
    <t>RV00300000559010014</t>
  </si>
  <si>
    <t>28 ม.ค.59</t>
  </si>
  <si>
    <t>RV00300000559010019</t>
  </si>
  <si>
    <t>RV00300000559020001</t>
  </si>
  <si>
    <t>รายได้โครงการฯ ฝึกอบรมหลักสูตรกฎหมายสำหรับการปฏิบัติงานตำรวจ รุ่นที่ 6 สงขลา (120,000.-) รุ่นที่ 2 สามพราน (315,000.-) และรุ่นที่ 6 กรุงเทพ (225,000.-)</t>
  </si>
  <si>
    <t>17 ก.พ.59</t>
  </si>
  <si>
    <t>RV00300000559020007</t>
  </si>
  <si>
    <t>รายได้โครงการฯ ฝึกอบรมหลักสูตรกฎหมายสำหรับการปฏิบัติงานตำรวจ  รุ่นที่ 2 สามพราน (40,000.-) และรุ่นที่ 6 สงขลา (5,000.-)</t>
  </si>
  <si>
    <t>2 มี.ค.59</t>
  </si>
  <si>
    <t>RV00300000559030001</t>
  </si>
  <si>
    <t>9 มี.ค.59</t>
  </si>
  <si>
    <t>RV00300000559030004</t>
  </si>
  <si>
    <t>RV00300000559030010</t>
  </si>
  <si>
    <t>23 มี.ค.59</t>
  </si>
  <si>
    <t>RV00300000559030016</t>
  </si>
  <si>
    <t>รายได้โครงการฯ ฝึกอบรมหลักสูตรกฎหมายสำหรับการปฏิบัติงานตำรวจ รุ่นที่ 2 สามพราน (200,000.-) และรุ่นที่ 7 กทม. (235,100.-)</t>
  </si>
  <si>
    <t>28 เม.ย.59</t>
  </si>
  <si>
    <t>RV00300000559040001</t>
  </si>
  <si>
    <t>รายได้โครงการฯ ฝึกอบรมหลักสูตรกฎหมายสำหรับการปฏิบัติงานตำรวจ รุ่นที่ 7 สงขลา (5,000)  รุ่นที่ 2 สามพราน (15,000) และรุ่นที่ 1 คชต. (110,000)</t>
  </si>
  <si>
    <t>19 พ.ค.59</t>
  </si>
  <si>
    <t>RV00300000559050001</t>
  </si>
  <si>
    <t xml:space="preserve">รายได้โครงการฯ ฝึกอบรมหลักสูตรกฎหมายสำหรับการปฏิบัติงานตำรวจ รุ่นที่ 7 กรุงเทพ (115,000)  รุ่นที่ 7 สงขลา (25,000) </t>
  </si>
  <si>
    <t>RV00300000559050006</t>
  </si>
  <si>
    <t xml:space="preserve">รายได้โครงการฯ ฝึกอบรมหลักสูตรกฎหมายสำหรับการปฏิบัติงานตำรวจ รุ่นที่ 6 กรุงเทพ (15,000)  รุ่นที่ 7 กรุงเทพ (5,000) และรุ่นที่ 1 ชลบุรี (380,000) </t>
  </si>
  <si>
    <t>8 มิ.ย.59</t>
  </si>
  <si>
    <t>RV00300000559060004</t>
  </si>
  <si>
    <t>รายได้โครงการฯ ฝึกอบรมหลักสูตรกฎหมายสำหรับการปฏิบัติงานตำรวจ รุ่นที่7 สงขลา</t>
  </si>
  <si>
    <t>28 มิ.ย.59</t>
  </si>
  <si>
    <t>RV00300000559060013</t>
  </si>
  <si>
    <t>รายได้โครงการฯ ฝึกอบรมหลักสูตรกฎหมายสำหรับการปฏิบัติงานตำรวจ รุ่นที่7 กรุงเทพฯ</t>
  </si>
  <si>
    <t>13 ก.ค.59</t>
  </si>
  <si>
    <t>RV00300000559070003</t>
  </si>
  <si>
    <t>รับเงิน โอนธ.ไทยพาณิชย์ 201-9   เป็นรายได้โครงการบริการวิชาการโครงการฝึกอบรมหลักสูตรกฎหมายสำหรับการปฏิบัติงานตำรวจ  กทม.รุ่น 7 (20,000)สงขลา รุ่น7(40,000)ศชต.(225,000)กทม.รุ่น8(224,980) เบิก 509,980 จาก 509,980 umdc.</t>
  </si>
  <si>
    <t>1 ส.ค.59</t>
  </si>
  <si>
    <t>RV00300000559080001</t>
  </si>
  <si>
    <t>บันทึกรับเงินโอน ธ.ไทยพาณิชย์ 201-9 วันที่ 12.27.28 มิ.ย.9.26.29 ก.ค.59 เป็นรายได้โครงการวิชาการอบรมหลักสูตรกฏหมายสำหรับการปฏิบัติงานตำรวจ ชลบุรี รุ่นที่1(25,000)สงขลา รุ่นที่7 (5,000) ศชต (10,000) umdc.เบิก 40,000 จาก 40,000</t>
  </si>
  <si>
    <t>8 ส.ค.59</t>
  </si>
  <si>
    <t>RV00300000559080004</t>
  </si>
  <si>
    <t>บันทึกรับเงินโอน ธ.ไทยพาณิชย์ 201-9 เดือน ก.ค และ ส.ค..59 เป็นรายได้โครงการวิชาการอบรมหลักสูตรกฏหมายสำหรับการปฏิบัติงานตำรวจ สงขลา รุ่นที่7 (90,000) กทม.รุ่นที่8 (60,000) umdc.เบิก 150,000 จาก 150,000</t>
  </si>
  <si>
    <t>RV00300000559080010</t>
  </si>
  <si>
    <t>บันทึกรับเงินโอน ธ.ไทยพาณิชย์ 201-9 เดือน ส.ค..59 เป็นรายได้โครงการวิชาการอบรมหลักสูตรกฏหมายสำหรับการปฏิบัติงานตำรวจ กทม. รุ่นที่8 (40,100) umdc.เบิก 40,100 จาก 40,100</t>
  </si>
  <si>
    <t>18 ส.ค.59</t>
  </si>
  <si>
    <t>RV00300000559080013</t>
  </si>
  <si>
    <t>บันทึก RV30032/59 รับเงินโอน ธ.ไทยพาณิชย์ 201-9 วันที่ 16-18 ส.ค.59 เป็นเงินรายได้โครงการอบรมหลักสูตรกฏหมายสำหรับการปฏิบัติงานตำรวจ กทม.รุ่นที่ 8 umdc.เบิก 15,000 จาก 15,000</t>
  </si>
  <si>
    <t>RV00300000559080022</t>
  </si>
  <si>
    <t>บันทึกรับเงินโอน ธ.ไทยพาณิชย์ 201-9 ส.ค.59 เป็นรายได้โครงการวิชาการอบรมหลักสูตรกฏหมายสำหรับการปฏิบัติงานตำรวจ กรุงเทพ รุ่นที่8 (105,000) umdc.เบิก 105,000 จาก 105,000</t>
  </si>
  <si>
    <t>RV003000005590090003</t>
  </si>
  <si>
    <t>บันทึกรับเงินโอน ธ.ไทยพาณิชย์ 201-9  เป็นรายได้โครงการวิชาการอบรมหลักสูตรกฏหมายสำหรับการปฏิบัติงานตำรวจ กทม. รุ่นที่8 (85,000)สงขลา รุ่นที่7 umdc.เบิก 85,000 จาก 85,000</t>
  </si>
  <si>
    <t>8 ก.ย.59</t>
  </si>
  <si>
    <t>RV00300000559090006</t>
  </si>
  <si>
    <t>บันทึกรับเงินโอน ธ.ไทยพาณิชย์ 201-9 วันที่ 1-7ก.ย.59 เป็นเงินรายได้บริการวิชาการโครงการอบรมหลักสูตรกฏหมายสำหรับการปฏิบัติงานตำรวจ กทม.มรุ่นที่ 8 umdc.เบิก 105,000 จาก 105,000</t>
  </si>
  <si>
    <t>RV00300000559090010</t>
  </si>
  <si>
    <t>บันทึกรับเงินโอน ธ.ไทยพาณิชย์ 201-9 วันที่ 9 ก.ย.59 เป็นเงินรายได้บริการวิชาการโครงการอบรมหลักสูตรกฏหมายสำหรับการปฏิบัติงานตำรวจ กทม.รุ่นที่ 8</t>
  </si>
  <si>
    <t>19 ก.ย.59</t>
  </si>
  <si>
    <t>RV00300000559090011</t>
  </si>
  <si>
    <t>บันทึกรับเงินโอน ธ.ไทยพาณิชย์ 201-9 วันที่ 11 ก.ย.59 เป็นเงินรายได้บริการวิชาการโครงการอบรมหลักสูตรกฏหมายสำหรับการปฏิบัติงานตำรวจ ศูนย์ฝึกตำรวจภาค 7 นครปฐมumdc.เบิก 10,000 จาก 10,000</t>
  </si>
  <si>
    <t>27 ก.ย.59</t>
  </si>
  <si>
    <t>JV00300000559090022</t>
  </si>
  <si>
    <t>บันทึกปรับปรุงรายได้บริการวิชาการ ตามหนังสือ ศธ 64.112/1436 ลงวันที่ 22 ก.ย.59 เนื่องจากมีการบันทึกรายการซ้ำทำให้รายได้สูงกว่ารับจริง</t>
  </si>
  <si>
    <t>RV00300000559090023</t>
  </si>
  <si>
    <t>บันทึกรับเงินโอน ธ.ไทยพาณิชย์ 201-9 วันที่ 27 ก.ย.59 เป็นเงินรายได้บริการวิชาการโครงการอบรมหลักสูตรกฏหมายการปฏิบัติงานตำรวจ ศูนย์ฝึกตำรวจภาค 7 นครปฐมumdc.เบิก 5,000 จาก 5,000</t>
  </si>
  <si>
    <t>18 เม.ย.59</t>
  </si>
  <si>
    <t>RV01100200359040059</t>
  </si>
  <si>
    <t>รายได้โครงการฯ โครงการเรียนรู้ศิลปวัฒนธรรมและภูมิปัญญาถิ่นใต้</t>
  </si>
  <si>
    <t>18 พ.ค.59</t>
  </si>
  <si>
    <t>RV01100200359050127</t>
  </si>
  <si>
    <t>รายได้โครงการฯ โครงการฯโครงการเรียนรู้ศิลปวัฒนธรรมและภูมิปัญญาถิ่นใต้</t>
  </si>
  <si>
    <t>2 มิ.ย.59</t>
  </si>
  <si>
    <t>RV01100200359060012</t>
  </si>
  <si>
    <t>รายได้โครงการฯโครงการเรียนรู้ศิลปวัฒนธรรมและภูมิปัญญาถิ่นใต้</t>
  </si>
  <si>
    <t>10 มิ.ย.59</t>
  </si>
  <si>
    <t>RV01100200359060056</t>
  </si>
  <si>
    <t>26 ก.ค.59</t>
  </si>
  <si>
    <t>RV01100200359070160</t>
  </si>
  <si>
    <t>รับเงินใบนำส่ง147/59สถาบันปฏิบัติการชุมชนเพื่อการศึกษาแบบบูรณาการ รายได้โครงการฯโครงการฝึกอบรมหลักสูตรสวนยางพาราเพิ่มป่ารักษ์น้ำ ค่าธ.6%กองทุน4%440โอน10,560รายได้สะสม2%220เบิก10,340จาก11,000</t>
  </si>
  <si>
    <t>ฝ่ายประกันคุณภาพการศึกษา</t>
  </si>
  <si>
    <t>28 ก.ค.59</t>
  </si>
  <si>
    <t>RV01100200359070217</t>
  </si>
  <si>
    <t>รับเงิน รายได้โครงการฯฝ่ายประกันคุณภาพฯ โครงการอบรมผู้ประเมินระบบประกันคุณภาพการศึกษา ระดับคณะ/สถาบันตามเกณฑ์CUPT QAค่าธ.16%กองทุน13%260โอน1,740รายได้สะสม3%60เบิก1,680จาก2,000</t>
  </si>
  <si>
    <t>JV02050200359060023</t>
  </si>
  <si>
    <t>ปรับปรุงเงินรับฝาก-ศูนย์บ่มเพาะวิสาหกิจ เป็น รายได้กองทุนบริการวิชาการ(หักเข้ากองทุน5%) ตามRV02050200359060248</t>
  </si>
  <si>
    <t>17 มิ.ย.59</t>
  </si>
  <si>
    <t>RV02050200359060207</t>
  </si>
  <si>
    <t xml:space="preserve">รับเงินค่าลงทะเบียนการประชุมวิชาการระดับชาติ ม.ทักษิณ ครั้งที่26 ประจำปี2559 </t>
  </si>
  <si>
    <t>30 มิ.ย.59</t>
  </si>
  <si>
    <t>RV02050200359060324</t>
  </si>
  <si>
    <t xml:space="preserve">รับเงินค่าลงทะเบียนบริการวิชาการโครงการพัฒนาศักยภาพบุคลากรด้านการวิจัย ม.ทักษิณ </t>
  </si>
  <si>
    <t>RV02050200359070199</t>
  </si>
  <si>
    <t>รับเงินค่าลงทะเบียนบริการวิชาการโครงการพัฒนาศักยภาพบุคลากรด้านการวิจัย ม.ทักษิณ โดยสถาบันวิจัยและพัฒนา ใบเสร็จเลขที่0506/49 (หักเข้ากองทุน5%) PL1-2559:4/17</t>
  </si>
  <si>
    <t>สำนักหอสมุด (พัทลุง)</t>
  </si>
  <si>
    <t>10 มี.ค.59</t>
  </si>
  <si>
    <t>RV02050200359030113</t>
  </si>
  <si>
    <t>รับเงินค่าลงทะเบียนดครงการฝึกอบรมเชิงปฏิบัติการระบบห้องสมุดอัตโนมัติ UlibM สำหรับห้องสมุดโรงเรียน</t>
  </si>
  <si>
    <t>RV02050200359040168</t>
  </si>
  <si>
    <t xml:space="preserve">รับเงินค่าลงทะเบียนบริการวิชาการโครงการ TSU Library Camp ตามรอยพ่อปี3 </t>
  </si>
  <si>
    <t>RV02050200359060307</t>
  </si>
  <si>
    <t>รับเงินค่าลงทะเบียนโครงการเยาวชนคนเก่งเรียนรู้วัฒนธรรมลุ่มน้ำทะเลสาบสงขลาและสถานที่สำคัญของภาคใต้ ครั้งที่3</t>
  </si>
  <si>
    <t>15 ม.ค.59</t>
  </si>
  <si>
    <t>RV02050200359010148</t>
  </si>
  <si>
    <t>รับเงินค่าลงทะเบียนโครงการบริการวิชาการ พัฒนาศักยภาพใช้งานเทคโนโลยีสารสนเทศฯ 50 คน</t>
  </si>
  <si>
    <t>RV02050200359020008</t>
  </si>
  <si>
    <t xml:space="preserve">รับเงินค่าบริการวิชาการโครงการอบรมเชิงปฏิบัติการ Google Apps for Education </t>
  </si>
  <si>
    <t>RV02050200359020201</t>
  </si>
  <si>
    <t>รับเงินค่าบริการวิชาการลงทะเบียนโครงการพัฒนาศักยภาพใช้งานเทคโนโลยีสารสนเทศในการเรียนสำหรับนักศึกษา</t>
  </si>
  <si>
    <t>30 พ.ค.59</t>
  </si>
  <si>
    <t>RV02050200359050281</t>
  </si>
  <si>
    <t>รายได้โครงการฯ โครงการฝึกอบรมเชิงปฏิบัติการสร้างอาชีพให้คนไอที</t>
  </si>
  <si>
    <t>RV02050200359050289</t>
  </si>
  <si>
    <t>RV02050200359060042</t>
  </si>
  <si>
    <t>รับเงินค่าลงทะเบียนบริการวิชาการโครงการYONG WER DESIGNER</t>
  </si>
  <si>
    <t>23 ส.ค.59</t>
  </si>
  <si>
    <t>RV02050200359080319</t>
  </si>
  <si>
    <t>รับเงินค่าลงทะเบียนบริการวิชาการโครงการพัฒนาศักยภาพการใช้งานเทคโนโลยีสารสนเทศแก่นักศึกษาศูนย์การศึกษานอกระบบฯ โดยสำนักคอมพิวเตอร์-พัทลุง ใบเสร็จเลขที่0508/24 (หักเข้ากองทุน16%) PL1-2559:4/34</t>
  </si>
  <si>
    <t>25 ส.ค.59</t>
  </si>
  <si>
    <t>RV02050200359080428</t>
  </si>
  <si>
    <t>รับเงินค่าลงทะเบียนบริการวิชาการโครงการฝึกอบรมเพื่อพัฒนาทักษะทางคอมพิวเตอร์ หลักสูตร การตกแต่งรูปภาพด้วยโปรแกรมAdobe Photoshop โดยสำนักคอมพิวเตอร์-พัทลุง ใบเสร็จเลขที่0508/25 (หักเข้ากองทุน16%) PL1-2559:4/36</t>
  </si>
  <si>
    <t>RV02050200359020232</t>
  </si>
  <si>
    <t>รับเงินโอนค่าจ้างที่ปรึกษาเพื่อดำเนินการพัฒนาผลิตภัณฑ์ของชุมชน(ภาคใต้) งวดที่ 1 จากสนง.พัฒนาเศรษฐกิจจากฐานชีวภาพ (องค์การมหาชน)</t>
  </si>
  <si>
    <t>19 เม.ย.59</t>
  </si>
  <si>
    <t>RV02050200359040145</t>
  </si>
  <si>
    <t>โครงการค่ายเยาวชนคนเก่งสืบสานภูมิปัญญาการทำนาภาคใต้</t>
  </si>
  <si>
    <t>12 ก.ย.59</t>
  </si>
  <si>
    <t>RV02050200359090221</t>
  </si>
  <si>
    <t>รับเงินค่าลงทะเบียนประชุมวิชาการระดับชาติลุ่มน้ำทะเลสาบสงขลา ครั้งที่4 โดยวิทยาลัยภูมิปัญญาชุมชน (หัก16%) ใบเสร็จเลขที่0565/1-21 PL1-2559:4/50</t>
  </si>
  <si>
    <t>คณะวิทยาการสุขภาพและการกีฬา</t>
  </si>
  <si>
    <t>27 ต.ค.58</t>
  </si>
  <si>
    <t>RV02050200359100186</t>
  </si>
  <si>
    <t>ค่าบริการนวดแผนไทย</t>
  </si>
  <si>
    <t>RV02050200359100203</t>
  </si>
  <si>
    <t>2 พ.ย.58</t>
  </si>
  <si>
    <t>RV02050200359110004</t>
  </si>
  <si>
    <t>รับเงินค่าบริการศูนย์ออกกำลังกาย</t>
  </si>
  <si>
    <t>6 พ.ย.58</t>
  </si>
  <si>
    <t>RV02050200359110041</t>
  </si>
  <si>
    <t>9 พ.ย.58</t>
  </si>
  <si>
    <t>RV02050200359110068</t>
  </si>
  <si>
    <t>13 พ.ย.58</t>
  </si>
  <si>
    <t>RV02050200359110101</t>
  </si>
  <si>
    <t>RV02050200359110129</t>
  </si>
  <si>
    <t>30 พ.ย.58</t>
  </si>
  <si>
    <t>RV02050200359110203</t>
  </si>
  <si>
    <t>รับเงินบริการนวดแผนไทย(250 บาท) และค่าบริการศูนย์ออกกำลังกาย (4,070 บาท)</t>
  </si>
  <si>
    <t>RV02050200359010203</t>
  </si>
  <si>
    <t>รับเงินค่าบริการนวดแผนไทย(200.-) และบริการศูนย์ออกกำลังกาย(1,200.-)</t>
  </si>
  <si>
    <t>RV02050200359010205</t>
  </si>
  <si>
    <t>27 ม.ค.59</t>
  </si>
  <si>
    <t>RV02050200359010241</t>
  </si>
  <si>
    <t>29 ม.ค.59</t>
  </si>
  <si>
    <t>RV02050200359010292</t>
  </si>
  <si>
    <t>2 ก.พ.59</t>
  </si>
  <si>
    <t>RV02050200359020054</t>
  </si>
  <si>
    <t>รับเงินค่าลงทะเบียนโครงการบริการวิชาการ โครงการวิทยาศาสตร์การออกกำลังกายและการกีฬาเปิดประตูสู่อาเซียน 2559 (18,000.-) และค่าบริการออกกำลังกาย (260.-)</t>
  </si>
  <si>
    <t>4 ก.พ.59</t>
  </si>
  <si>
    <t>RV02050200359020077</t>
  </si>
  <si>
    <t>RV02050200359020132</t>
  </si>
  <si>
    <t>11 ก.พ.59</t>
  </si>
  <si>
    <t>RV02050200359020162</t>
  </si>
  <si>
    <t>RV02050200359020253</t>
  </si>
  <si>
    <t>RV02050200359020320</t>
  </si>
  <si>
    <t>3 มี.ค.59</t>
  </si>
  <si>
    <t>RV02050200359030028</t>
  </si>
  <si>
    <t>RV02050200359030112</t>
  </si>
  <si>
    <t>21 มี.ค.59</t>
  </si>
  <si>
    <t>RV02050200359030188</t>
  </si>
  <si>
    <t>25 มี.ค.59</t>
  </si>
  <si>
    <t>RV02050200359030269</t>
  </si>
  <si>
    <t>30 มี.ค.59</t>
  </si>
  <si>
    <t>RV02050200359030326</t>
  </si>
  <si>
    <t>RV02050200359030358</t>
  </si>
  <si>
    <t>12 เม.ย.59</t>
  </si>
  <si>
    <t>RV02050200359040123</t>
  </si>
  <si>
    <t>25 เม.ย.59</t>
  </si>
  <si>
    <t>RV02050200359040184</t>
  </si>
  <si>
    <t>RV02050200359040209</t>
  </si>
  <si>
    <t>RV02050200359050094</t>
  </si>
  <si>
    <t>RV02050200359050225</t>
  </si>
  <si>
    <t>3 มิ.ย.59</t>
  </si>
  <si>
    <t>RV02050200359060065</t>
  </si>
  <si>
    <t>รับเงินค่าบริการออกกำลังกาย</t>
  </si>
  <si>
    <t>16 มิ.ย.59</t>
  </si>
  <si>
    <t>RV02050200359060198</t>
  </si>
  <si>
    <t xml:space="preserve">รับเงินค่าบริการศูนย์ออกกำลังกาย </t>
  </si>
  <si>
    <t>RV02050200359090229</t>
  </si>
  <si>
    <t>รับเงินค่าบริการศูนย์ออกกำลังกาย (หักเข้ากองทุนบริการวิชาการ16%-วสก.) ใบเสร็จเลขที่560/8 :PL1-2559:5/1</t>
  </si>
  <si>
    <t>RV02050200359090260</t>
  </si>
  <si>
    <t>รับเงินค่าบริการศูนย์ออกกำลังกาย (หักเข้ากองทุนบริการวิชาการ16%-วสก.) ใบเสร็จเลขที่560/9 :PL1-2559:5/4</t>
  </si>
  <si>
    <t>RV02050200359090501</t>
  </si>
  <si>
    <t>รับเงินค่าบริการศูนย์ออกกำลังกาย (หักเข้ากองทุนบริการวิชาการ16%-วสก.) ใบเสร็จเลขที่560/10 :PL1-2559:5/11</t>
  </si>
  <si>
    <t>28 ก.ย.59</t>
  </si>
  <si>
    <t>RV02050200359090542</t>
  </si>
  <si>
    <t>รับเงินค่าบริการศูนย์ออกกำลังกาย (หักเข้ากองทุนบริการวิชาการ16%-วสก.) ใบเสร็จเลขที่560/11 :PL1-2559:5/13</t>
  </si>
  <si>
    <t>คณะเทคโนโลยีและการพัฒนาชุมชน</t>
  </si>
  <si>
    <t>7 เม.ย.59</t>
  </si>
  <si>
    <t>RV02050200359040075</t>
  </si>
  <si>
    <t>รับเงินค่าลงทะเบียนบริการวิชากากรโครงการถ่ายทอดเทคโนโลยีการแปรรูปอาหารเพื่อสุขภาพฯ</t>
  </si>
  <si>
    <t>8 เม.ย.59</t>
  </si>
  <si>
    <t>RV02050200359040088</t>
  </si>
  <si>
    <t>21 เม.ย.59</t>
  </si>
  <si>
    <t>RV02050200359040148</t>
  </si>
  <si>
    <t>2 ส.ค.59</t>
  </si>
  <si>
    <t>RV02050200359080024</t>
  </si>
  <si>
    <t>รับเงินค่าลงทะเบียนบริการวิชาการโครงการค่ายนักวิทยาศาสตร์-เกษตร ครั้งที่14 โดยคณะเทคโนฯ ใบเสร็จเลขที่608/1-50,609/1-23 (หักเข้ากองทุน16%) PL1-2559:4/26</t>
  </si>
  <si>
    <t>คณะวิทยาศาสตร์</t>
  </si>
  <si>
    <t>6 ต.ค.58</t>
  </si>
  <si>
    <t>RV02050200359100059</t>
  </si>
  <si>
    <t xml:space="preserve">รับเงินโอนค่าใช้จ่ายค่ายส่งเสริมและพัฒนาอัจฉริยภาพด้านคณิตศาสตร์และวิทยาศาสตร์ รร.จุฬาภรณราชวิทยาลัย จ.นครศรีธรรมราช </t>
  </si>
  <si>
    <t>RV02050200359120187</t>
  </si>
  <si>
    <t>รับเงินค่าบริการวิชาการจัดค่ายวิทยาศาสตร์โลกทั้งระบบ รร.จุฬาภรณราชวิทยาลัย จ.สตูล</t>
  </si>
  <si>
    <t>6 ม.ค.59</t>
  </si>
  <si>
    <t>RV02050200359010038</t>
  </si>
  <si>
    <t>รับเงินโอนค่าบริการวิชาการ จัดค่ายเทคนิคปฏิบัติการเบื้องต้นทางด้านวิทยาศาสตร์ รร.ดรุณศาสน์วิทยา จ.ปัตตานี</t>
  </si>
  <si>
    <t>RV02050200359010105</t>
  </si>
  <si>
    <t>รับเงินโอนค่าบริการวิชาการ จัดค่ายอบรมปฏิบัติการทางด้านวิทยาศาสตร์(เคมี) รร.เวียงสระ จ.สุราษฎร์ธานี</t>
  </si>
  <si>
    <t>RV02050200359010122</t>
  </si>
  <si>
    <t>รับเงินโอนค่าบริการวิชาการ จัดค่ายเทคนิคปฏิบัติการเบื้องต้นทางด้านวิทยาศาสตร์ รร.ปัญญาวิทย์ จ.ตรัง</t>
  </si>
  <si>
    <t>19 ม.ค.59</t>
  </si>
  <si>
    <t>RV02050200359010174</t>
  </si>
  <si>
    <t>รับเงินบริการวิชาการ โครงการการสอบคัดเลือกนักเรียนรอบ2 เป็นนักเรียนชั้นม.4 โครงการ วมว.ม.ทักษิณ</t>
  </si>
  <si>
    <t>RV02050200359010204</t>
  </si>
  <si>
    <t>รับเงินบริการวิชาการ คชจ.ในการจัดตั้งสถานีเฝ้าระวังภัยทางรังสีประจำจ.สงขลา สนง.ปรมาณูเพื่อสันติ(ปส.)</t>
  </si>
  <si>
    <t>RV02050200359020138</t>
  </si>
  <si>
    <t xml:space="preserve">รับเงินโอนโครงการบริการวิชาการจัดค่ายคณิตศาสตร์สำหรับนักเรียนห้องเรียนโครงการ SMA รร.หาดใหญ่รัฐประชาสรรค์ จ.สงขลา </t>
  </si>
  <si>
    <t>18 มี.ค.59</t>
  </si>
  <si>
    <t>RV02050200359030182</t>
  </si>
  <si>
    <t>รับเงินบริการวิชาการค่ายส่งเสริมและพัฒนาอัจฉริยภาพด้านคณิตศาสตร์ฯ รร.จุฬาภรณราชวิทยาลัยนครศรีธรรมราช</t>
  </si>
  <si>
    <t>RV02050200359060043</t>
  </si>
  <si>
    <t>รับเงินบริการวิชาการค่ายส่งเสริมและพัฒนาอัจริยภาพด้านวิทยาศาสตร์คณิตศาสตร์และคอมพิวเตอร์ รร.สตรีทุ่งสง จ.นครศรีธรรมราช</t>
  </si>
  <si>
    <t>12 ก.ค.59</t>
  </si>
  <si>
    <t>RV02050200359070147</t>
  </si>
  <si>
    <t>รับเงินรายได้ค่าบริการวิชาการ จัดค่ายเทคนิคปฏิบัติการเบื้องต้นทางด้านวิทยาศาสตร์ มัธยมศึกษาปีที่2-5 รร.ดรุณศาสน์วิทยา จ.ปัตตานี (หักเข้ากองทุน16%) PR1-2559:93/1-4</t>
  </si>
  <si>
    <t>26 ก.ย.59</t>
  </si>
  <si>
    <t>RV02050200359090483</t>
  </si>
  <si>
    <t>รับเงินโอนค่าบริการวิชาการจัดอบรมครูผู้นำการเปลี่ยนแปลงการเรียนการสอนวิทยาศาสตร์ฯ(สะเต็มศึกษา) จากสถาบันส่งเสริมการสอนวิทยาศาตร์ฯ(สสวท.) หัก 6% PR2-2559:6/50 โอนผ่านธ.ไทยพาณิชย์220-3 วันที่ 20/9/59</t>
  </si>
  <si>
    <t>รวมทั้งสิ้น</t>
  </si>
  <si>
    <t>รายได้เงินกองทุนบริการวิชาการ  ประจำปีงบประมาณ 2560</t>
  </si>
  <si>
    <t>ตุลาคม 2559</t>
  </si>
  <si>
    <t>พฤศจิกายน 2559</t>
  </si>
  <si>
    <t>ธันวาคม 2559</t>
  </si>
  <si>
    <t>มกราคม 2560</t>
  </si>
  <si>
    <t>กุมภาพันธ์ 2560</t>
  </si>
  <si>
    <t>มีนาคม 2560</t>
  </si>
  <si>
    <t>เมษายน 2560</t>
  </si>
  <si>
    <t>พฤษภาคม 2560</t>
  </si>
  <si>
    <t>มิถุนายน 2560</t>
  </si>
  <si>
    <t>กรกฎาคม 2560</t>
  </si>
  <si>
    <t>สิงหาคม 2560</t>
  </si>
  <si>
    <t>กันยายน 2560</t>
  </si>
  <si>
    <t>รวมสะสมทั้งปี (1 ตุลาคม 2559 - 30 กันยายน 2560)</t>
  </si>
  <si>
    <t>รายได้บริการวิชาการ-ฝ่ายประกันคุณภาพการศึกษา</t>
  </si>
  <si>
    <t>รายได้โครงการบริการวิชาการ-สำนักบ่มเพาะวิชาการเพื่อวิสาหกิจในชุมชน</t>
  </si>
  <si>
    <t>รายได้โครงการบริการวิชาการ-วิทยาลัยนานาชาติ</t>
  </si>
  <si>
    <t>รายละเอียดรายได้เงินกองทุนบริการวิชาการ  ประจำปีงบประมาณ พ.ศ. 2560</t>
  </si>
  <si>
    <t>วันที่   1 ตุลาคม 2559 - 30 กันยายน 2560</t>
  </si>
  <si>
    <t>เข้ากองทุน (5%- 15%)</t>
  </si>
  <si>
    <t>03/11/2559</t>
  </si>
  <si>
    <t>RV00300000560110025</t>
  </si>
  <si>
    <t>บันทึกตัดบัญชีรอการรับรู้.ธ.กรุงไทย359-3,20ตค.59รายได้โครงการฯคณะนิติฯจ้างที่ปรึกษาโครงการประเมินความเชื่อมั่นของปชช.ในจ.ชายแดนภาคใต้ที่มีต่อการอำนวยความยุติธรรมงวด2จากสนง.ปลัดกระทรวงยุติธรรมค่าธ.6%18,734.76,กองทุน4%12,489.84,โอน312,246,ร/ดสะสม2%6,244.92เบิก293,511.24จาก312,246,สญที่.131/59ลว13กค.59</t>
  </si>
  <si>
    <t>14/11/2559</t>
  </si>
  <si>
    <t>RV00300000560110077</t>
  </si>
  <si>
    <t>รับเงินโอนธ.ไทยพาณิชย์5949-4,27กค.59(86,400),28กค(158,400+266,400),29กค(358,200),30กค(1,800),2สค(28,800),26สค(10,800),14กย(1,800)รายได้โครงการเตรียมความพร้อมการเป็นบัณฑิตอันพึงประสงค์จากนายกฤษฎา ค่าธ.16%146,016,กองทุน13%118,638,สะสม3%27,378เบิก766,584โอน912,600</t>
  </si>
  <si>
    <t>08/02/2560</t>
  </si>
  <si>
    <t>RV00300000560020055</t>
  </si>
  <si>
    <t>จ้างที่ปรึกษาคก.ประเมินความเชื่อมั่นของปชช.ในจ.ชายแดนภาคใต้ที่มีต่อการอำนวยความยุติธรรมงวด3จากสนง.ปลัดกระทรวงยุติธรรมค่าธ.6%14,051.07,กองทุน4%9,367.38,โอน224,817.12,ร/ดสะสม2%4,683.69,เบิก220,133.43จาก234,184.50,สญที่131/59ลว13กค.59</t>
  </si>
  <si>
    <t>28/02/2560</t>
  </si>
  <si>
    <t>RV00300000560020163</t>
  </si>
  <si>
    <t>จ้างที่ปรึกษาคก.ประเมินความเชื่อมั่นของปชช.ในจ.ชายแดนภาคใต้ฯงวด4โอน76,418.10ค่าปรับง/ส1,643.40จากสนง.ปลัดกระทรวงยุติธรรมค่าธ.6%4,683.69,กองทุน4%3,122.46,โอน74,939.04,ร/ดสะสม2%1,561.23,เบิก73,377.81จาก78,061.50สญ131/59ลว13กค.59</t>
  </si>
  <si>
    <t>18/05/2560</t>
  </si>
  <si>
    <t>RV00300000560050113</t>
  </si>
  <si>
    <t>เงินปก.ผลงานโครงการประเมินความเชื่อมั่นของปชช.ในจ.ชายแดนภาคใต้ฯงวด1-4จากสนง.ปลัดกระทรวงยุติธรรมค่าธ.6%2,465.10,กองทุน4%1,643.40,โอนกำไร39,441.60,รด.สะสม2%821.70เบิก38,619.90จาก41,085,สญที่131/59ลว13กค.59,เงินโอน12,325.50+4,108.50+16,434+8,217</t>
  </si>
  <si>
    <t>07/09/2560</t>
  </si>
  <si>
    <t>RV00300000560090047</t>
  </si>
  <si>
    <t>RV225/60 รับเงินใบนำส่ง254/60 รายได้โครงการฯ คณะนิติฯ บรรยายความรู้ทางกฎหมาย สมัยที่70 ภาคค่ำโดยสำนักอบรมศึกษากฎหมายแห่งเนติบัณฑิตยสภา ค่าธ.16%2,774.40,กองทุน13%2,254.20,โอนกำไร15,085.80,รายได้สะสม3%520.20,เบิก14,565.60จาก17,340หนังสือที่ศธ64.17/0741  ลว18พ.ค.60,อนุมัติวันที่18พ.ค.60</t>
  </si>
  <si>
    <t>11/09/2560</t>
  </si>
  <si>
    <t>RV00300000560090071</t>
  </si>
  <si>
    <t>บันทึกตัดบัญชีรอการรับรู้.ธ.กรุงไทย359-3,5สค.60โอน156,111,เงินสด12 รายได้โครงการฯคณะนิติฯจ้างที่ปรึกษาโครงการประเมินความเชื่อมั่นของปชช.ในจ.ชายแดนภาคใต้ฯงวด1จากสนง.ปลัดกระทรวงยุติธรรมค่าธ.6%9,367.38,กองทุน4%6,244.92,โอน149,878.08,ร/ดสะสม2%3,122.46เบิก146,755.62จาก156,123,สญที่.116/2560ลว31พค.60</t>
  </si>
  <si>
    <t>RV00300000560090072</t>
  </si>
  <si>
    <t>บันทึกตัดบัญชีรอการรับรู้.ธ.กรุงไทย359-3,31สค.60โอน312,234,เงินสด12 รายได้โครงการฯคณะนิติฯจ้างที่ปรึกษาโครงการประเมินความเชื่อมั่นของปชช.ในจ.ชายแดนภาคใต้ฯงวด2จากสนง.ปลัดกระทรวงยุติธรรมค่าธ.6%18,734.76,กองทุน4%12,489.84,โอน299,756.16,ร/ดสะสม2%6,244.92เบิก293,511.24จาก312,246,สญที่.116/2560ลว31พค.60</t>
  </si>
  <si>
    <t>01/11/2559</t>
  </si>
  <si>
    <t>RV00300000560110008</t>
  </si>
  <si>
    <t>รับเช็ค รายได้โครงการฯคณะมนุษย์ ค่าจ้างที่ปรึกษาโครงการประเมินผลการปฏิบัติราชการ ประจำปีงปม.2559จากอบจ.สตูล ค่าธ.5%2,250เบิก42,750จาก45,000หนังสือมอบอำนาจศธ64/0885ลว24กพ.59</t>
  </si>
  <si>
    <t>RV00300000560110026</t>
  </si>
  <si>
    <t>รับเงินโอนธ.กรุงไทย359-3,11ตค.59รายได้โครงการฯคณะมนุษย์ฯ จ้างที่ปรึกษาเพื่อศึกษาวิจัยรูปแบบแนวทางการสร้างศก.ฐานรากของชุมชนประมงชายฝั่งงวด1จากสนง.สภาเกษตรแห่งชาติ ค่าธ.6%5,985,กองทุน4%3,990,โอน99,750,รายได้สะสม2%1,995เบิก93,765จาก99,750สัญญา จ.06/59ลว22สค.59</t>
  </si>
  <si>
    <t>JV00300000560110078</t>
  </si>
  <si>
    <t>บันทึกปรับลดรายได้รอการรับรู้ธ.กรุงไทย359-3,11ตค.59รายได้โครงการฯคณะมนุษย์ฯ จ้างที่ปรึกษาเพื่อศึกษาวิจัยรูปแบบฯงวด1จากสนง.สภาเกษตรฯ ค่าธ.6%5,985,กองทุน4%3,990,โอน99,750,รายได้สะสม2%1,995เบิก93,765ตามRV00300000560110076ลว3พย.59 เนื่องจากออกใบเสร็จเกินรวมค่าธ.,เงินโอนหักค่าธ.120คงเหลือ99,630</t>
  </si>
  <si>
    <t>15/11/2559</t>
  </si>
  <si>
    <t>RV00300000560110083</t>
  </si>
  <si>
    <t>รับง/สSR1-60:24/8 รายได้โครงการฯคณะมนุษย์ฯ โครงการสัปดาห์แห่งการเรียนรู้ภูมิศาสตร์และวันสารสนเทศภูมิศาสตร์นานาชาติ(GIS DAY2016)จากบ.อีเอสอาร์ไอ จก. ค่าธ.6%1,200,กองทุน4%800,โอนกำไร19,200,รายได้สะสม2%400,เบิก18,800จาก20,000หนังสือขออนุมัติจัดโครงการศธ64.14/   ลว11พย.59อนุมัติวันที่14พย.59</t>
  </si>
  <si>
    <t>21/11/2559</t>
  </si>
  <si>
    <t>RV00300000560110113</t>
  </si>
  <si>
    <t>รับเงินสด120 รายได้โครงการฯคณะมนุษย์ฯจ้างที่ปรึกษาเพื่อศึกษาวิจัยรูปแบบฯงวด1จากสนง.สภาเกษตรฯค่าธ.6%5,985,กองทุน4%3,990,โอน99,750,รายได้สะสม2%1,995เบิก93,765ตามRV00300000560110076ลว3พย.59,JV00300000560110078 บันทึกปรับลดรายได้รอการรับรู้เนื่องจากออกใบเสร็จเกินรวมค่าธ.,เงินโอนหักค่าธ.120คงเหลือ99,630</t>
  </si>
  <si>
    <t>05/01/2560</t>
  </si>
  <si>
    <t>RV00300000560010012</t>
  </si>
  <si>
    <t>โครงการประเมินผลการปฏิบัติราชการ ประจำปีงปม.59 ค่าธ.5%3,000เบิก57,000จาก60,000หนังสือมอบอำนาจศธ64/0885ลว24ก.พ.59</t>
  </si>
  <si>
    <t>09/01/2560</t>
  </si>
  <si>
    <t>RV00300000560010029</t>
  </si>
  <si>
    <t>โครงการศึกษาทัศนคติการรับรู้และความพึงพอใจของปชช.ต่อโรงแยกก๊าซและท่อส่งก๊าซฯจากบ.ทรานส์ไทย-มาเลฯ(ปทท)จก.239,995+5,ค่าธ.กองทุน6%14,400กองทุน4%9,600โอน230,400รด.สส.2%4,800เบิก225,600จาก240,000อนุมัติศธ64.15/ ลว7พย.59</t>
  </si>
  <si>
    <t>24/01/2560</t>
  </si>
  <si>
    <t>RV00300000560010116</t>
  </si>
  <si>
    <t>ค่าจ้างโครงการประเมินผลการปฏิบัติราชการ ประจำปีงปม.2559 จากอบจ.สตูล ค่าธ.5%4,000เบิก76,000จาก80,000หนังสือมอบอำนาจศธ64/0884ลว24ก.พ.59</t>
  </si>
  <si>
    <t>15/02/2560</t>
  </si>
  <si>
    <t>RV00300000560020083</t>
  </si>
  <si>
    <t>โครงการประชุมวิชาการนิสิตนักศึกษาภูมิศาสตร์และภูมิสารสนเทศศาสตร์แห่งประเทศไทยครั้งที่9 ค่าธ.16%22,320,กองทุน13%18,135,โอนกำไร121,365,รายได้สะสม3%4,185,เบิก117,180จาก139,500อนุมัติตามศธ64.14/ ลว23มค.60 อนุมัติวันที่26มค.60</t>
  </si>
  <si>
    <t>20/03/2560</t>
  </si>
  <si>
    <t>RV00300000560030104</t>
  </si>
  <si>
    <t>รายได้โครงการฯ คณะมนุษย์ฯ โครงการพัฒนาการจัดการเรียนการสอนภาษาอังกฤษแบบEnglish Bilingual Education(EBE)ตามกรอบมาตรฐาน CEFR ค่าธ.6%4,812,กองทุน4%3,208,โอนกำไร76,992,รายได้สะสม2%1,604,เบิก75,388จาก80,200หนังสืออนุมัติศธ64.14/0069ลว24มค.60</t>
  </si>
  <si>
    <t>22/05/2560</t>
  </si>
  <si>
    <t>RV00300000560050130</t>
  </si>
  <si>
    <t>โครงการเตรียมความพร้อมการปฏิบัติ พรบ.การจัดซื้อจัดจ้างและการบริหารงานพัสดุฯ ค่าธ.6%9,030,กองทุน4%6,020,โอนกำไร144,480,รายได้สะสม2%3,010,เบิก141,470จาก150,500หนังสืออนุมัติที่ศธ64.14/  ลว15มี.ค.60</t>
  </si>
  <si>
    <t>07/06/2560</t>
  </si>
  <si>
    <t>RV00300000560060055</t>
  </si>
  <si>
    <t>รับเช็ค รายได้โครงการฯคณะมนุษย์ โครงการติดตามและประเมินผลแผนพัฒนาองค์การบริหารส่วนจังหวัดสตูล ประจำปีงปม.2560จากอบจ.สตูล ค่าธ.6%2,400,กองทุน4%1,600,โอนกำไร38,400,รายได้สะสม2%800เบิก37,600จาก40,000ตามหนังสือที่ สต51003/331,ลว20ก.พ.60</t>
  </si>
  <si>
    <t>13/06/2560</t>
  </si>
  <si>
    <t>RV00300000560060108</t>
  </si>
  <si>
    <t>รับเงินโอนธ.กรุงไทย359-3,6 มิ.ย.60รายได้โครงการฯคณะมนุษย์ฯ จ้างที่ปรึกษาเพื่อศึกษาวิจัยรูปแบบแนวทางการสร้างศก.ฐานรากของชุมชนประมงชายฝั่งจากสนง.สภาเกษตรแห่งชาติ ค่าธ.6%144,กองทุน4%96,โอนกำไร2,304,รายได้สะสม2%48เบิก2,256จาก2,400สัญญา จ.06/59ลว22สค.59</t>
  </si>
  <si>
    <t>11/07/2560</t>
  </si>
  <si>
    <t>RV00300000560070046</t>
  </si>
  <si>
    <t>รับเช็คโครงการติดตามและประเมินผลแผนพัฒนาองค์การบริหารส่วนจังหวัดสตูล ประจำปีงปม.2560จากอบจ.สตูล ค่าธ.6%3,600,กองทุน4%2,400,โอนกำไร57,600,รายได้สะสม2%1,200เบิก56,400จาก60,000ตามหนังสือที่ สต51003/331,ลว20ก.พ.60</t>
  </si>
  <si>
    <t>17/07/2560</t>
  </si>
  <si>
    <t>RV00300000560070088</t>
  </si>
  <si>
    <t>รับเงินรายได้โครงการฯหลักสูตรการสื่อสารและการบริหารความขัดแย้งในองค์กรฯ ค่าธ.6%3,918,กองทุน4%2,612,โอนกำไร62,688,รายได้สะสม2%1,306,เบิก61,382จาก65,300 หนังสืออนุมัติศธ64.14/  ลว24เม.ย.60 อนุมัติ27เม.ย.60</t>
  </si>
  <si>
    <t>07/08/2560</t>
  </si>
  <si>
    <t>RV00300000560080041</t>
  </si>
  <si>
    <t>RV204/60 รับเงินใบนำส่ง210/60 รายได้โครงการฯ คณะมนุษย์ฯ โครงการค่ายภูมิศาสตร์ ครั้งที่8 ค่าธ.6%3,240,กองทุน4%2,160,โอนกำไร51,840,รายได้สะสม2%1,080,เบิก50,760จาก54,000หนังสืออนุมัติศธ64.14/  ลว26กค.60</t>
  </si>
  <si>
    <t>08/08/2560</t>
  </si>
  <si>
    <t>RV00300000560080047</t>
  </si>
  <si>
    <t>RV205/60 รับเงินใบนำส่ง211/60 รายได้โครงการฯ คณะมนุษย์ฯ โครงการ  การอ่านทำนองเสนาะ เษกสร้อยสวมกรรณ ค่าธ.16%11,040,กองทุน13%8,970,โอนกำไร60,030,รายได้สะสม3%2,070,เบิก57,960จาก69,000หนังสือที่ศธ64.14/  ลว29มิ.ย.60,อนุมัติวันที่7กค.60</t>
  </si>
  <si>
    <t>17/08/2560</t>
  </si>
  <si>
    <t>RV00300000560080098</t>
  </si>
  <si>
    <t>RV211/60 รับเงินใบนำส่ง215/60 รายได้โครงการฯ คณะมนุษย์ฯ โครงการพัฒนาเครือข่ายครูสังคมศึกษาภาคใต้ ค่าธ.16%5,888,กองทุน13%4,784,โอนกำไร32,016,รายได้สะสม3%1,104,เบิก30,912จาก36,800หนังสือที่ศธ64.14/  ลว21มิ.ย.60,อนุมัติวันที่28มิ.ย.60</t>
  </si>
  <si>
    <t>22/08/2560</t>
  </si>
  <si>
    <t>RV00300000560080133</t>
  </si>
  <si>
    <t>RV214/60 รับเงินใบนำส่ง222/60 รายได้โครงการฯ คณะมนุษย์ฯ โครงการการพัฒนาทักษะภาษาเพื่อการสื่อสารของนักเรียนในศตวรรษที่21โดยจัดการเรียนการสอนแบบCLT ค่าธ.16%5,280,กองทุน13%4,290,โอนกำไร28,710,รายได้สะสม3%990,เบิก27,720จาก33,000หนังสือที่ศธ64.14/ตอ.464  ลว15มิ.ย.60</t>
  </si>
  <si>
    <t>29/08/2560</t>
  </si>
  <si>
    <t>RV00300000560080219</t>
  </si>
  <si>
    <t>RV219/60 รับเงินใบนำส่ง228/60 รายได้โครงการฯ คณะมนุษย์ฯ โครงการการจัดการกิจการบริการสาธารณะที่ดีโดยใช้service mind ค่าธ.6%4,800,กองทุน4%3,200,โอนกำไร76,800,รายได้สะสม2%1,600,เบิก75,200จาก80,000 ตามหนังสือที่ศธ64.14/  วันที่22ก.ค.60อนุมัติวันที่26กค.60</t>
  </si>
  <si>
    <t>31/08/2560</t>
  </si>
  <si>
    <t>RV00300000560080262</t>
  </si>
  <si>
    <t>RV221/60 รับเงินใบนำส่ง230/60 รายได้โครงการฯ คณะมนุษย์ฯ โครงการอบรมภาษาอังกฤษสำหรับนักวิชาชีพสารสนเทศ:ฝึกทักษะการพูด ค่าธ.16%1,120,กองทุน13%910,โอนกำไร6,090,รายได้สะสม3%210,เบิก5,880จาก36,800หนังสือที่ศธ64.14/  ลว12มิ.ย.60,อนุมัติวันที่13มิ.ย.60</t>
  </si>
  <si>
    <t>RV00300000560080263</t>
  </si>
  <si>
    <t>รับเช็ค รายได้โครงการฯคณะมนุษย์ โครงการติดตามและประเมินผลแผนพัฒนาองค์การบริหารส่วนจังหวัดสตูล ประจำปีงปม.2560จากอบจ.สตูล ค่าธ.6%2,700,กองทุน4%1,800,โอนกำไร43,200,รายได้สะสม2%900เบิก42,300จาก40,000ตามหนังสือที่ สต51001/405,ลว1มี.ค60</t>
  </si>
  <si>
    <t>04/09/2560</t>
  </si>
  <si>
    <t>RV00300000560090009</t>
  </si>
  <si>
    <t>RV222/60 รับเงินใบนำส่ง232/60 รายได้โครงการฯ คณะมนุษย์ฯ โครงการพัฒนาศักยภาพนักวิชาชีพสารสนเทศ:การบริการห้องสมุดเชิงรุกในยุค Thailand4.0 ค่าธ.16%1,696,กองทุน13%1,378,โอนกำไร9,222,รายได้สะสม3%318,เบิก8,904จาก10,600หนังสือที่ศธ64.14/  ลว30พ.ค.60,อนุมัติวันที่13มิ.ย.60</t>
  </si>
  <si>
    <t>18/10/2559</t>
  </si>
  <si>
    <t>RV02050200360100179</t>
  </si>
  <si>
    <t>รับเงินรายได้โครงการบริการวิชาการคณะวิทยาการสุขภาพและการกีฬา สำหรับรายการค่าบริการออกกำลังกาย(หักค่าธรรมเนียมบริการวิชาการ16%) ตามใบเสร็จ PL1-2560:1/6 ลว.18/10/2559</t>
  </si>
  <si>
    <t>19/10/2559</t>
  </si>
  <si>
    <t>RV02050200360100187</t>
  </si>
  <si>
    <t>รับเงินรายได้โครงการบริการวิชาการคณะวิทยาการสุขภาพและการกีฬา สำหรับรายการค่าบริการนวดแผนไทย(หักค่าธรรมเนียมบริการวิชาการ16%) ตามใบเสร็จ PL1-2560:1/7 ลว.19/10/2559</t>
  </si>
  <si>
    <t>08/11/2559</t>
  </si>
  <si>
    <t>RV02050200360110121</t>
  </si>
  <si>
    <t>รับเงินรายได้โครงการบริการวิชาการคณะวิทยาการสุขภาพและการกีฬา สำหรับรายการค่าบริการนวดแผนไทย(หักค่าธรรมเนียมบริการวิชาการ16%) ตามใบเสร็จ PL1-2560:1/16 ลว.08/11/2559</t>
  </si>
  <si>
    <t>17/11/2559</t>
  </si>
  <si>
    <t>RV02050200360110225</t>
  </si>
  <si>
    <t>รับเงินรายได้โครงการบริการวิชาการคณะวิทยาการสุขภาพและการกีฬา สำหรับรายการค่าบริการนวดแผนไทย(ใบเสร็จ619/4เงิน200บ.)ค่าบริการออกกำลังกาย(ใบเสร็จ619/5เงิน3,040บ.)(หักค่าธรรมเนียมบริการวิชาการ16%) ตามใบเสร็จ PL1-2560:1/25 ลว.17/11/2559</t>
  </si>
  <si>
    <t>01/12/2559</t>
  </si>
  <si>
    <t>RV02050200360120002</t>
  </si>
  <si>
    <t>รับเงินค่าบริการนวดแผนไทย (หักเข้ากองทุนบริการวิชาการ16%-วสก.) ใบเสร็จเลขที่619/06 :PL1-2560:1/35</t>
  </si>
  <si>
    <t>RV02050200360120023</t>
  </si>
  <si>
    <t>รับเงินค่าบริการศูนย์ออกกำลังกาย (หักเข้ากองทุนบริการวิชาการ16%-วสก.) ใบเสร็จเลขที่619/07 :PL1-2560:1/37</t>
  </si>
  <si>
    <t>08/12/2559</t>
  </si>
  <si>
    <t>RV02050200360120096</t>
  </si>
  <si>
    <t>รับเงินรายได้โครงการบริการวิชาการคณะวิทยาการสุขภาพและการกีฬา สำหรับรายการค่าบริการออกกำลังกาย(ใบนำส่ง 619/8) (หักค่าธรรมเนียมบริการวิชาการ16%) ตามใบเสร็จ PL1-2560:1/39 ลว.08/12/2559</t>
  </si>
  <si>
    <t>13/01/2560</t>
  </si>
  <si>
    <t>RV02050200360010188</t>
  </si>
  <si>
    <t>รับเงินรายได้โครงการบริการวิชาการจากการให้บริการออกกำลังแก่นิสิตและบุคลการโครงการ วมว.-ม.ทักษิณ จำนวน94คนๆละ60บ.ระหว่างเดือนพฤศจิกายน59-กุมภาพันธ์60(ตามใบนำส่งเล่มที่0619เลขที่9)เข้าบัญชีบริการวิชาการคณะ วสก.หักค่าธรรมเนียม16% ตามใบเสร็จ PL1-2560:2/10 ลว.13/01/2560</t>
  </si>
  <si>
    <t>03/02/2560</t>
  </si>
  <si>
    <t>RV02050200360020053</t>
  </si>
  <si>
    <t>รับเงินรายได้บริการวิชาการคณะวิทยาการสุขภาพและการกีฬา สำหรับค่าบริการออกกำลังภาย(ตามใบนำส่งเลขที่0619เลขที่10 โดยหักค่าธรรมเนียม16%) ตามใบเสร็จ PL1-2560:2/30 ลว.03/02/2560</t>
  </si>
  <si>
    <t>10/03/2560</t>
  </si>
  <si>
    <t>RV02050200360030119</t>
  </si>
  <si>
    <t>รับเงินรายได้โครงการบริการวิชาการคณะวิทยาการสุขภาพและการกีฬารายการค่าบริการนวดแผนไทยหักค่าบริการ16%ของรายรับ(ตามใบนำส่งเล่มที่0619เลขที่11) ตามใบเสร็จ PL1-2560:3/5 ลว.10/03/2560</t>
  </si>
  <si>
    <t>12/04/2560</t>
  </si>
  <si>
    <t>RV02050200360040130</t>
  </si>
  <si>
    <t>ค่าบริการออกกำลังกาย(บริการวิชาการหักค่าธรรมเนียม16%จากรายรับ ตามใบนำส่งเงินเล่มที่0619เลขที่12) ตามใบเสร็จ PL1-2560:3/29 ลว.12/04/2560</t>
  </si>
  <si>
    <t>25/04/2560</t>
  </si>
  <si>
    <t>RV02050200360040255</t>
  </si>
  <si>
    <t>ค่าบริการออกกำลังกาย(บริการวิชาการหักค่าธรรมเนียม16%จากรายรับ ตามใบนำส่งเงินเล่มที่0619เลขที่13) ตามใบเสร็จ PL1-2560:3/38 ลว.25/04/2560</t>
  </si>
  <si>
    <t>19/06/2560</t>
  </si>
  <si>
    <t>RV02050200360060223</t>
  </si>
  <si>
    <t>รับเงินจากคณะวิทยาการสุขภาพและการกีฬาสำหรับเงินค่าบริการนวดแผนไทย(โครงการบริการวิชาการหักค่าธรรมเนียม16%จากรายรับ ตามใบนำส่งเงิน0619เลขที่14-15) ตามใบเสร็จ PL1-2560:4/41 ลว.19/06/2560</t>
  </si>
  <si>
    <t>03/07/2560</t>
  </si>
  <si>
    <t>RV02050200360070008</t>
  </si>
  <si>
    <t xml:space="preserve">รับเงินค่าบริการนวดแผนไทย (หักเข้ากองทุนบริการวิชาการ16%-วสก.) </t>
  </si>
  <si>
    <t>30/08/2560</t>
  </si>
  <si>
    <t>RV02050200360080349</t>
  </si>
  <si>
    <t>รับเงินจากคณะวิทยาการสุขภาพและการกีฬา สำหรับเงินค่าบริการออกกำลังกาย(โครงการบริการวิชาการหักค่าธรรมเนียม16%จากรายรับ ตามใบนำส่งเงิน0619/17) ตามใบเสร็จ PL1-2560:5/44 ลว.29/08/2560</t>
  </si>
  <si>
    <t>06/09/2560</t>
  </si>
  <si>
    <t>RV02050200360090087</t>
  </si>
  <si>
    <t>รับเงินจากคณะวิทยาการสุขภาพและการกีฬา สำหรับเงินค่าบริการออกกำลังกาย(โครงการบริการวิชาการหักค่าธรรมเนียม16%จากรายรับ ตามใบนำส่งเงิน0619/18) ตามใบเสร็จ PL1-2560:6/3 ลว.06/09/2560</t>
  </si>
  <si>
    <t>RV02050200360090120</t>
  </si>
  <si>
    <t>รับเงินจากคณะวิทยาการสุขภาพและการกีฬา สำหรับเงินค่าบริการออกกำลังกาย(โครงการบริการวิชาการหักค่าธรรมเนียม16%จากรายรับ ตามใบนำส่งเงิน0619/19) ตามใบเสร็จ PL1-2560:6/5 ลว.07/09/2560</t>
  </si>
  <si>
    <t>18/09/2560</t>
  </si>
  <si>
    <t>RV02050200360090328</t>
  </si>
  <si>
    <t>รับเงินจากคณะวิทยาการสุขภาพและการกีฬา สำหรับเงินค่าบริการออกกำลังกาย(โครงการบริการวิชาการหักค่าธรรมเนียม16%จากรายรับ ตามใบนำส่งเงิน0619/20) ตามใบเสร็จ PL1-2560:6/18 ลว.18/09/2560</t>
  </si>
  <si>
    <t>19/09/2560</t>
  </si>
  <si>
    <t>RV02050200360090347</t>
  </si>
  <si>
    <t>รับเงินจากคณะวิทยาการสุขภาพและการกีฬา สำหรับเงินค่าบริการออกกำลังกาย(โครงการบริการวิชาการหักค่าธรรมเนียม16%จากรายรับ ตามใบนำส่งเงิน0619/21) ตามใบเสร็จ PL1-2560:6/20 ลว.19/09/2560</t>
  </si>
  <si>
    <t>27/09/2560</t>
  </si>
  <si>
    <t>RV02050200360090488</t>
  </si>
  <si>
    <t>รับเงินจากคณะวิทยาการสุขภาพและการกีฬา สำหรับเงินค่าบริการนวดแผนไทย(โครงการบริการวิชาการหักค่าธรรมเนียม16%จากรายรับ ตามใบนำส่งเงิน0619/22-23) ตามใบเสร็จ PL1-2560:6/27 ลว.26/09/2560</t>
  </si>
  <si>
    <t>09/12/2559</t>
  </si>
  <si>
    <t>RV02050200360120112</t>
  </si>
  <si>
    <t>รับเงินจากโรงเรียนสตรีพัทลุง จังหวัดพัทลุง สำหรับเงินรายได้ค่าโครงการบริการวิชาการคณะวิทย์หัก16%ของรายรับในการจัดโครงการค่ายวิทยาศาสตร์ทางด้านฟิสิกส์สำหรับนักเรียนมัธยมศึกษาชั้นปีที่4-5ระหว่างวันที่17-18ธันวาคม2559 ตามใบเสร็จ PR1-2560:15/38 ลว.09/12/2559</t>
  </si>
  <si>
    <t>19/12/2559</t>
  </si>
  <si>
    <t>RV02050200360120224</t>
  </si>
  <si>
    <t>รับเงินจากโรงเรียนจุฬาภรณราชวิทยาลัย จังหวัดสตูล สำหรับเงินรายได้ค่าโครงการบริการวิชาการคณะวิทย์หัก16%ของรายรับในการจัดโครงการฝึกปฏิบัติการภาคสนามวิทยาศาสตร์โลกทั้งระบบสำหรับนักเรียนชั้นมัธยมศึกษาปีที่1และครู ระหว่างวันที่16-17 ธค. 59 ณ คณะวิทยาศาสตร์ ม.ทักษิณ ตามใบเสร็จ PR1-2560:17/15 ลว.19/12/2559</t>
  </si>
  <si>
    <t>RV02050200360010017</t>
  </si>
  <si>
    <t>รับเงินจากโรงเรียนดรุณศาสน์วิทยาจังหวัดปัตตานีสำหรับเงินรายได้ค่าโครงการบริการวิชาการคณะวิทย์หัก16%ของรายรับในการจัดโครงการนำนักเรียนเข้าค่ายเทคนิคปฏิบัติการเบื้องต้นทางด้านวิทยาศาสตร์ ม.4(เคมี ฟิสิกส์ ชีววิทยา)ระหว่างวันที่21-22 มค. 60 ตามใบเสร็จ PR1-2560:19/14 ลว.09/01/2560</t>
  </si>
  <si>
    <t>RV02050200360010018</t>
  </si>
  <si>
    <t>รับเงินจากโรงเรียนดรุณศาสน์วิทยาจังหวัดปัตตานีสำหรับเงินรายได้ค่าโครงการบริการวิชาการคณะวิทย์หัก16%ของรายรับในการจัดโครงการนำนักเรียนเข้าค่ายเทคนิคปฏิบัติการเบื้องต้นทางด้านวิทยาศาสตร์ ม.2(ชีววิทยา เคมี คณิตศาสตร์)ระหว่างวันที่28-29 มค. 60 ตามใบเสร็จ PR1-2560:19/15 ลว.09/01/2560</t>
  </si>
  <si>
    <t>16/01/2560</t>
  </si>
  <si>
    <t>RV02050200360010213</t>
  </si>
  <si>
    <t>รับเงินจากโรงเรียนสตรีพัทลุง จังหวัดพัทลุง สำหรับเงินรายได้ค่าโครงการบริการวิชาการคณะวิทย์หัก16%ของรายรับในการจัดโครงการค่ายเทคนิคปฏิบัติการทางด้านวิทยาศาสตร์ สำหรับนักเรียนมัธยมศึกษาชั้นปีที่1-3 ระหว่างวันที่14-15มกราคม60 ณ คณะวิทยาศาสตร์ ตามใบเสร็จ PR1-2560:20/7 ลว.16/01/2560</t>
  </si>
  <si>
    <t>17/01/2560</t>
  </si>
  <si>
    <t>RV02050200360010228</t>
  </si>
  <si>
    <t>รับเงินจากโครงการ วมว.-ม.ทักษิณสำหรับรายได้โครงการบริการวิชการคณะวิทย์หัก16%ของรายรับโครงการสอบคัดเลือกนักเรียนรอบสองเข้าเป็นนักเรียนชั้นมัธยมศึกษาปีที่4ระยะที่2ระหว่างวันที่14-15มกราคม60(ใบนำส่ง610/2-50,720/1-20,720/22-28,720/30-40,720/42-47,720/49-50,721/1/23) ตามใบเสร็จPL1-2560:2/11 ลว.17/01/2560</t>
  </si>
  <si>
    <t>07/02/2560</t>
  </si>
  <si>
    <t>RV02050200360020090</t>
  </si>
  <si>
    <t>ค่าใช้จ่ายในการบริหารจัดการสถานีเฝ้าระวังภัยทางรังสีประจำจังหวัดสงขลา(หักค่าธรรมเนียมบริการวิชาการ6%) ตามใบเสร็จPR2-2560:2/29 ลว.07/02/2560 จากสำนักงานปรมาณูเพื่อสันติ</t>
  </si>
  <si>
    <t>RV02050200360020091</t>
  </si>
  <si>
    <t>ค่าใช้จ่ายในการจัดกิจกรรมค่ายคณิตศาสตร์สำหรับนักเรียนห้องเรียนโครงการSMA(หักค่าธรรมเนียมบริการวิชาการ16%) ตามใบเสร็จPR1-2560:29/49 ลว.07/02/2560จากโรงเรียนหาดใหญ่รัฐประชาสรรค์จังหวัดสงขลา</t>
  </si>
  <si>
    <t>RV02050200360060224</t>
  </si>
  <si>
    <t>รับเงินจากโรงเรียนสตรีทุ่งสง จังหวัดนครศรีธรรมราช สำหรับเงินบริการวิชาการในการจัดกิจกรรมค่ายส่งเสริมและพัฒนาอัจฉริยภาพด้านวิทยาศาสตร์คณิตศาสตร์และคอมพิวเตอร์ระหว่างวันที่15-17/06/60ณ ม.ทักษิณ วท.พัทลุง(หักค่าธรรมเนียม16%จากรายรับของคณะวิทยาศาสตร์)ตามใบเสร็จPR1-2560:79/26 ลว.16/06/2560</t>
  </si>
  <si>
    <t>06/07/2560</t>
  </si>
  <si>
    <t>RV02050200360070052</t>
  </si>
  <si>
    <t>รับเงินจากโรงเรียนดรุณศาสตร์วิทยาจังหวัดปัตตานีสำหรับค่าใช้จ่ายค่ายเทคนิคปฏิบัติการเบื้องต้นทางด้านวิทยาศาสตร์ม.4ระหว่างวันที่21-23ก.ค.60(หักค่าธรรมเนียมบริการวิชาการ16%ของรายรับคณะวิทย์)</t>
  </si>
  <si>
    <t>RV02050200360070053</t>
  </si>
  <si>
    <t>รับเงินจากโรงเรียนดรุณศาสตร์วิทยาจังหวัดปัตตานีสำหรับค่าใช้จ่ายค่ายเทคนิคปฏิบัติการเบื้องต้นทางด้านวิทยาศาสตร์ม.3ระหว่างวันที่24-26ก.ค.60(หักค่าธรรมเนียมบริการวิชาการ16%ของรายรับคณะวิทย์)</t>
  </si>
  <si>
    <t>RV02050200360070054</t>
  </si>
  <si>
    <t>รับเงินจากโรงเรียนดรุณศาสตร์วิทยาจังหวัดปัตตานีสำหรับค่าใช้จ่ายค่ายเทคนิคปฏิบัติการเบื้องต้นทางด้านวิทยาศาสตร์ม.2ระหว่างวันที่29-30ก.ค.60(หักค่าธรรมเนียมบริการวิชาการ16%ของรายรับคณะวิทย์)</t>
  </si>
  <si>
    <t>25/07/2560</t>
  </si>
  <si>
    <t>RV02050200360070235</t>
  </si>
  <si>
    <t>รับเงินรายได้โครงการบริการวิชาการค่าลงทะเบียนโครงการฝึกอบรมเชิงปฏิบัติการการประยุกต์ไมโครคอนโทรลเลอร์สำหรับโครงงานวิทยาศาตร์ฯระหว่างวันที่22-23ก.ค.60(หักค่าบริการวิชาาร16%จากรายรับคณะวิทย์ตามใบนำส่ง837/1-27)</t>
  </si>
  <si>
    <t>27/07/2560</t>
  </si>
  <si>
    <t>RV02050200360070286</t>
  </si>
  <si>
    <t>รับเงินโอนจากเทศบาลนครศรีธรรมราชในวันที่21/07/60ค่าจ้างที่ปรึกษาโครงการบริหารจัดการขยะมูลฝอยชุมชนเทศบาล(หัก6%จากรายรับบริการวิชาการคณะวิทย์)</t>
  </si>
  <si>
    <t>02/08/2560</t>
  </si>
  <si>
    <t>RV02050200360080022</t>
  </si>
  <si>
    <t>รับเงินโอนจากบัญชีเงินฝากออมทรัพย์ ธ.ไทยพาณิชย์(บัญชี403-487220-3)วันที่01/08/60สำหรับเงินค่าลงทะเบียน2017 International Conference on Alternative Energy in Developing Countries and Emerging Ecounomics(หัก6%ค่าบริการจากรายรับคณะวิทย์)ตามใบเสร็จPL2-2560:1/12ลว.01/08/2560</t>
  </si>
  <si>
    <t>14/09/2560</t>
  </si>
  <si>
    <t>RV02050200360090265</t>
  </si>
  <si>
    <t>รับเงินโอนจากบัญชีเงินฝากSCB(403-487220-3)และเช็คเลขที่46690052TMBลว.10/9/60จากการไฟฟ้าส่วนภูมิภาคจ้างที่ปรึกษาจัดทำรายงานศึกษาความเหมาะสมโครงการพัฒนาระบบผลิตไฟฟ้าด้วยทุ่งกังหันลมในพื้นที่ภาคใต้งวดที่3,4(หักค่าธรรมเนียมบริการวิชาการ6%)ตามใบเสร็จPL2-2560:1/16ลว.14/09/2560</t>
  </si>
  <si>
    <t>22/06/2560</t>
  </si>
  <si>
    <t>RV02050200360060261</t>
  </si>
  <si>
    <t>รับเงินรายได้ค่าลงทะเบียนโครงการค่ายนักวิทยาศาสตร์เกษตรครั้งที่ 15 (จำนวน46คน๑1,000บาท) โดยหักค่าธรรมเนียม16%ของรายรับค่าบริการวิชาการ(ตามใบนำส่งเงินเล่มที่724เลขที่5-40) ตามใบเสร็จ PL1-2560:4/48 ลว.22/06/2560</t>
  </si>
  <si>
    <t>21/07/2560</t>
  </si>
  <si>
    <t>RV02050200360070211</t>
  </si>
  <si>
    <t>รับเงินโอนจากบัญชีเงินฝากออมทรัพย์ ธ.ไทยพาณิชย์ เลขที่บัญชี 403-487220-3 จากคณะเทคโนโลยีและการพัฒนาชุมชนในวันที่18/07/60สำหรับเงินโครงการAgri-Relationship of ASEAN University Networkระหว่าง17-31ก.ค.60ตามใบนำส่ง1/6(หัก16%ของรายรับบริการวิชาการ)ตามใบเสร็จPL2-2560:1/10ลว.20/7/60</t>
  </si>
  <si>
    <t>RV02050200360070212</t>
  </si>
  <si>
    <t>รับเงินค่าลงทะเบียนเพื่อเข้าร่วมโครงการ Agri-Relationship of ASEAN University Network ระหว่างวันที่17-31ก.ค.6ตามใบนำส่ง1/7(หัก16%ของรายรับบริการวิชาการของคณะเทคโนโลยีฯ)ตามใบเสร็จPL1-2560:5/17ลว.20/07/2560</t>
  </si>
  <si>
    <t>17/10/2559</t>
  </si>
  <si>
    <t>RV00300000560100090</t>
  </si>
  <si>
    <t>รับเงินโอนธ.กรุงไทย359-3,11ตค.59รายได้โครงการออกข้อสอบในการสอบแข่งขันเพื่อบรรจุและแต่งตั้งบุคคลเข้ารับราชการฯจ.พังงาจากสนง.ศึกษาธิการจังหวัดพังงา,ค่าธ.กองทุน6%10,860,กองทุน4%7,240โอน173,760,รายได้สะสม2%3,620เบิก170,140จาก181,000หนังสือมอบอำนาจศธ64.13/0573ลว6กย59</t>
  </si>
  <si>
    <t>02/11/2559</t>
  </si>
  <si>
    <t>RV00300000560110017</t>
  </si>
  <si>
    <t>บันทึกตัดบัญชีรด.รอรับรู้ธ.กรุงไทย359-3,25ตค59,รายได้โครงการคณะศึกษาฯ จ้างสร้างข้อสอบแข่งขันเพื่อสอบบรรจุและแต่งตั้งบุคคลรับราชการครูฯครั้งที่1งปม.59จากสนง.ศึกษาธิการจ.กระบี่,ค่าธ.กองทุน6%38,886,กองทุน4%25,924,โอน648,088เงินสด12,รายได้สะสม2%12,962,เบิก609,214จาก648,100มอบอำนาจศธ64.13/0573ลว6กย59</t>
  </si>
  <si>
    <t>RV00300000560110134</t>
  </si>
  <si>
    <t>รับเงินโอนธ.กรุงไทย359-3,14พย.59 รายได้โครงการฯ คณะศึกษาฯ จ้างทำข้อสอบข้อเขียนสำหรับพนง.ที่ปฏิบัติหน้าที่ในสถานศึกษาเพื่อบรรจุและแต่งตั้งเป็นพนง.ครูเทศบาลจากสนง.เทศบาลต.เขาชัยสน ค่าธ.6%931.50,กองทน4%621,โอนกำไร14,593.50,รายได้สะสม2%310.50,เบิก14,593.50จาก15,525หนังสือภายนอกที่ศธ64.13/1091ลว12ตค.59</t>
  </si>
  <si>
    <t>RV00300000560120059</t>
  </si>
  <si>
    <t>RV48/60 รับเงินบร.SR160:40/30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 ปี55-56จากคณะศึกษาศาสตร์  ค่าธ.15%998,250 (รับเฉพาะค่าธ.)</t>
  </si>
  <si>
    <t>16/12/2559</t>
  </si>
  <si>
    <t>RV00300000560120088</t>
  </si>
  <si>
    <t>RV52/60 รับเงินบร.SR1-60:42/21-42/41รายได้โครงการฯ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 ปี57-59จากคณะศึกษาศาสตร์ ค่าธ.15%1,833,300 (รับเฉพาะค่าธ.)</t>
  </si>
  <si>
    <t>09/02/2560</t>
  </si>
  <si>
    <t>RV00300000560020063</t>
  </si>
  <si>
    <t>ค่าลงทะเบียนฝึกอบรมโครงการประจำปีงปม.60 ค่าธ.16%24,960,กองทุน13%20,280,โอนกำไร135,720,รายได้สะสม3%4,680,เบิก131,040จาก156,000</t>
  </si>
  <si>
    <t>14/03/2560</t>
  </si>
  <si>
    <t>RV00300000560030070</t>
  </si>
  <si>
    <t>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55,040,กองทุน13%44,720,โอนกำไร299,280,รายได้สะสม3%10,320,เบิก288,960จาก344,000</t>
  </si>
  <si>
    <t>23/03/2560</t>
  </si>
  <si>
    <t>RV00300000560030127</t>
  </si>
  <si>
    <t>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 ค่าธ.16%24,960,กองทุน13%20,280,โอนกำไร135,720,รายได้สะสม3%4,680,เบิก131,040จาก156,000อนุมัติหลักสูตรต่อเนื่องงปม.2560ศธ64.03(บว)/0401ลว2มี.ค.60</t>
  </si>
  <si>
    <t xml:space="preserve"> RV00300000560120059</t>
  </si>
  <si>
    <t xml:space="preserve">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 ปี55-56จากคณะศึกษาศาสตร์  ค่าธ.15%998,250 (รับเฉพาะค่าธ.) </t>
  </si>
  <si>
    <t xml:space="preserve">RV00300000560120088 </t>
  </si>
  <si>
    <t xml:space="preserve">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 ปี57-59จากคณะศึกษาศาสตร์ ค่าธ.15%1,833,300 (รับเฉพาะค่าธ.) </t>
  </si>
  <si>
    <t>04/04/2560</t>
  </si>
  <si>
    <t>RV00300000560040010</t>
  </si>
  <si>
    <t>รายได้โครงการฯจ้างออกข้อสอบในการสรรหาและเลือกสรรบุคคลเพื่อเป็นพนง.จ้างตำแหน่งครูผู้ช่วย ค่าธ.6%10,730.64,กองทุน4%7,153.76,โอนกำไร171,690.24,รายได้สะสม2%3,576.88,เบิก168,113.36จาก178,844 หนังสือตอบรับภายนอกที่ศธ64.13/0279ลว24มี.ค.60</t>
  </si>
  <si>
    <t>20/04/2560</t>
  </si>
  <si>
    <t>RV00300000560040093</t>
  </si>
  <si>
    <t>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22,400,กองทุน13%18,200,โอนกำไร121,800,รายได้สะสม3%4,200,เบิก117,600จาก140,000 มติเห็นชอบอนุมัติตามศธ64.03(บว.)/0401</t>
  </si>
  <si>
    <t>05/05/2560</t>
  </si>
  <si>
    <t>RV00300000560050033</t>
  </si>
  <si>
    <t>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25,600,กองทุน13%20,800,โอนกำไร139,200,รายได้สะสม3%4,800,เบิก160,000จาก160,000</t>
  </si>
  <si>
    <t>25/05/2560</t>
  </si>
  <si>
    <t>RV00300000560050154</t>
  </si>
  <si>
    <t>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24,960,กองทุน13%20,280,โอนกำไร135,720,รายได้สะสม3%4,680,เบิก131,040จาก156,000</t>
  </si>
  <si>
    <t>15/06/2560</t>
  </si>
  <si>
    <t>RV00300000560060149</t>
  </si>
  <si>
    <t>20/06/2560</t>
  </si>
  <si>
    <t>RV00300000560060197</t>
  </si>
  <si>
    <t>รายได้โครงการฯค่าดำเนินการออกข้อสอบในการสรรหาและเลือกสรรบุคคลเพื่อเป็นพนง.จ้างตำแหน่งครูผู้ช่วย ค่าธ.16% 10,654.56,กองทุน13%8,656.83,โอนกำไร57,934.17,รายได้สะสม3%1,997.73,เบิก55,936.44จาก66,591ตามหนังสือที่ กบ51001/1729ลว12มิ.ย.60</t>
  </si>
  <si>
    <t>23/06/2560</t>
  </si>
  <si>
    <t>RV00300000560060228</t>
  </si>
  <si>
    <t>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50,560,กองทุน13%41,080,โอนกำไร274,920,รายได้สะสม3%9,480,เบิก265,440จาก316,000</t>
  </si>
  <si>
    <t>27/06/2560</t>
  </si>
  <si>
    <t>RV00300000560060241</t>
  </si>
  <si>
    <t>รายได้โครงการฯ ค่าลงทะเบียน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 ค่าธ.16%28,160,กองทุน13%22,880,โอนกำไร153,120,รด.สะสม3%5,280,เบิก147,840จาก176,000หลักสูตรต่อเนื่องงปม.2560ศธ64.03(บว)/0401ลว2มีค.60</t>
  </si>
  <si>
    <t>20/07/2560</t>
  </si>
  <si>
    <t>RV00300000560070139</t>
  </si>
  <si>
    <t>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26,240,กองทุน13%21,320,โอนกำไร142,680,รายได้สะสม3%4,920,เบิก137,760จาก164,000อนุมัติหลักสูตรต่อเนื่องงปม.2560ศธ64.03(บว)/0401ลว2มี.ค.60</t>
  </si>
  <si>
    <t>RV00300000560080096</t>
  </si>
  <si>
    <t>RV211/60 รับเงินใบนำส่ง216/60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19,840,กองทุน13%16,120,โอนกำไร107,880,รายได้สะสม3%3,720,เบิก104,160จาก124,000อนุมัติหลักสูตรต่อเนื่องงปม.2560ศธ64.03(บว)/0401ลว2มี.ค.60</t>
  </si>
  <si>
    <t>25/08/2560</t>
  </si>
  <si>
    <t>RV00300000560080180</t>
  </si>
  <si>
    <t>RV217/60 รับเงินใบนำส่ง224/60 รายได้โครงการฯ คณะศึกษาฯ โครงการเทคนิคการสอนคณิตศาสตร์ระดับประถมศึกษา ธ.16%4,560,กองทุน13%3,705,โอนกำไร24,795,รายได้สะสม3%855,เบิก23,940จาก28,500 ตามหนังสือที่ศธ64.13.03/733ลว.17กค.60อนุมัติ18กค.60</t>
  </si>
  <si>
    <t>RV00300000560090109</t>
  </si>
  <si>
    <t>RV230/60 รับเงินใบนำส่ง240/60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27,520,กองทุน13%22,360,โอนกำไร149,640,รายได้สะสม3%5,160,เบิก144,480จาก172,000</t>
  </si>
  <si>
    <t>21/09/2560</t>
  </si>
  <si>
    <t>RV00300000560090180</t>
  </si>
  <si>
    <t>RV235/60 รับเงินใบนำส่ง245/60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17,920,กองทุน13%14,560,โอนกำไร97,440,รายได้สะสม3%3,360,เบิก94,080จาก112,000 มติเห็นชอบอนุมัติตามศธ64.03(บว.)/0401</t>
  </si>
  <si>
    <t>RV00300000560120047</t>
  </si>
  <si>
    <t>รับเงินใบนำส่ง30/60 คณะเศรษฐศาสตร์ รายได้โครงการฯ โครงการฝึกปฏิบัติการเขียนคู่มือปฏิบัติงานและผลงานเชิงวิเคราะห์เพื่อพัฒนางานฯ ค่าธ.6%17,220,กองทุน4%11,480,โอนกำไร269,780,รายได้สะสม2%5,740,เบิก269,780จาก287,000หนังสือที่ศธ64.16/  อนุมัติวันที่28ตค.59</t>
  </si>
  <si>
    <t>RV00300000560010011</t>
  </si>
  <si>
    <t>RV64/60 รับเงินใบนำส่ง48/60 รายได้โครงการฯ คณะเศรษฐศาสตร์ฯ โครงการเทคนิคการลงทุนในตลาดหลักทรัพย์ ค่าธ.16%1,120,กองทุน13%910,โอนกำไร6,090,รายได้สะสม3%210,เบิก5,880จาก7,000หนังสือที่ศธ64.16/  เห็นชอบโครงการวันที่27ธค.59</t>
  </si>
  <si>
    <t>14/02/2560</t>
  </si>
  <si>
    <t>RV00300000560020075</t>
  </si>
  <si>
    <t>โครงการบริการวิชาการจำนวน4โครงการย่อย ค่าธ.16%1,040,กองทุน13%845,โอนกำไร5,655,รายได้สะสม3%195,เบิก5,460จาก6,500หนังสือที่ศธ64.16/  เห็นชอบโครงการวันที่27ธค.59</t>
  </si>
  <si>
    <t>06/03/2560</t>
  </si>
  <si>
    <t>RV00300000560030027</t>
  </si>
  <si>
    <t>รายได้โครงการฯ คณะเศรษฐศาสตร์ฯ โครงการวิเคราะห์ข้อมูลด้วยโปรแกรมสำเร็จรูป ค่าธ.16%1,600,กองทุน13%1,300,โอนกำไร8,700,รายได้สะสม3%300,เบิก8,400จาก10,000หนังสือที่ศธ64.16/  อนุมัติโครงการวันที่27ธค.59</t>
  </si>
  <si>
    <t>30/03/2560</t>
  </si>
  <si>
    <t>RV00300000560030187</t>
  </si>
  <si>
    <t>รายได้โครงการฯ คณะเศรษฐศาสตร์ฯ โครงการอบรมการเขียนแบบประเมินค่างานเพื่อกำหนดตำแหน่งที่สูงขึ้นและการเขียนคู่มือปฏิบัติงานเพื่อการพัฒนางานและต่อสัญญาจ้าง ค่าธ.6%8,820,กองทุน4%5,880,โอนกำไร141,120,รายได้สะสม2%2,940,เบิก138,180,จาก147,000อนุมัติตามหนังสือศธ.64.16ลว28ก.พ.60</t>
  </si>
  <si>
    <t>13/09/2560</t>
  </si>
  <si>
    <t>RV00300000560090099</t>
  </si>
  <si>
    <t>รับเงินสด รายได้โครงการฯคณะเศรษฐศาสตร์ฯ จ้างที่ปรึกษาโครงการเสริมสร้างผู้ประกอบการใหม่ฯ หลักสูตรระยะกลาง,สญ.9/2551,12/2550จากศูนย์ส่งเสริมอุตฯภาคที่11ค่าธ.6%3.60,กองทุน4%2.40,โอน57.60,ร/ดสะสม2%1.20เบิก56.40จาก60</t>
  </si>
  <si>
    <t>RV00300000560090134</t>
  </si>
  <si>
    <t>ตัดรด.รอรับรู้.ธ.กรุงไทย359-3,31กค.60โอน4,488,รด.จัดการศึกษาฯ ธ.กรุงศรีฯ000-5,11สค.60โอน13488+11988+6988+13988+13988,ง/ส12,รด.โครงการฯค.เศรษฐศาสตร์ฯ จ.ทปษ.ค.เสริมสร้างผู้ประกอบการใหม่ฯ,สญ.9/51,12/50จากศ.ส่งเสริมอุตฯภาค11ค่าธ.6%3,896.40,กท.4%2,597.60,โอน62,342.40,สส.2%1,298.80เบิก61,043.60จาก64,940</t>
  </si>
  <si>
    <t>20/02/2560</t>
  </si>
  <si>
    <t>RV00300000560020105</t>
  </si>
  <si>
    <t>โครงการแสดงดนตรีทักษิณฟิลฮาร์มอนิค ประจำปี2559 ค่าธ.6%465,กองทุน4%310,โอนกำไร7,440,รายได้สะสม2%155,เบิก7,285จาก7,750ศธ64.15/1104 ลว27ก.ย.59 ทราบ27ก.ย.59</t>
  </si>
  <si>
    <t>RV00300000560020122</t>
  </si>
  <si>
    <t>โครงการสร้างตราสินค้าและบรรจุภัณฑ์เพื่อสร้างมูลค่าเพิ่มให้กับผลิตภัณฑ์ชุมชน ค่าธ.6%360,กองทุน4%240,โอนกำไร5,760,รายได้สะสม2%120,เบิก5,640จาก6,000ศธ64.15/100 ลว20มค.60 อนุมัติ27มค.60</t>
  </si>
  <si>
    <t>05/04/2560</t>
  </si>
  <si>
    <t>RV00300000560040021</t>
  </si>
  <si>
    <t>โครงการบริการวิชาการดนตรี สำหรับบุคคลทั่วไป ค่าธ.16%768,กองทุน13%624,โอนกำไร4,176,รายได้สะสม3%144,เบิก4,032จาก4,800อนุมัติตามหนังสือศธ.64.15/102ลว20ม.ค.60</t>
  </si>
  <si>
    <t>10/04/2560</t>
  </si>
  <si>
    <t>RV00300000560040037</t>
  </si>
  <si>
    <t>เงินประกันผลงานโครงการวิจัยการศึกษารวบรวมและประมวลข้อมูลทุติยภูมิเกี่ยวกับผลิตภัณฑ์(ภาคใต้)โครงการสร้างตราสินค้าฯผลิตภัณฑ์OTOP(IBGC)จากสพว. ค่าธ.5%625เบิก11,875จาก12,500 สัญญาที่5511005ลว23พ.ย.55</t>
  </si>
  <si>
    <t>18/04/2560</t>
  </si>
  <si>
    <t>RV00300000560040072</t>
  </si>
  <si>
    <t>โครงการค่ายฤดูร้อนมหาวิทยาลัยทักษิณเพื่อส่งเสริมจริยธรรมและวัฒนธรรมครั้งที่14จากสาขาวิชาดุริยางคศาสตร์(ไทย) ค่าธ.16%4,080,กองทุน13%3,315,โอนกำไร22,185,รายได้สะสม3%765,เบิก21,420จาก25,500หนังสืออนุมัติศธ64.15/0113ลว24ม.ค.60</t>
  </si>
  <si>
    <t>21/04/2560</t>
  </si>
  <si>
    <t>RV00300000560040101</t>
  </si>
  <si>
    <t>โครงการค่ายฤดูร้อนมหาวิทยาลัยทักษิณเพื่อส่งเสริมจริยธรรมและวัฒนธรรมครั้งที่14จากสาขาวิชาดุริยางคศาสตร์(ไทย) ค่าธ.16%320,กองทุน13%260,โอนกำไร1,740,รายได้สะสม3%60,เบิก1,680จาก2,000หนังสืออนุมัติศธ64.15/0113ลว24ม.ค.60</t>
  </si>
  <si>
    <t>27/04/2560</t>
  </si>
  <si>
    <t>RV00300000560040129</t>
  </si>
  <si>
    <t>RV00300000560050114</t>
  </si>
  <si>
    <t>รับเงินโอน.ธ.กรุงไทย359-3,5พ.ค.60รายได้โครงการฯคณะศิลปกรรม โครงการเผยแพร่องค์ความรู้และการสร้างสรรค์ศิลปกรรมสู่ประชาคมอาเซียนจากสนง.ศิลปวัฒนธรรมร่วมสมัย ค่าธ.6%6,000,กองทุน4%4,000,โอนกำไร96,000,รด.สะสม2%2,000เบิก94,000จาก100,000,หนังสือที่วธ0602/287ลว24มี.ค.60,เงินโอน100,000</t>
  </si>
  <si>
    <t>26/05/2560</t>
  </si>
  <si>
    <t>RV00300000560050164</t>
  </si>
  <si>
    <t>29/05/2560</t>
  </si>
  <si>
    <t>RV00300000560050171</t>
  </si>
  <si>
    <t>โครงการอบรมเชิงปฏิบัติการผู้ดูและเด็กพิเศษ โดยใช้ดนตรีบำบัด ค่าธ.16%1,632,กองทุน13%1,326,โอนกำไร8,874,รายได้สะสม3%306,เบิก8,568จาก10,200อนุมัติตามหนังสือศธ.64.15/109ลว24ม.ค.60</t>
  </si>
  <si>
    <t>RV00300000560070089</t>
  </si>
  <si>
    <t>รายได้โครงการฯหลักสูตรการออบแบบตราสินค้าและบรรจุภัณฑ์ ค่าธ.16%1,920,กองทุน13%1,560,โอนกำไร10,440,รายได้สะสม3%360,เบิก10,080จาก12,000ศธ64.15/679 ลว4ก.ค.60 อนุมัติ15ก.ค.60</t>
  </si>
  <si>
    <t>18/07/2560</t>
  </si>
  <si>
    <t>RV00300000560070101</t>
  </si>
  <si>
    <t>รายได้โครงการฯหลักสูตรการออบแบบตราสินค้าและบรรจุภัณฑ์ ค่าธ.16%240,กองทุน13%195,โอนกำไร1,305,รายได้สะสม3%45,เบิก1,260จาก1,500ศธ64.15/679 ลว4ก.ค.60 อนุมัติ15ก.ค.60</t>
  </si>
  <si>
    <t>RV00300000560080040</t>
  </si>
  <si>
    <t>RV204/60 รับเงินใบนำส่ง209/60 รายได้โครงการฯคณะศิลปกรรมฯ โครงการฝึกปฏิบัติดนตรีไทย ครั้งที่9จากสาขาวิชาดุริยางคศาสตร์(ไทย) ค่าธ.16%1,552,กองทุน13%1,261,โอนกำไร8,439,รายได้สะสม3%291,เบิก8,148จาก9,700 ศธ64.15/ว372ลว25ก.ค.60</t>
  </si>
  <si>
    <t>RV00300000560080097</t>
  </si>
  <si>
    <t>RV211/60 รับเงินใบนำส่ง217/60 รายได้โครงการฯ คณะศิลปกรรมฯ โครงการอบรมเชิงปฏิบัติการคอมพิวเตอร์ดนตรี ครั้งที่3 ค่าธ.16%2,816,กองทุน13%2,288,โอนกำไร15,312,รายได้สะสม3%528,เบิก14,784จาก17,600ศธ64.15/101 ลว20ม.ค.60 อนุมัติ27ม.ค.60</t>
  </si>
  <si>
    <t>04/11/2559</t>
  </si>
  <si>
    <t>RV02050200360110072</t>
  </si>
  <si>
    <t>รับเงินโอนจากบัญชีเงินฝากออมทรัพย์ ธ.กรุงไทย เลขที่บัญชี981-2-81043-9จากสำนักงานคณะกรรมการสุขภาพแห่งชาติเงินโอนเข้า25/10/2559สำหรับโครงการประชุมวิชชาการยกระดับความรู้สู่การพัฒนาและการขับเคลื่อนนโยบายสาธารณะฯ(หักธรรมเนียม15%จากรายได้ของฝ่ายวิชาการ)ตามใบเสร็จPR2-2560:1/21ลว.04/11/2559</t>
  </si>
  <si>
    <t>12/09/2560</t>
  </si>
  <si>
    <t>RV00300000560090084</t>
  </si>
  <si>
    <t>บันทึกตัดบัญชีรด.รอการรับรู้.ธ.กรุงไทย359-3,31กค.60โอน237,488,เงินสด12 รายได้โครงการฯฝ่ายวิชาการฯ โครงการจัดทำแผนยุทธศาสตร์การพัฒนากลุ่มจ.ภาคกลางตอนล่าง1จากสนง.บริหารยุทธศาสตร์กลุ่มจังหวัดภาคกลางตอนล่าง1 ค่าธ.6%14,250,กองทุน4%9,500,โอน228,000,ร/ดสะสม2%4,750เบิก223,250จาก237,500,ศธ64.03/1701ลว18สค.60</t>
  </si>
  <si>
    <t>07/10/2559</t>
  </si>
  <si>
    <t>RV00300000560100173</t>
  </si>
  <si>
    <t>RV1/60 รับเงินโอนธ.ไทยพาณิชย์201-9,1-7ตค.59,รายได้โครงการบริการวิชาการ โครงการอบรมหลักสูตรกฎหมายนครปฐมรุ่นที่1,สชตรุ่นที่2,สงขลารุ่นที่8,กทมรุ่นที่9(435,000)เบิก435,000จาก435,000</t>
  </si>
  <si>
    <t>13/10/2559</t>
  </si>
  <si>
    <t>RV00300000560100175</t>
  </si>
  <si>
    <t>RV2/60 รับเงินโอนธ.ไทยพาณิชย์201-9,6-10ตค.59,รายได้โครงการบริการวิชาการ โครงการอบรมหลักสูตรกฎหมายนครปฐมรุ่นที่1,สชตรุ่นที่2,กทมรุ่นที่9(170,000)เบิก170,000จาก170,000</t>
  </si>
  <si>
    <t>20/10/2559</t>
  </si>
  <si>
    <t>RV00300000560100178</t>
  </si>
  <si>
    <t>RV3/60 รับเงินโอนธ.ไทยพาณิชย์201-9,1-7ตค.59,รายได้โครงการบริการวิชาการ โครงการอบรมหลักสูตรกฎหมายนครปฐมรุ่นที่1,สชตรุ่นที่2,กทมรุ่นที่9(120,080)เบิก120,080จาก120,080</t>
  </si>
  <si>
    <t>28/10/2559</t>
  </si>
  <si>
    <t>RV00300000560100180</t>
  </si>
  <si>
    <t>RV4/60 รับเงินโอนธ.ไทยพาณิชย์201-9,13,20,22,23,24,25,26,ตค.59,รายได้โครงการบริการวิชาการ โครงการอบรมหลักสูตรกฎหมายนครปฐมรุ่นที่1,ศชตรุ่นที่2,กทมรุ่นที่9(55,000)เบิก55,000จาก55,000</t>
  </si>
  <si>
    <t>RV00300000560110030</t>
  </si>
  <si>
    <t>RV23/60 รับเงินโอนธ.ไทยพาณิชย์201-9,โอน70,000,วันที่13ตค(5,000),28ตค.(15,000),29ตค(10,000),30ตค(5,000),31ตค(15,000),1พย(20,000),รายได้เงินกองทุนฯTSU-MDC โครงการอบรมหลักสูตรกฎหมายนครปฐมรุ่น1  1ราย(10,000),ศชตรุ่น2  3ราย(15,000),กทมฯรุ่น9  9ราย(45,000),เบิก70,000จาก70,000</t>
  </si>
  <si>
    <t>11/11/2559</t>
  </si>
  <si>
    <t>RV00300000560110161</t>
  </si>
  <si>
    <t>RV29/60 รับเงินโอนธ.ไทยพาณิชย์201-9,2,3,4,5,6,7,8,9,รายได้โครงการบริการวิชาการ โครงการอบรมหลักสูตรกฎหมายศชตรุ่นที่2,กทมรุ่นที่9(65,000+40,000),โอน105,000เบิก105,000จาก105,000</t>
  </si>
  <si>
    <t>24/11/2559</t>
  </si>
  <si>
    <t>RV00300000560110162</t>
  </si>
  <si>
    <t>RV38/60 รับเงินโอนธ.ไทยพาณิชย์201-9,13,14,15,16,17,19,20,21,22,23,รายได้โครงการบริการวิชาการ โครงการอบรมหลักสูตรกฎหมายศชตรุ่นที่2,กทมรุ่นที่9,สงขลารุ่นที่8(40,000+50,000+5,000),โอน95,000เบิก95,000จาก95,000</t>
  </si>
  <si>
    <t>29/11/2559</t>
  </si>
  <si>
    <t>RV00300000560110165</t>
  </si>
  <si>
    <t>RV41/60 รับเงินโอนธ.ไทยพาณิชย์201-9,24,25,26,27,28,29พย.59,รายได้โครงการบริการวิชาการ โครงการอบรมหลักสูตรกฎหมายศชตรุ่นที่2,กทมรุ่นที่9,สงขลารุ่นที่8(95,000+70,000+20,000),โอน185,000เบิก185,000จาก185,000</t>
  </si>
  <si>
    <t>06/12/2559</t>
  </si>
  <si>
    <t>RV00300000560120029</t>
  </si>
  <si>
    <t>RV45/60 รับเงินโอนธ.ไทยพาณิชย์201-9,2-3ธ.ค.59,รายได้โครงการบริการวิชาการ โครงการอบรมหลักสูตรกฎหมายศชตรุ่นที่2,กทมรุ่นที่9(10,000+5,000),โอน15,000เบิก15,000จาก15,000</t>
  </si>
  <si>
    <t>RV00300000560120030</t>
  </si>
  <si>
    <t>บันทึกตัดบัญชีรด.รอการรับรู้ ธ.ไทยพาณิชย์201-9,29-30พย.59,รายได้โครงการบริการวิชาการ โครงการอบรมหลักสูตรกฎหมายศชตรุ่นที่2,สงขลารุ่นที่8(5,000+5,000),โอน10,000เบิก10,000จาก10,000</t>
  </si>
  <si>
    <t>RV00300000560120169</t>
  </si>
  <si>
    <t>รับเงินโอนธ.ไทยพาณิชย์201-9,9-15ธ.ค.59,รายได้โครงการบริการวิชาการ โครงการอบรมหลักสูตรกฎหมายศชตรุ่นที่2(20,000),กมทรุ่นที่9(70,000)</t>
  </si>
  <si>
    <t>26/12/2559</t>
  </si>
  <si>
    <t>RV00300000560120170</t>
  </si>
  <si>
    <t>RV58/60 รับเงินโอนธ.ไทยพาณิชย์201-9,15-25ธ.ค.59,รายได้โครงการบริการวิชาการ โครงการอบรมหลักสูตรกฎหมายศชตรุ่นที่2(160,000),กทมรุ่นที่9(140,000),ภูเก็ตรุ่นที่1(10,000),สขรุ่นที่8(20,000),โอน330,000เบิก330,000จาก330,000</t>
  </si>
  <si>
    <t>29/12/2559</t>
  </si>
  <si>
    <t>RV00300000560120174</t>
  </si>
  <si>
    <t>รับเงินโอนธ.ไทยพาณิชย์201-9,7(5,000),26(15,000),27(35,000),28(5,000)ธ.ค.59,รายได้โครงการบริการวิชาการ โครงการอบรมหลักสูตรกฎหมายศชตรุ่นที่2(25,000),กมทรุ่นที่9(15,000),สงขลารุ่นที่8(20,000),โอน60,000เบิก60,000จาก60,000</t>
  </si>
  <si>
    <t>RV00300000560010070</t>
  </si>
  <si>
    <t>โครงการอบรมหลักสูตรกฎหมายศชตรุ่นที่2(10,000),กทมรุ่นที่9(10,000)</t>
  </si>
  <si>
    <t>RV00300000560010074</t>
  </si>
  <si>
    <t>โครงการอบรมหลักสูตรกฎหมายศชตรุ่นที่2(10,000),กมทรุ่นที่9(10,000),สงขลารุ่นที่8(5,000),ภูเก็ตรุ่นที่1(15,000)</t>
  </si>
  <si>
    <t>23/01/2560</t>
  </si>
  <si>
    <t>RV00300000560010105</t>
  </si>
  <si>
    <t>โครงการหลักสูตรเส้นทางสู่โรงเรียนนายร้อยตำรวจ8,700</t>
  </si>
  <si>
    <t>25/01/2560</t>
  </si>
  <si>
    <t>RV00300000560010125</t>
  </si>
  <si>
    <t xml:space="preserve"> โครงการอบรมหลักสูตรกฎหมาย กทม.รุ่นที่10(5,000),ภูเก็ตรุ่นที่1(10,000)</t>
  </si>
  <si>
    <t>RV00300000560020048</t>
  </si>
  <si>
    <t>รายได้โครงการบริการวิชาการ โครงการอบรมหลักสูตรกฎหมายศชตรุ่นที่3(20,000),กทมรุ่นที่10(65,000),สงขลารุ่นที่9(10,000)ภูเก็ตรุ่นที่1(30,000),โอน125,000,เบิก125,000จาก125,000</t>
  </si>
  <si>
    <t>RV00300000560020050</t>
  </si>
  <si>
    <t>รายได้โครงการบริการวิชาการ โครงการอบรมหลักสูตรกฎหมายภูเก็ตรุ่นที่1(170,000),สงขลารุ่นที่9(5,000),กทม.รุ่นที่10(5,000),โอน180,000,เบิก180,000จาก180,000</t>
  </si>
  <si>
    <t>RV00300000560020176</t>
  </si>
  <si>
    <t>รายได้โครงการบริการวิชาการ โครงการอบรมหลักสูตรกฎหมาย กทม.รุ่นที่10(109,955),ภูเก็ตรุ่นที่1(25,000),สงขลารุ่นที่9(25,000)ศชตรุ่นที่2(110,000) โอน10,000+90,000+69,975+ 94,980+5,000 เบิก269,955จาก269,955,UMDC</t>
  </si>
  <si>
    <t>RV00300000560020177</t>
  </si>
  <si>
    <t>รายได้โครงการบริการวิชาการ โครงการสานฝันสู่เส้นทางผู้พิทักษ์สันติราษฎร์32,000,โอน32,000เบิก32,000จาก32,000,UMDC</t>
  </si>
  <si>
    <t>23/02/2560</t>
  </si>
  <si>
    <t>RV00300000560020182</t>
  </si>
  <si>
    <t>รายได้โครงการบริการวิชาการ โครงการอบรมหลักสูตรกฎหมาย กทม.รุ่นที่10(30,000),สงขลารุ่นที่9(10,000),โอน40,000เบิก40,000จาก40,000,UMDC</t>
  </si>
  <si>
    <t>27/02/2560</t>
  </si>
  <si>
    <t>RV00300000560020189</t>
  </si>
  <si>
    <t>รายได้โครงการบริการวิชาการ โครงการอบรมหลักสูตรกฎหมาย กทม.รุ่นที่10(10,000),ศชตรุ่นที่3(15,000),สงขลารุ่นที่9(10,000),โครงการสานฝันสู่เส้นทางผู้พิทักษ์สันติราษฎร์(8,800),โอน43,800เบิก43,800จาก43,800,UMDC</t>
  </si>
  <si>
    <t>02/03/2560</t>
  </si>
  <si>
    <t>RV00300000560030013</t>
  </si>
  <si>
    <t>รายได้โครงการบริการวิชาการ โครงการสานฝันสู่เส้นทางผู้พิทักษ์สันติราษฎร์59,600,โอน59,600เบิก59,600จาก59,600,UMDC</t>
  </si>
  <si>
    <t>RV00300000560030079</t>
  </si>
  <si>
    <t>รายได้โครงการฯ  โครงการสานฝันสู่เส้นทางผู้พิทักษ์สันติราษฎร์13,200,โอน13,200เบิก13,200จาก13,200,UMDC</t>
  </si>
  <si>
    <t>RV00300000560030205</t>
  </si>
  <si>
    <t>รายได้โครงการฯ โครงการอบรมหลักสูตรกฎหมายศชต.รุ่นที่3(5,000),กทม.รุ่นที่10(15,000),สงขลารุ่นที่9(5,000),โครงการสานฝันสู่เส้นทางผู้พิทักษ์สันติราษฎร์(6,600),โอน31,600เบิก31,600จาก31,600,UMDC</t>
  </si>
  <si>
    <t>29/03/2560</t>
  </si>
  <si>
    <t>RV00300000560030210</t>
  </si>
  <si>
    <t>รายได้โครงการฯ โครงการอบรมหลักสูตรกฎหมายศชต.รุ่นที่3(45,000),โอน45,000เบิก45,000จาก45,000,UMDC</t>
  </si>
  <si>
    <t>RV00300000560040075</t>
  </si>
  <si>
    <t>รับเงินโอนธ.ไทยพาณิชย์201-9,1(5,000+5,000),5(5,000+5,000)เม.ย.60 รายได้โครงการฯ โครงการอบรมหลักสูตรกฎหมาย สงขลารุ่นที่9(10,000),กทม.รุ่นที่10(5,000),สามพรานรุ่นที่3(5,000),โอน20,000เบิก20,000จาก20,000,UMDC</t>
  </si>
  <si>
    <t>RV00300000560040076</t>
  </si>
  <si>
    <t>บันทึกตัดบัญชีรด.รอการรับรู้  รับเงินโอนธ.ไทยพาณิชย์201-9,11,12,16-19,25-31มี.ค.60 รายได้โครงการฯ อบรมหลักสูตรกฎหมายศชตรุ่น3,กทม.รุ่น10,สข.รุ่น9,นครปฐมรุ่น1,สามพรานรุ่น3,โอน5,000+5,000+20,000+15,000+35,000+100,000+20,000+29,980+5,000+95,000+40,000+ 45,000+5,000,โอน419,980เบิก419,980จาก419,980,UMDC</t>
  </si>
  <si>
    <t>RV00300000560040108</t>
  </si>
  <si>
    <t>รับเงินโอนธ.ไทยพาณิชย์201-9,10(5,350),11(10,000),12(5,000),16(5,000),17(10,000),18(10,000),19(25,000),20(50,000) รายได้โครงการฯ โครงการอบรมหลักสูตรกฎหมายศชต.รุ่นที่3(10,000),สงขลารุ่นที่9(25,000),กทม.รุ่นที่10(70,350),สามพรานรุ่นที่3(15,000),โอน120,350เบิก120,350จาก120,350,UMDC</t>
  </si>
  <si>
    <t>26/04/2560</t>
  </si>
  <si>
    <t>JV00300000560040010</t>
  </si>
  <si>
    <t>กลับรายการรายได้โครงการฯของUMDCตามRV0030000060030205,23มี.ค.60 รับเงินโอนธ.ไทยพาณิชย์201-9,วันที่14มี.ค.60 รายได้โครงการฯ โครงการสานฝันผู้พิทักษ์สันติราษฎร์(6,600),เนื่องจากไม่มียอดเงินเข้าบัญชี520ในวันที่14 มี.ค.60,ลดยอดเงินโครงการฯ520คงเหลือ6,080,โอนเงินและบันทึกบัญชีใหม่วันที่26เม.ย.60</t>
  </si>
  <si>
    <t>RV00300000560040138</t>
  </si>
  <si>
    <t>รับเงินโอนธ.ไทยพาณิชย์201-9,26 เม.ย.60 รายได้โครงการฯ โครงการอบรมหลักสูตรกฎหมาย โครงการสานฝันเส้นทางผู้พิทักษ์สันติราษฎร์520,โอน520,เบิก520จาก520,UMDC</t>
  </si>
  <si>
    <t>RV00300000560040136</t>
  </si>
  <si>
    <t>รับเงินโอนธ.ไทยพาณิชย์201-9,18(5,000),21(25,000),22(15,000),23(5,000),24(50,000),25(90,020),26(40,000),27(25,000)เม.ย.60 รายได้โครงการฯ โครงการอบรมหลักสูตรกฎหมาย สข.รุ่น9(10,000),กทม.รุ่น10(40,000),สพ.รุ่น3(40,020)นครปฐมรุ่น1(85,000),ศาลายารุ่น1(80,000),โอน255,020เบิก255,020จาก255,020,UMDC</t>
  </si>
  <si>
    <t>RV00300000560040137</t>
  </si>
  <si>
    <t>บันทึกตัดบัญชีรด.รอการรับรู้  รับเงินโอนธ.ไทยพาณิชย์201-9,18,29 มี.ค.60 รายได้โครงการฯ โครงการอบรมหลักสูตรกฎหมาย กทม.รุ่นที่10(15,000),ศาลายารุ่นที่1(5,000),โอน15,000+5,000,เบิก20,000จาก20,000,UMDC</t>
  </si>
  <si>
    <t>08/05/2560</t>
  </si>
  <si>
    <t>RV00300000560050071</t>
  </si>
  <si>
    <t>รายได้โครงการฯ อบรมหลักสูตรกม.ศชตรุ่น3(25,000),นครปฐมรุ่น1(30,000),ศาลายารุ่น1(35,000),สามพราน(30,000),สข.(10,000),โอน130,000เบิก130,000จาก130,000,UMDC</t>
  </si>
  <si>
    <t>RV00300000560050074</t>
  </si>
  <si>
    <t>รายได้โครงการฯ โครงการอบรมหลักสูตรกฎหมายศชต.รุ่นที่3(5,000),กทม.รุ่นที่10(10,000),นครปฐมรุ่นที่1(15,000),ศาลายารุ่นที่1(15,000),โอน45,000เบิก45,000จาก45,000,UMDC</t>
  </si>
  <si>
    <t>16/05/2560</t>
  </si>
  <si>
    <t>RV00300000560050089</t>
  </si>
  <si>
    <t>รายได้โครงการฯ อบรมหลักสูตรกม.ศชตรุ่น3(75,000),นครปฐมรุ่น1(25,000),ศาลายารุ่น1(26,000),สามพราน(5,000),สข.(45,000),กทมรุ่น10(50,000),โอน226,000เบิก226,000จาก226,000,UMDC</t>
  </si>
  <si>
    <t>RV00300000560050090</t>
  </si>
  <si>
    <t>รายได้โครงการฯ โครงการอบรมหลักสูตรกฎหมาย ศชต.รุ่นที่3(5,000),โอน5,000เบิก5,000จาก5,000,UMDC</t>
  </si>
  <si>
    <t>23/05/2560</t>
  </si>
  <si>
    <t>RV00300000560050138</t>
  </si>
  <si>
    <t>โครงการฯ อบรมหลักสูตรกม.ศชต.ร.3:20000,กทม.ร.10:45000,นครปฐมร.1:15000,ศาลายาร.1:4000,อุดรฯร.1:59980,ชลบุรีร.2:55000โอน198980เบิก198980จาก198980,UMDC</t>
  </si>
  <si>
    <t>RV00300000560050139</t>
  </si>
  <si>
    <t>รายได้โครงการฯ โครงการอบรมหลักสูตรกฎหมาย  อุดรธานี รุ่นที่1(70,000),โอน70,000เบิก70,000จาก70,000,UMDC</t>
  </si>
  <si>
    <t>RV00300000560050193</t>
  </si>
  <si>
    <t>รายได้โครงการฯ อบรมหลักสูตรกฎหมาย ศชต.รุ่นที่3(20,000),กทม.รุ่นที่10(70,000),ชลบุรี รุ่นที่2(25,000),อุดรธานี รุ่นที่1(20,025),โอน135,025เบิก135,025จาก135,025,UMDC</t>
  </si>
  <si>
    <t>02/06/2560</t>
  </si>
  <si>
    <t>RV00300000560060027</t>
  </si>
  <si>
    <t>บันทึกตัดบัญชีรด.รอการรับรู้ รับเงินโอนธ.ไทยพาณิชย์201-9,19(5,000),25(10,000)เม.ย.,29(25,000),30(15,000),31(25,000)พ.ค.60 รายได้โครงการฯ โครงการอบรมหลักสูตรกฎหมาย ศชต.รุ่นที่3(20,000),นครปฐม รุ่นที่1(10,000),อุดรธานี รุ่นที่1(5,000),ชลบุรี รุ่นที่2(45,000)โอน80,000เบิก80,000จาก80,000,UMDC</t>
  </si>
  <si>
    <t>RV00300000560060076</t>
  </si>
  <si>
    <t>รับเงินโอนธ.ไทยพาณิชย์201-9,2(5,000x2),3(5,000x5),4(5,000x3),7(45)มิ.ย.60 รายได้โครงการฯ อบรมหลักสูตรกฎหมาย ศชต.รุ่นที่3(10,000),กทม.รุ่นที่10(10,045),อุดรธานี รุ่นที่1(30,000),โอน50,045เบิก50,045จาก50,045,UMDC</t>
  </si>
  <si>
    <t>RV00300000560070050</t>
  </si>
  <si>
    <t>รับเงินโอนรายได้โครงการฯอบรมหลักสูตรกฎหมาย8รุ่น493000โอน493000เบิก493000จาก493000,UM</t>
  </si>
  <si>
    <t>RV00300000560070183</t>
  </si>
  <si>
    <t>รับเงินโอนรายได้โครงการฯ อบรมกม. ศชต4,กทม.11,สข.10,ชลฯ2,ขก.1,อุดร1,โอน275000เบิก275000จาก275000,UMDC</t>
  </si>
  <si>
    <t>RV00300000560070184</t>
  </si>
  <si>
    <t>รับเงินโอนรายได้โครงการฯ อบรมหลักสูตรกฎหมาย สข.รุ่นที่10(5,000),ชลบุรีรุ่นที่2(10,000),นครปฐมรุ่นที่1(5,000),อุดรธานีรุ่นที่1(5,000),โอน25,000เบิก25,000จาก25,000,UMDC</t>
  </si>
  <si>
    <t>01/08/2560</t>
  </si>
  <si>
    <t>RV00300000560080021</t>
  </si>
  <si>
    <t>บันทึกตัดบัญชีรด.รอการรับรู้ รับโอนเงินธ.ไทยพาณิชย์ รายได้โครงการฯ อบรมหลักสูตรกฎหมาย กทม.รุ่นที่11(25,000),สข.รุ่นที่10(10,000),ชลบุรีรุ่นที่2(10,000),อุดรฯรุ่นที่1(20,000),โอน65,000เบิก65,000จาก65,000,UMDC</t>
  </si>
  <si>
    <t>16/08/2560</t>
  </si>
  <si>
    <t>RV00300000560080087</t>
  </si>
  <si>
    <t>รับเงินโอนธ.ไทยพาณิชย์  รด.โครงการฯอบรมกม.ขก.ร.1(5000)ศาลายาร.1(10000)อุดรร.1(25025)กทม.ร.11(127000)ชลฯร.2(20000)ภก.ร.2(60000)ศชต.ร.4(75000)สข.ร.10(90000)โอน412,025</t>
  </si>
  <si>
    <t>RV00300000560080088</t>
  </si>
  <si>
    <t>บันทึกตัดบัญชีรด.รอการรับรู้ รับเงินโอนธ.ไทยพาณิชย์  รายได้โครงการฯ อบรมหลักสูตรกฎหมาย สข.รุ่นที่10(5,000),อุดรฯรุ่นที่1(5,025),ภูเก็ตรุ่นที่2(60,000),กทม.รุ่นที่11(10,000),โอน80,025เบิก80,025จาก80,025,UMDC</t>
  </si>
  <si>
    <t>RV00300000560090138</t>
  </si>
  <si>
    <t>รับเงินโอนธ.ไทยพาณิชย์201-9  (ก.ย.60) รายได้โครงการฯ อบรมหลักสูตรกฎหมาย,โอน315,000เบิก315,000จาก315,000,UMDC</t>
  </si>
  <si>
    <t>RV00300000560090139</t>
  </si>
  <si>
    <t>บันทึกตัดบัญชีรด.รอการรับรู้ รับเงินโอนธ.ไทยพาณิชย์201-9 (ส.ค.60) รายได้โครงการฯอบรมหลักสูตรกฎหมาย,โอน170,025เบิก170,025จาก170,025,UMDC</t>
  </si>
  <si>
    <t>RV00300000560090272</t>
  </si>
  <si>
    <t>รับเงินโอนธ.ไทยพาณิชย์201-9 (ก.ย.60) รายได้โครงการฯ อบรมหลักสูตรกฎหมาย กทม.ร.11(25000),ภูเก็ต ร.2(40000),สข.ร.10(30000),ศชต.ร.4(20000),ขอนแก่น ร.1(40000)โอน,155,000เบิก155,000จาก155,000,UMDC</t>
  </si>
  <si>
    <t>RV02050200360040014</t>
  </si>
  <si>
    <t>รับเงินรายได้โครงการบริการวิชาการสำนักหอสมุด(พัทลุง)สำหรับค่าลงทะเบียนโครงการCamp For Kids เปิดโลกการเรียนรู้เปิดประตูสู่จิตนาการหักค่าธรรมเนียม16%(อัตราค่าลงทะเบียน500บาทต่อคน)ตามใบเสร็จPL1-2560:3/25ลว.04/04/2560(ตามใบนำส่งเงินเล่มที่614เลขที่3-45)</t>
  </si>
  <si>
    <t>01/02/2560</t>
  </si>
  <si>
    <t>RV00300000560020009</t>
  </si>
  <si>
    <t>โครงการIT Librarian Journior ค่าธ.16%1,848,กองทุน13%1,501.50,โอนกำไร10,048.50,รายได้สะสม3%346.50,เบิก9,702จาก11,550โครงการบริการวิชาการแก่สังคมปีงปม.60ลว28พย.59</t>
  </si>
  <si>
    <t>22/03/2560</t>
  </si>
  <si>
    <t>RV00300000560030119</t>
  </si>
  <si>
    <t>รายได้โครงการฯ สำนักหอสมุด โครงการออกแบบและผลิตสิ่งพิมพ์เพื่องานประชาสัมพันธ์สำหรับห้องสมุดยุคLiibrary4.0 ค่าธ.16%2,800,กองทุน13%2,275,โอนกำไร15,225,รายได้สะสม3%525เบิก14,700จาก17,500เอกสารโครงการฯ</t>
  </si>
  <si>
    <t>RV02050200360020054</t>
  </si>
  <si>
    <t>ค่าลงทะเบียนโครงการพัฒนาศักยภาพการใช้งานเทคโนโลยีสารสนเทศในการเรียนสำหรับนักศึกษาศูนย์การศึกษานอกระบบ(ตามใบนำส่ง0599/5หักค่าธรรมเนียม16%) ตามใบเสร็จ PL1-2560:2/32 ลว.03/02/2560</t>
  </si>
  <si>
    <t>06/06/2560</t>
  </si>
  <si>
    <t>RV02050200360060044</t>
  </si>
  <si>
    <t>รับเงินจากสำนักคอมพิวเตอร์(วิทยาเขตพัทลุง)สำหรับค่าลงทะเบียนโครงการYoung Web Designer จุดประกายนักออกแบบเว็บไซต์รุ่นใหม่(สำหรับเยาวชนจำนวน30คนๆละ500บาทโดยหักค่าธรรมเนียม16%จากรายรับทั้งหมด) ตามใบเสร็จ PL1-2560:4/29 ลว.06/06/2560</t>
  </si>
  <si>
    <t>30/06/2560</t>
  </si>
  <si>
    <t>RV02050200360060347</t>
  </si>
  <si>
    <t>รับเงินรายได้ค่าลงทะเบียนโครงการอบรมเชิงปฏิบัติการสร้างอาชีพให้คนไอทีประกอบติดตั้งแก้ไขปัญหาคอมพิวเตอร์ (จำนวน25คน๑150บาท) โดยหักค่าธรรมเนียม16%ของรายรับค่าบริการวิชาการสำนักคอมพิวเตอร์ วิทยาเขตพัทลุง(ตามใบนำส่งเงินเล่มที่599เลขที่7-31) ตามใบเสร็จ PL1-2560:5/5 และPL1-2560:5/6 ลว.30/06/2560</t>
  </si>
  <si>
    <t>10/08/2560</t>
  </si>
  <si>
    <t>RV02050200360080154</t>
  </si>
  <si>
    <t>รับเงินสำนักคอมพิวเตอร์วิทยาเขตพัทลุงสำหรับค่าลงทะเบียนโครงการพัฒนาศักยภาพการใช้งานเทคโนโลยีสารสนเทศหลักสูตรการตัดต่อวิดิโอเยาวชน(รายรับ40คนๆละ500บ.หักค่าธรรมเนียมบริการวิชาการ16%จากรายรับทั้งหมดตามใบนำส่งเงิน0599/36) ตามใบเสร็จ PL1-2560:5/32 ลว.10/08/2560</t>
  </si>
  <si>
    <t>01/09/2560</t>
  </si>
  <si>
    <t>RV02050200360090008</t>
  </si>
  <si>
    <t>รับเงินค่าลงทะเบียนโครงการพัฒนาศักยภาพการใช้งานเทคโนโลยีสารสนเทศสำหรับนักศึกษาศูนย์การศึกษานอกระบบและการศึกษาตามอัธยาศัย อ.ป่าพะยอม จ.พัทลุง(จำนวน44คนๆละ200บ.ตามใบนำส่ง0599/38) โครงการบริการวิชการหัก16%จากยอดรับตามใบเสร็จPL1-2560:5/48ลว.01/09/2560</t>
  </si>
  <si>
    <t>RV00300000560020046</t>
  </si>
  <si>
    <t>โครงการบริการเครื่องพิมพ์สำหรับนิสิตประจำปีงปม.60 ค่าธ.16%4,800,กองทุน13%3,900,โอนกำไร26,100,รายได้สะสม3%900,เบิก25,200จาก30,000 หนังสืออนุมัติศธ64.110.01/0277ลว31ตค.59</t>
  </si>
  <si>
    <t>RV00300000560020162</t>
  </si>
  <si>
    <t>โครงการพัฒนารายวิชาเพื่อการจัดการเรียนฯแบบเปิดสำหรับการเรียนรู้ตลอดชีวิต(Thai MOOC:Thai Massive Open Online Courses)งวด1 ค่าธ.6%1,886.13,กองทุน4%1,257.42,โอนกำไร30,178.08,รด.สะสม2%628.71,เบิก29,549.37จาก31,435.50หนังสือมอ.ที่ศธ0521/9715ลว15ธค.59</t>
  </si>
  <si>
    <t>01/03/2560</t>
  </si>
  <si>
    <t>RV00300000560030003</t>
  </si>
  <si>
    <t>รายได้โครงการฯ สำนักคอมพิวเตอร์ โครงการบริการเครื่องพิมพ์สำหรับนิสิตประจำปีงปม.60 ค่าธ.16%800,กองทุน13%650,โอนกำไร4,350,รายได้สะสม3%150,เบิก4,200จาก5,000 หนังสืออนุมัติศธ64.110.01/0277ลว31ตค.59</t>
  </si>
  <si>
    <t>RV00300000560040036</t>
  </si>
  <si>
    <t>โครงการอบรมเชิงปฏิบัติการ การสร้างสื่อบทเรียนอิเล็กทรอนิกส์เพื่อการเรียนในศตวรรษที่21 ค่าธ.16%4,320,กองทุน13%3,510,โอนกำไร23,490,รายได้สะสม3%810,เบิก22,680จาก27,000 หนังสืออนุมัติศธ64.110.01/0004ลว9ม.ค.60</t>
  </si>
  <si>
    <t>11/04/2560</t>
  </si>
  <si>
    <t>RV00300000560040048</t>
  </si>
  <si>
    <t>โครงการอบรมเชิงปฏิบัติการ การสร้างสื่ออิเล็กทรอนิกส์ยุคใหม่รองรับการแสดงผลในทุกอุปกรณ์ ค่าธ.16%1,440,กองทุน13%1,170,โอนกำไร7,830,รายได้สะสม3%270,เบิก7,560จาก9,000 หนังสืออนุมัติศธ64.110.01/0301ลว8ธ.ค.59</t>
  </si>
  <si>
    <t>19/04/2560</t>
  </si>
  <si>
    <t>RV00300000560040080</t>
  </si>
  <si>
    <t>โครงการอบรมเชิงปฏิบัติการ การสร้างสื่ออิเล็กทรอนิกส์ยุคใหม่รองรับการแสดงผลในทุกอุปกรณ์ ค่าธ.16%1,024,กองทุน13%832,โอนกำไร5,568,รายได้สะสม3%189,เบิก5,376จาก6,400 หนังสืออนุมัติศธ64.110.01/0301ลว8ธ.ค.59</t>
  </si>
  <si>
    <t>03/05/2560</t>
  </si>
  <si>
    <t>RV00300000560050020</t>
  </si>
  <si>
    <t>โครงการอบรมเชิงปฏิบัติการ การสร้างเว็บบล็อก(Blog)อย่างง่ายด้วย WordPress ให้แก่บุคคลทั่วไป ค่าธ.16%1,728,กองทุน13%1,404,โอนกำไร9,396,รายได้สะสม3%324,เบิก9,072จาก10,800อนุมัติตามหนังสือศธ64.110.01/0303ลว9ธ.ค.59</t>
  </si>
  <si>
    <t>11/05/2560</t>
  </si>
  <si>
    <t>RV00300000560050061</t>
  </si>
  <si>
    <t>โครงการอบรมเชิงปฏิบัติการ การพัฒนาเว็บไซต์สำเร็จรูปด้วยJoomla CMSให้บุคคลทั่วไป ค่าธ.16%2,240,กองทุน13%1,820, โอนกำไร 12,180, รายได้สะสม3%420, เบิก11,760  จาก14,000  หนังสืออนุมัติ ศธ64.110.01/0302 ลว 8 ธ.ค.59</t>
  </si>
  <si>
    <t>RV00300000560070006</t>
  </si>
  <si>
    <t>รับเงินโครงการแข่งขันวาดภาพด้วยคอมพิวเตอร์ระดับประถมศึกษา ค่าธ.16%2,740,กองทุน13%2,226.25,โอนกำไร14,898.75,รายได้สะสม3%513.75,เบิก14,385จาก17,125 หนังสืออนุมัติศธ64.110.01/0017ลว19ม.ค.60</t>
  </si>
  <si>
    <t>RV00300000560070007</t>
  </si>
  <si>
    <t>รับเงินโครงการแข่งขันการสร้างหนังสืออิเล็กทรนิกส์ระดับประถมศึกษา ค่าธ.16%760,กองทุน13%617.50,โอนกำไร4,132.50,รายได้สะสม3%142.50,เบิก3,990จาก4,750 หนังสืออนุมัติศธ64.110.01/0018ลว19ม.ค.60</t>
  </si>
  <si>
    <t>RV00300000560070008</t>
  </si>
  <si>
    <t>รับเงินโครงการแข่งขันทักษะคอมพิวเตอร์ระดับมัธยมศึกษาและอาชีวศึกษา ค่าธ.16%9,984,กองทุน13%8,112,โอนกำไร54,288,รายได้สะสม3%1,872,เบิก52,416จาก62,400 หนังสืออนุมัติศธ64.110.01/0019ลว19ม.ค.60</t>
  </si>
  <si>
    <t>04/07/2560</t>
  </si>
  <si>
    <t>RV00300000560070024</t>
  </si>
  <si>
    <t>รับเงินโครงการแข่งขันทักษะคอมพิวเตอร์ระดับมัธยมศึกษาและอาชีวศึกษา ค่าธ.16%48,กองทุน13%39,โอนกำไร261,รายได้สะสม3%9,เบิก252จาก300 หนังสืออนุมัติศธ64.110.01/0019ลว19ม.ค.60</t>
  </si>
  <si>
    <t>12/10/2559</t>
  </si>
  <si>
    <t>RV02050200360100143</t>
  </si>
  <si>
    <t>รับเงินโอนจากบัญชีเงินฝากออมทรัพย์ ธ.กรุงไทย เลขที่บัญชี981-2-81043-9 จากสำนักงานพัฒนาเศรษฐกิจรากฐานชีวภาพ(องค์การมหาชน) เป็นรายได้บริการวิชาการ-วิทยาลัยภูมิปัญญาชุมชนหักค่าธรรมเนียม6%ของงานจ้างที่ปรึกษาเพื่อดำเนินการพัฒนาผลิตภัณฑ์ของชุมชน ตามใบเสร็จPR2-2560:1/14 ลว.12/10/2559</t>
  </si>
  <si>
    <t>18/11/2559</t>
  </si>
  <si>
    <t>RV02050200360110233</t>
  </si>
  <si>
    <t>รับเงินโอนจากบัญชีเงินฝากออมทรัพย์ ธ.กรุงไทย เลขที่บัญชี 981-2-81043-9 จากสำนักงานพัฒนาเศรษฐกิจจากฐานชีวภาพสำหรับเงินว่าจ้างวิทยาลัยภูมิปัญญาชุมชนเป็นที่ปรึกษาเพื่อดำเนินการพัฒนาผลิตภัณฑ์ของชุมชน(ภาคใต้)งวดที่3(หักค่าธรรมเนียมบริการวิชาการ6%) ตามใบเสร็จPR2-2560:1/32 ลว.04/11/2559</t>
  </si>
  <si>
    <t>22/12/2559</t>
  </si>
  <si>
    <t>RV02050200360120269</t>
  </si>
  <si>
    <t>รับเงินโอนจากบัญชีเงินฝากออมทรัพย์ ธ.กรุงไทย เลขที่บัญชี981-2-81043-9 จากสำนักงานพัฒนาเศรษฐกิจจากฐานชีวภาพ(องค์การมหาชน)ในวันที่16/12/59 สำหรับเงินประกันผลงาน5%ค่าที่ปรึกษาเพื่อดำเนินการพัฒนาผลิตภัณฑ์ของชุมชนภาคใต้(รายได้โครงการบริการวิชาการวิทยาลัยภูมิหัก6%) ตามใบเสร็จ PR2-2560:1/49 ลว.22/12/2559</t>
  </si>
  <si>
    <t>01/05/2560</t>
  </si>
  <si>
    <t>RV02050200360050001</t>
  </si>
  <si>
    <t>โครงการค่ายเยาวชนคนเก่งสืบสานภูมิปัญญาการทำนาภาคใต้ครั้งที่5(หักค่าธรรมเนียมบริการวิชาการ16%ของยอดรายรับของวิทยาลัยภูมิปัญญาชุมชน) ตามใบเสร็จ PL1-2560:3/43 ลว.28/04/2560</t>
  </si>
  <si>
    <t>18/01/2560</t>
  </si>
  <si>
    <t>RV02050200360010267</t>
  </si>
  <si>
    <t>รายได้โครงการบริการวิชาการหักค่าธรรมเนียม6%ของรายรับโครงการพัฒนาศักยภาพบุคลากรด้านการวิจัยปี2560ระหว่างวันที่9-13มกราคม60(ใบนำส่งเล่มที่568เลขที่2-4,6-10) ตามใบเสร็จ PL1-2560:2/12 ลว.18/01/2560</t>
  </si>
  <si>
    <t>RV02050200360070207</t>
  </si>
  <si>
    <t>รับเงินรายได้โครงการบริการวิชาการสำหรับรายการค่าลงทะเบียนเข้าร่วมโครงการพัฒนามาตรฐานงานวิจัยประจำปีงบประมาณ2560ระหว่างวันที่17-19ก.ค.60(หักค่าธรรมเนียมบริการวิชาการ6%จากรายรับของสถาบันวิจัย)</t>
  </si>
  <si>
    <t>RV02050200360070208</t>
  </si>
  <si>
    <t>รับเงินโอนจากสถาบันวิจัยและพัฒนาในวันที่ 17/07/2560 สำหรับเงินค่าลงทะเบียนเพื่อเข้าร่วมงานประชุมวิชาการระดับชาติมหาวิทยาลัยทักษิณครั้งที่27ประจำปี2560ระหว่างวันที่3-6พ.ค.60(หัก6%จากรายรับทั้งหมดของบริกาวิชการ)</t>
  </si>
  <si>
    <t>11/10/2559</t>
  </si>
  <si>
    <t>RV02050200360100123</t>
  </si>
  <si>
    <t>รับเงินโอนจากบัญชี ธ.กรุงไทย เลขที่ 981-2-81043-9 รายได้โครงการบริการวิชาการจากสำนักงานส่งเสริมการปกครองท้องถิ่นจังหวัดพัทลุง-งานจ้างที่ปรึกษาโครงการประเมินคุณธรรมและความโปร่งใสในการดำเนินงาน(หักตามระเบียบบริการวิชาการ 6%) ตามใบเสร็จ PR2-2560:1/9</t>
  </si>
  <si>
    <t>ยกเลิกการหักค่าธรรมเนียม วันที่ 11/10/2559  RV02050200360100123 รับเงินโอนจากบัญชี ธ.กรุงไทย เลขที่ 981-2-81043-9 รายได้โครงการบริการวิชาการจากสำนักงานส่งเสริมการปกครองท้องถิ่นจังหวัดพัทลุง-งานจ้างที่ปรึกษาโครงการประเมินคุณธรรมและความโปร่งใสในการดำเนินงาน(หักตามระเบียบบริการวิชาการ 6%) ตามใบเสร็จ PR2-2560:1/9</t>
  </si>
  <si>
    <t>สำนักบ่มเพาะวิชาการเพื่อวิสาหกิจในชุมชน</t>
  </si>
  <si>
    <t>10/01/2560</t>
  </si>
  <si>
    <t>RV02050200360010039</t>
  </si>
  <si>
    <t>รับเงินโอนจากบัญชีเงินฝากออมทรัพย์ ธ.ไทยพาณิชย์ เลขที่บัญชี 407-549309-6 จากศูนย์ส่งเสริมอุตสาหกรรมภาคที่11สำหรับเงินสนับสนุนงบประมาณปี2560กิจกรรมถ่ายทอดความรู้ในการจัดตั้งและขยายธุรกิจภาคใต้ฯ(รายได้บริการวิชาการ-สำนักบ่มเพาะ*ไม่หักค่าธรรมเนียมต่างๆ) ตามใบเสร็จ PR2-2560:2/6 ลว.10/01/2560</t>
  </si>
  <si>
    <t>19/01/2560</t>
  </si>
  <si>
    <t>RV02050200360010277</t>
  </si>
  <si>
    <t>รับเงินโอนจากบัญชีเงินฝากออมทรัพย์ ธ.ไทยพาณิชย์(บัญชี407-549309-6)ในวันที่13/01/2560จากศูนย์ส่งเสริมอุตสาหกรรมภาคที่11สำหรับการจ้างที่ปรึกษากิจกรรมพัฒนาการรวมกลุ่มและเชื่อมโยงอุตสาหกรรมข้าวสังข์หยดจังหวัดพัทลุงปีที่2(ไม่หักค่าธรรมเนียมบริการวิชาการ)ตามใบเสร็จ PR2-2560:2/16 ลว.19/01/2560</t>
  </si>
  <si>
    <t>RV02050200360020120</t>
  </si>
  <si>
    <t>งบประมาณสนับสนุนประจำปีพ.ศ.2560ของกิจกรรมบ่มเพาะวิสาหกิจ ตามใบเสร็จ PR2-2560:2/33 ลว.08/02/2560  จากมหาวิทยาลัยสงขลานครินทร์</t>
  </si>
  <si>
    <t>RV02050200360040031</t>
  </si>
  <si>
    <t>รับเงินโอนจากบัญชีเงินฝากออมทรัพย์ ธ.ไทยพาณิชย์(บัญชี407-549309-6)ในวันที่5/4/60ซึ่งกระทรวงวิทยาศาสตร์ฯได้โอนเงินผ่านบัญชีมหาวิทยาลัย ธ.กรุงไทย(บัญชี981-2-81043-9)ในวันที่28/3/60และฝ่ายคลังฯดำเนินถอนคืนให้ถูกต้องตามบัญชีของหน่วยงานลักษณะพิเศษสำหรับรายได้โครงการบริการวิชาการ4โครงการ(PR2-2560:3/40)</t>
  </si>
  <si>
    <t>RV02050200360040100</t>
  </si>
  <si>
    <t>รับเงินโอนจากบัญชีเงินฝากออมทรัพย์ ธ.ไทยพาณิชย์(บัญชี407-549309-6)ในวันที่31/3/60และค่าธรรมเนียม12บ.ฝากวันที่10/4/60จากศูนย์ส่งเสริมอุตสาหกรรมภาคที่11เงินงบประมาณกิจกรรมพัฒนาการรวมกลุ่มและเชื่อมโยงอุตสาหกรรมข้าวสังข์หยดพัทลุงปีที่2ภายใต้โครงการสร้างและพัฒนาเครือข่ายฯงวดที่2ตามใบเสร็จPR2-2560:3/47</t>
  </si>
  <si>
    <t>RV02050200360040183</t>
  </si>
  <si>
    <t>รับเงินโอนจากบัญชีเงินฝากออมทรัพย์ ธ.ไทยพาณิชย์(บัญชี407-549309-6)ในวันที่05/04/60จากศูนย์ส่งเสริมอุตสาหกรรมภาคที่11 สำหรับงบประมาณสนับสนุนประจำปี2560กิจกรรมถ่ายทอดความรู้ในการจัดตั้งและขยายธุรกิจภายใต้โครงสร้างและพัฒนาผู้ประกอบการใหม่ฯงวดที่2ตามใบเสร็จPR2-2560:4/1ลว.19/04/2560</t>
  </si>
  <si>
    <t>24/04/2560</t>
  </si>
  <si>
    <t>RV02050200360040258</t>
  </si>
  <si>
    <t>รับเงินโอนจากบัญชีเงินฝากออมทรัพย์ ธ.ไทยพาณิชย์(บัญชี407-549309-6)ในวันที่04/04/60จากศูนย์ส่งเสริมอุตสาหกรรมภาคที่11สำหรับเงินสนันสนุนกิจกรรมให้คำปรึกษาแนะนำเชิงลึกบ่มเพาะวิสาหกิจภายใต้โครงการสร้างและพัฒนาผู้ประกอบการใหม่เชิงสร้างสรรค์และนวัตกรรมงวดที่1ตามใบเสร็จPR2-2560:4/5ลว.24/04/2560</t>
  </si>
  <si>
    <t>RV02050200360050061</t>
  </si>
  <si>
    <t>โครงการพัฒนาและยกระดับผลิตภัณฑ์OTOP งวดที่1 ผ่าน ธ.กรุงไทย985-9-02036-1วันที่ 2 พค.60 จากสนง.ปลัดกระทรวงวิทยาศาสตร์ฯ ใบเสร็จรับเงินเลขที่PR2-2560:4/12</t>
  </si>
  <si>
    <t>RV02050200360050191</t>
  </si>
  <si>
    <t>โครงการภายใต้กิจกรรมคลินิกเทคโนโลยี จำนวน 3 โครงการ จากสำนักงานปลัดกระทรวงวิทยาศาสตร์และเทคโนโลยีสำหรับเงินสนับสนุน ตามใบเสร็จPR2-2560:4/19ลว.18/05/2560</t>
  </si>
  <si>
    <t>19/05/2560</t>
  </si>
  <si>
    <t>RV02050200360050205</t>
  </si>
  <si>
    <t>เงินสนับสนุนเพื่อดำเนินงานหน่วยงานเครือข่ายอุทยานวิทยาศาสตร์ภาคใต้ประจำปี2560 จากมหาวิทยาลัยสงขลาครินทร์(โครงการอุทยานวิทยาศาสตร์ภาคใต้) ตามใบเสร็จPR2-2560:4/21ลว.19/05/2560</t>
  </si>
  <si>
    <t>RV02050200360050206</t>
  </si>
  <si>
    <t>กิจกรรมให้คำปรึกษาแนะนำเชิงลึกบ่มเพาะวิสาหกิจภายใต้โครงการสร้างและพัฒนาผู้ประกอบการใหม่ฯงวดที่2 จากศูนย์ส่งเสริมอุตสาหกรรมภาคที่ 11 สำหรับงบประมาณปี2560 ตามใบเสร็จPR2-2560:4/20ลว.19/05/2560</t>
  </si>
  <si>
    <t>RV02050200360060019</t>
  </si>
  <si>
    <t>รับเงินโอนจากบัญชีเงินฝากออมทรัพย์ ธ.กรุงไทย เลขที่บัญชี 407-549309-6 จากอุทยานวิทยาศาสตร์ มหาวิทยาลัยสงขลานครินทร์เพื่อเป็นเงินสนับสนุนปี2560โครงการพัฒนาและสร้างผู้ประกอบการโดยใช้ความรู้ในสถาบันอุดมศึกาาเป็นฐานงวดที่1ตามใบเสร็จPR2-2560:4/36ลว.02/06/2560</t>
  </si>
  <si>
    <t>RV02050200360060020</t>
  </si>
  <si>
    <t>รับเงินโอนจากบัญชีเงินฝากออมทรัพย์ ธ.กรุงไทย เลขที่บัญชี 407-549309-6 จากอุทยานวิทยาศาสตร์ มหาวิทยาลัยสงขลานครินทร์เพื่อเป็นเงินสนับสนุนปี2560โครงการพัฒนาและสร้างผู้ประกอบการโดยใช้ความรู้ในสถาบันอุดมศึกาาเป็นฐานงวดที่2ตามใบเสร็จPR2-2560:4/37ลว.02/06/2560</t>
  </si>
  <si>
    <t>RV02050200360060238</t>
  </si>
  <si>
    <t>รับเงินโอนจากบัญชีเงินฝากออมทรัพย์ ธ.กรุงไทย เลขที่บัญชี407-549309-6ในวันที่01/06/60จากบริษัทไพรม์เอเซียจำกัดเพื่อสนับสนุนกิจกรรมการพัฒนาผลิตภัณฑ์จากเศษวัสดุเหลือใช้ในกระบวนการผลิตรวมทั้งการออกแบบบรรจุภัณฑ์งวดที่1ตามใบเสร็จPR2-2560:5/2 ลว.20/06/2560</t>
  </si>
  <si>
    <t>26/06/2560</t>
  </si>
  <si>
    <t>RV02050200360060286</t>
  </si>
  <si>
    <t>รับเงินโอนจากบัญชีเงินฝากออมทรัพย์ ธ.กรุงไทย(บัญชี407-549309-6)จากศูนย์บ่มเพาะวิสาหกิจอุทยานวิทยาศาสตร์มหาวิทยาลัยสงขลานครินทร์สำหรับเงินสนับสนุนปี2560โครงการหน่วยบ่มเพาะวิสาหกิจในสถาบันอุดมศึกษางวดที่1 ตามใบเสร็จ PR2-2560:5/5 ลว.26/06/2560</t>
  </si>
  <si>
    <t>12/07/2560</t>
  </si>
  <si>
    <t>RV02050200360070083</t>
  </si>
  <si>
    <t>รับเงินโอนจากศูนย์ส่งเสริมอุตสาหกรรมภาคที่11สำหรับเงินสนับสนุนปี2560กิจกรรมถ่ายทอดความรู้ในการจัดตั้งและขยายธุรกิจภายใต้โครงสร้างและพัฒนาผู้ประกอบการใหม่เชิงสร้างสรรค์และนวัตกรรม</t>
  </si>
  <si>
    <t>13/07/2560</t>
  </si>
  <si>
    <t>RV02050200360070132</t>
  </si>
  <si>
    <t>รับเงินโอนจากศูนย์ส่งเสริมอุตสาหกรรมภาคที่11สำหรับเงินสนับสนุนปี2560กิจกรรมให้คำปรึกษาแนะนำเชิงลึกบ่มเพาะวิสาหกิจภายใต้โครงการสร้างและพัฒนาผู้ประกอบการใหม่เชิงสร้างสรรค์แนะนวัตกรรม</t>
  </si>
  <si>
    <t>RV02050200360080299</t>
  </si>
  <si>
    <t>รับเงินโอนจากบัญชีเงินฝากออมทรัพย์ ธ.ไทยพาณิชย์ เลขที่บัญชี 407-549309-6 จากบริษัท ไพร์มเอเชีย จำกัดในวันที่15/08/2560เพื่อเป็นเงินสนับสนุนปี2560กิจกรรมย่อยการพัฒนาผลิตภัณฑ์จากเศษวัสดุเหลือใช้ในกระบวนการผลิตรวมฯงวดที่ 2 ตามใบเสร็จPR2-2560:5/47ลว.25/08/2560</t>
  </si>
  <si>
    <t>RV02050200360090001</t>
  </si>
  <si>
    <t>รับเงินโอนจากบัญชีเงินฝากออมทรัพย์ ธ.ไทยพาณิชย์ เลขที่บัญชี 407-549309-6 ในวันที่ 21/08/2560 จากศูนย์ส่งเสริมอุตสาหกรรมภาคที่11 เงินสนับสนุนกิจกรรมพัฒนาการร่วมกลุ่มและเชื่อมโยงอุตสาหกรรมข้าวสังข์หยอดพัทลุงปีที่2ภายใต้โครงการสร้างและพัฒนาเครือข่ายฯตามใบเสร็จPR2-2560:6/3 ลว.01/09/2560</t>
  </si>
  <si>
    <t>05/09/2560</t>
  </si>
  <si>
    <t>RV02050200360090031</t>
  </si>
  <si>
    <t>รับเงินโอนจากบัญชีเงินฝากออมทรัพย์ ธ.ไทยพาณิชย์ เลขที่บัญชี 407-549309-6 ในวันที่ 15/08/60 จากมหาวิทยาลัยสงขลานครินทร์(โปรแกรมสนับสนุนการพัฒนาเทคโนโลยีและนวัตกรรม อุทยานวิทยาศาสตร์ ม.สงขลานครินทร์)สำหรับเงินสนับสนุนโครงการของโปรแกรมITAP ปี2560 ตามใบเสร็จPR2-2560:6/8ลว.05/09/2560</t>
  </si>
  <si>
    <t>RV02050200360090172</t>
  </si>
  <si>
    <t>รับเงินโอนจากบัญชีเงินฝากออมทรัพย์ ธ.ไทยพาณิชย์ เลขที่บัญชี 407-549309-6 ในวันที่ 07/09/2560 จากโครงการอุทยานวิทยาศาสตร์ภาคใต้ มหาวิทยาลัยสงขลานครินทร์สำหรับเงินสนับสนุนเพื่อดำเนินงานหน่วยงานเครือข่ายอุทยานวิทยาศาสตร์ภาคใต้งวดที่2ปี2560 ตามใบเสร็จPR2-2560:6/17 ลว.12/09/2560</t>
  </si>
  <si>
    <t>RV02050200360090173</t>
  </si>
  <si>
    <t>รับเงินโอนจากบัญชีเงินฝากออมทรัพย์ ธ.ไทยพาณิชย์ เลขที่บัญชี 407-549309-6 ในวันที่ 08/09/2560 จากสำนักงานเทศบาลตำบลร่มเมือง สำหรับค่าลงทะเบียนโครงการบริการวิชาการปี2560โครงการอบรมเสริมสร้างผู้ประกอบการใหม่โดยใช้องค์ความรู้ในมหาวิทยาลัยเป็นฐานฯตามใบเสร็จPR2-2560:6/18ลว.12/09/2560</t>
  </si>
  <si>
    <t>RV02050200360090342</t>
  </si>
  <si>
    <t>รับเงินโอนจากบัญชีเงินฝากออมทรัพย์ ธ.ไทยพาณิชย์ เลขที่บัญชี 407-549309-6 ในวันที่12/09/60 สำหรับงบสนับสนุนงบประมาณค่าดำเนินการFirst Contactเหมาจ่ายบริษัทจอลลี่จำกัด(โครงการแนวทางการใช้ประโยชน์พลังงานทดแทนเพื่อผลิตไฟฟ้าฯ)จากโปรแกรมสนับสนุนการพัฒนาเทคโนโลยีและนวัตกรรม ม.สงขลานครินทร์ PR2-2560:6/22</t>
  </si>
  <si>
    <t>28/09/2560</t>
  </si>
  <si>
    <t>RV02050200360090530</t>
  </si>
  <si>
    <t>รับเงินโอนจากบัญชีเงินฝากออมทรัพย์ ธ.กรุงไทย เลขที่บัญชี 985-9-02036-1 ในวันที่27/09/2560 จากกระทรวงวิทยาศาสตร์และเทคโนโลยีสำหรับเงินงบประมาณสนับสนุนโครงการพัฒนาและยกระดับผลิตภัณฑ์OTOPด้วยวิทยาศาสตร์และเทคโนโลยีและนวัตกรรมงวดที่2(โครงการย่อย4โครงงาน)ตามใบเสร็จPR2-2560:6/37ลว.28/09/2560</t>
  </si>
  <si>
    <t>RV00300000560080055</t>
  </si>
  <si>
    <t>RV207/60 รับเงินใบนำส่ง212/60 รายได้โครงการฯ สถาบันทักษิณฯ โครงการฐานการเรียนรู้ศิลปวัฒนธรรมและภูมิปัญญาภาคใต้ ค่าธ.16%4,233.60,กองทุน13%3,439.80,โอนกำไร23,020.20,รายได้สะสม3%793.80,เบิก22,226.40จาก26,460หนังสือที่ศธ64.19/0035ลว24มค.60,อนุมัติ7กพ.60</t>
  </si>
  <si>
    <t>วิทยาลัยนานาชาติ</t>
  </si>
  <si>
    <t>03/08/2560</t>
  </si>
  <si>
    <t>RV00300000560080025</t>
  </si>
  <si>
    <t>RV202/60 รับเงินใบนำส่ง205/60 รายได้โครงการฯ วิทยาลัยนานาชาติ  โครงการเทคนิคการนำเสนอผลงานวิจัยเป็นภาษาอังกฤษ 16%1,760,กองทุน13%1,430,โอนกำไร9,570,รายได้สะสม3%330,เบิก9,240จาก11,000อนุมัติโครงการ30พ.ย.59</t>
  </si>
  <si>
    <t>29/09/2560</t>
  </si>
  <si>
    <t>RV00300000560090321</t>
  </si>
  <si>
    <t>RV241/60 รับเงินใบนำส่ง252/60 รายได้โครงการฯ วิทยาลัยนานาชาติ  โครงการประชุมวิชาการระดับนานาชาติ TSU-AFBE International Conference2018 6%1,260,กองทุน4%840,โอนกำไร20,160,รายได้สะสม6%420,เบิก19,740จาก21,000 ศธ64.114/0451ลว2ส.ค.60</t>
  </si>
  <si>
    <t>RV00300000560060242</t>
  </si>
  <si>
    <t>โครงการอบรมหลักสูตรเทคโนโลยีการทำสวนยางพาราเพิ่มป่ารักษ์น้ำและการทำเกษตรแบบปราณีต รุ่น2 ค่าธ.6%750,กองทุน4%500,โอนกำไร12,000,รายได้สะสม2%250,เบิก11,750จาก12,500 อนุมัติหลักสูตรต่อเนื่องงปม.2560ศธ64.03(บว)/0401ลว2มีค.60</t>
  </si>
  <si>
    <t>หมายเหตุ  :  อัตราการหักค่าธรรมเนียมบริการวิชาการใช้ระเบียบฉบับไหนดูจากวันที่โครงการอนุมัติ ดังนี้</t>
  </si>
  <si>
    <t>โครงการอนุมัติก่อนวันที่ 28 พฤษภาคม 2559  ใช้ระเบียบมหาวิทยาลัยทักษิณ ว่าด้วยการให้บริการวิชาการ พ.ศ.2544</t>
  </si>
  <si>
    <t>1.  จัดโครงการภายนอกมหาวิทยาลัย  หัก  5%</t>
  </si>
  <si>
    <t>2.  จัดโครงการภายในมหาวิทยาลัย  หัก  15%</t>
  </si>
  <si>
    <t>โครงการอนุมัติตั้งแต่วันที่ 28 พฤษภาคม 2559  ใช้ระเบียบมหาวิทยาลัยทักษิณ ว่าด้วยการให้บริการวิชาการ พ.ศ.2559  (ประกาศ ณ วันที่ 28 พฤษภาคม พ.ศ. 2559)</t>
  </si>
  <si>
    <t>1.  จัดโครงการภายนอกมหาวิทยาลัย  หัก  6%  แบ่งเข้ากองทุน 4%  รายได้สะสมของส่วนงานหรือหน่วยงาน 2%</t>
  </si>
  <si>
    <t>2.  จัดโครงการภายในมหาวิทยาลัย  หัก  16%  แบ่งเข้ากองทุน 13%  รายได้สะสมของส่วนงานหรือหน่วยงาน 3%</t>
  </si>
  <si>
    <t>*</t>
  </si>
  <si>
    <t>รายรับสุทธิ คือ รายรับประจำเดือนหักด้วยค่าธรรมเนียมบริการวิชาการที่หักเข้ากองทุน (5%, 15%, 4%, 13%) และหักเป็นรายได้สะสมของส่วนงาน/หน่วยงาน (2%, 3%) ซึ่งรายรับสุทธิดังกล่าวฝ่ายการคลังและทรัพย์สินจัดทำบันทึกแจ้งฝ่ายแผนงานบันทึกปรับเพิ่ม/ลดงบประมาณรายจ่าย</t>
  </si>
  <si>
    <t>ในระบบสารสนเทศบัญชีสามมิติ  แหล่งเงินรายได้บริการวิชาการ ให้กับส่วนงานหรือหน่วยงานเจ้าของโครงการสามารถนำเงินรายได้จากการบริการวิชาการสุทธิหลังหักค่าธรรมเนียมบริการวิชาการไปใช้จ่ายตามวัตถุประสงค์ของการบริการวิชาการที่ได้รับอนุมัติต่อไป</t>
  </si>
  <si>
    <t>**</t>
  </si>
  <si>
    <t xml:space="preserve">การรับเงินบริการวิชาการของวิทยาลัยการจัดการเพื่อการพัฒนา ไม่หักค่าธรรมเนียมบริการวิชาการเข้ากองทุนเนื่องรายได้วิทยาลัยการจัดการเพื่อการพัฒนา ให้หักเป็นเงินอุดหนุนมหาวิทยาลัยทักษิณ ร้อยละ 5 จากรายรับจริง  อ้างอิงตามงบประมาณรายจ่ายประจำปีงบประมาณ พ.ศ. 2560 </t>
  </si>
  <si>
    <t xml:space="preserve"> มหาวิทยาลัยทักษิณ  หน้า 222  ข้อ 12</t>
  </si>
  <si>
    <t>*** การรับเงินบริการวิชาการของสำนักบ่มเพาะวิชาการเพื่อวิสาหกิจในชุมชน ไม่หักค่าธรรมเนียมบริการวิชาการเข้ากองทุนให้หักเป็นเงินบำรุงนำส่งมหาวิทยาลัยทักษิณ ในอัตราร้อยละ 5 ของรายได้ ตามระเบียบของสำนักบ่มเพาะฯ พ.ศ.2559 ลว.17ส.ค.59  ข้อ 26</t>
  </si>
  <si>
    <t>รายได้โครงการบริการวิชาการ</t>
  </si>
  <si>
    <t>ตุลาคม 2560</t>
  </si>
  <si>
    <t>พฤศจิกายน 2560</t>
  </si>
  <si>
    <t>ธันวาคม 2560</t>
  </si>
  <si>
    <t>มกราคม 2561</t>
  </si>
  <si>
    <t>กุมภาพันธ์ 2561</t>
  </si>
  <si>
    <t>มีนาคม 2561</t>
  </si>
  <si>
    <t>เมษายน 2561</t>
  </si>
  <si>
    <t>สิงหาคม 2561</t>
  </si>
  <si>
    <t>กันยายน 2561</t>
  </si>
  <si>
    <t>รวมทั้งปี (1 ตุลาคม 2560 - 30 กันยายน 2561)</t>
  </si>
  <si>
    <t>รายรับสุทธิ</t>
  </si>
  <si>
    <t>เข้ากองทุน</t>
  </si>
  <si>
    <t>(เข้าหน่วยงาน)</t>
  </si>
  <si>
    <t>รายได้โครงการบริการวิชาการ-สำนักหอสมุด (สงขลา)</t>
  </si>
  <si>
    <t>รายได้โครงการบริการวิชาการ-สำนักคอมพิวเตอร์ (สงขลา)</t>
  </si>
  <si>
    <t>รายได้โครงการบริการวิชาการ-คณะวิศวกรรมศาสตร์</t>
  </si>
  <si>
    <t>รวมหักเข้ารายได้สะสมของหน่วยงาน (2%, 3%)</t>
  </si>
  <si>
    <t>(1)</t>
  </si>
  <si>
    <t>(2)</t>
  </si>
  <si>
    <t>(3)</t>
  </si>
  <si>
    <t>(4)</t>
  </si>
  <si>
    <t>(5)</t>
  </si>
  <si>
    <t>(6)</t>
  </si>
  <si>
    <t>(7) = (2)+(3)+(5)</t>
  </si>
  <si>
    <t>(8) = (4)+(6)</t>
  </si>
  <si>
    <t>(9) = (1)-(7)-(8)</t>
  </si>
  <si>
    <t>15/11/2560</t>
  </si>
  <si>
    <t>RV00300000561110100</t>
  </si>
  <si>
    <t>RV30/61 รับเงินใบนำส่ง34/61 รายได้โครงการฯคณะนิติศาสตร์ โครงการหลักสูตรส่งเสริมการเรียนรู้ตลอดชีวิตเพื่อการพัฒนาอย่างยั่งยืน ค่าธ.16%28,512,กองทุน13%23,166,โอนกำไร155,034,รายได้สะสม3%5,346,เบิก149,688จาก178,200 อนุมัติโครงการ5ตค.60</t>
  </si>
  <si>
    <t>16/11/2560</t>
  </si>
  <si>
    <t>RV00300000561110104</t>
  </si>
  <si>
    <t>RV31/61 รับเงินใบนำส่ง37/61 รายได้โครงการฯคณะนิติศาสตร์ โครงการหลักสูตรส่งเสริมการเรียนรู้ตลอดชีวิตเพื่อการพัฒนาอย่างยั่งยืน ค่าธ.16%28,512,กองทุน13%23,166,โอนกำไร155,034,รายได้สะสม3%5,346,เบิก149,688จาก178,200 อนุมัติโครงการ5ตค.60</t>
  </si>
  <si>
    <t>21/11/2560</t>
  </si>
  <si>
    <t>RV00300000561110141</t>
  </si>
  <si>
    <t>RV34/61 รับเงินใบนำส่ง41/61 รายได้โครงการฯคณะนิติศาสตร์ โครงการหลักสูตรส่งเสริมการเรียนรู้ตลอดชีวิตเพื่อการพัฒนาอย่างยั่งยืน ค่าธ.16%28,512,กองทุน13%23,166,โอนกำไร155,034,รายได้สะสม3%5,346,เบิก149,688จาก178,200 อนุมัติโครงการ5ตค.60</t>
  </si>
  <si>
    <t>27/11/2560</t>
  </si>
  <si>
    <t>RV00300000561110174</t>
  </si>
  <si>
    <t>บันทึกตัดบัญชีรอการรับรู้.ธ.กรุงไทย359-3,3ต.ค.60โอน234,172.50,เงินสด12 รายได้โครงการฯคณะนิติฯจ้างที่ปรึกษาโครงการประเมินความเชื่อมั่นของปชช.ในจ.ชายแดนภาคใต้ฯงวด1จากสนง.ปลัดกระทรวงยุติธรรมค่าธ.6%14,051.07,กองทุน4%9,367.38,โอน224,817.12,ร/ดสะสม2%4,683.69เบิก220,133.43จาก234,184.50,สญที่.116/2560ลว31พค</t>
  </si>
  <si>
    <t>28/11/2560</t>
  </si>
  <si>
    <t>RV00300000561110188</t>
  </si>
  <si>
    <t>RV39/61 รับเงินใบนำส่ง34/61 รายได้โครงการฯคณะนิติศาสตร์ โครงการหลักสูตรส่งเสริมการเรียนรู้ตลอดชีวิตเพื่อการพัฒนาอย่างยั่งยืน ค่าธ.16%23,904,กองทุน13%19,422,โอนกำไร129,978,รายได้สะสม3%4,482,เบิก125,496จาก149,400 อนุมัติโครงการ5ตค.60</t>
  </si>
  <si>
    <t>01/02/2561</t>
  </si>
  <si>
    <t>RV00300000561020008</t>
  </si>
  <si>
    <t>บันทึกตัดบัญชีรอการรับรู้.ธ.กรุงไทย359-3,25ธ.ค.60โอน78,049.50,เงินสด12 รายได้โครงการฯคณะนิติฯจ้างที่ปรึกษาโครงการประเมินความเชื่อมั่นของปชช.ในจ.ชายแดนภาคใต้ฯงวด1จากสนง.ปลัดกระทรวงยุติธรรมค่าธ.6%4,683.69,กองทุน4%3,122.46,โอน78,049.50,ร/ดสะสม2%1,561.23เบิก73,377.81จาก78,061.50,สญที่.116/2560ลว31พค.60</t>
  </si>
  <si>
    <t>13/03/2561</t>
  </si>
  <si>
    <t>RV00300000561030077</t>
  </si>
  <si>
    <t>บันทึกตัดบัญชีรอการรับรู้.ธ.กรุงไทย359-3,20ก.พ.61โอน41,037,เงินสด48 รายได้โครงการฯคณะนิติฯจ้างที่ปรึกษาโครงการประเมินความเชื่อมั่นของปชช.ในจ.ชายแดนภาคใต้ฯงวด1-4จากสนง.ปลัดกระทรวงยุติธรรมค่าธ.6%2,465.10,กองทุน4%1,643.40,โอน39,441.60,ร/ดสะสม2%821.70เบิก38,619.90จาก41,085,สญที่.116/2560ลว31พค.60</t>
  </si>
  <si>
    <t>RV00300000561030085</t>
  </si>
  <si>
    <t>RV109/61 รับเงินใบนำส่ง148 รายได้โครงการฯ คณะนิติฯ บรรยายความรู้ทางกฎหมาย สมัยที่70 ภาคค่ำโดยสำนักอบรมศึกษากฎหมายแห่งเนติบัณฑิตยสภา ค่าธ.16%1,280,กองทุน13%1,040,โอนกำไร6,960,รายได้สะสม3%240,เบิก6,720จาก8,000หนังสือที่ศธ64.17/2013  ลว17พ.ย.60,อนุมัติวันที่17พ.ย.60</t>
  </si>
  <si>
    <t>23/07/2561</t>
  </si>
  <si>
    <t>RV00300000561070182</t>
  </si>
  <si>
    <t>RV195/61 รับเงินใบนำส่ง272/61 รายได้โครงการฯ คณะนิติฯ โครงการกฎหมายกับการบริหารกิจการของสหกรณ์ ค่าธ.6%4,050,กองทุน4%2,700,โอนกำไร64,800,รายได้สะสม2%1,350,เบิก63,450จาก67,500 หนังสืออนุมัติศธ64.17/1191 ลว.21มิ.ย.61</t>
  </si>
  <si>
    <t>31/08/2561</t>
  </si>
  <si>
    <t>RV00300000561080401</t>
  </si>
  <si>
    <t>รับเงินโอน.ธ.กรุงไทย359-3,3ต.ค.60โอน186,188,เงินสด12 รายได้โครงการฯคณะนิติฯจ้างที่ปรึกษาโครงการประเมินความเชื่อมั่นของปชช.ในจ.ชายแดนภาคใต้ฯงวด1จากสนง.ปลัดกระทรวงยุติธรรมค่าธ.6%11,172,กองทุน4%7,448,โอน178,752,ร/ดสะสม2%3,724เบิก175,028จาก186,200,สญที่.88/2561</t>
  </si>
  <si>
    <t>10/09/2561</t>
  </si>
  <si>
    <t>RV00300000561090069</t>
  </si>
  <si>
    <t>RV226/60 รับเงินใบนำส่ง308/61 รายได้โครงการฯ คณะนิติฯ บรรยายความรู้ทางกฎหมาย สมัยที่71 ภาคค่ำโดยสำนักอบรมศึกษากฎหมายแห่งเนติบัณฑิตยสภา ค่าธ.16%1,440,กองทุน13%1,170,โอนกำไร7,830,รายได้สะสม3%270,เบิก7,560จาก9,000หนังสือที่ศธ64.17/0958 ลว18พ.ค.61</t>
  </si>
  <si>
    <t>28/09/2561</t>
  </si>
  <si>
    <t>RV00300000561090408</t>
  </si>
  <si>
    <t>รับเงินโอนธ.กรุงไทย359-3,21ก.ย.61โอน372,388,เงินสด12 รายได้โครงการฯคณะนิติฯจ้างที่ปรึกษาโครงการประเมินความเชื่อมั่นของปชช.ในจ.ชายแดนภาคใต้ฯงวด2จากสนง.ปลัดกระทรวงยุติธรรมค่าธ.6%22,344,กองทุน4%14,896,โอน357,504,ร/ดสะสม2%7,448เบิก350,056จาก372,400,สญที่.116/2560ลว31พค.60</t>
  </si>
  <si>
    <t>รวม-คณะนิติศาสตร์</t>
  </si>
  <si>
    <t>09/10/2560</t>
  </si>
  <si>
    <t>RV00300000561100046</t>
  </si>
  <si>
    <t>RV6/61 รับเงินใบนำส่ง6/61 รายได้โครงการฯคณะมนุษย์ฯ โครงการศิษย์เก่าภูมิศาสตร์สัมพันธ์ ค่าธ.16%4,800,กองทุน13%3,900,โอนกำไร26,100,รายได้สะสม3%900,เบิก25,200จาก30,000 ศธ64.14/ลว2ต.ค.60 อนุมัติ4ต.ค.60</t>
  </si>
  <si>
    <t>19/10/2560</t>
  </si>
  <si>
    <t>RV00300000561100103</t>
  </si>
  <si>
    <t>รับเช็ค รายได้โครงการฯคณะมนุษย์ โครงการประเมินผลการปฏิบัติราชการขององค์การบริหารส่วนจังหวัดสตูล(BSC) ประจำปีงปม.2560จากอบจ.สตูล ค่าธ.6%2,700,กองทุน4%1,800,โอนกำไร43,200,รายได้สะสม2%900เบิก43,200จาก45,000ตามหนังสือที่ สต51001/405ลว1มี.ค.60</t>
  </si>
  <si>
    <t>13/11/2560</t>
  </si>
  <si>
    <t>RV00300000561110081</t>
  </si>
  <si>
    <t>RV28/61 รับเงินสด SR1-60:15/23 รายได้โครงการฯคณะมนุษย์ฯ โครงการสัปดาห์แห่งการเรียนรู้ภูมิศาสตร์และวันสารสนเทศภูมิศาสตร์นานาชาติ(GIS DAY2017)จากบ.อีเอสอาร์ไอ จก. ค่าธ.6%1,200,กองทุน4%800,โอนกำไร19,200,รายได้สะสม2%400,เบิก18,800จาก20,000</t>
  </si>
  <si>
    <t>30/01/2561</t>
  </si>
  <si>
    <t>RV00300000561010242</t>
  </si>
  <si>
    <t>รับเงินโอนธ.ไทยพาณิชย์5949-4,29ม.ค.61 รายได้โครงการฯคณะมนุษย์ โครงการประเมินผลการปฏิบัติราชการขององค์การบริหารส่วนจังหวัดสตูล(BSC) ประจำปีงปม.2560จากอบจ.สตูล ค่าธ.6%3,600,กองทุน4%2,400,โอนกำไร57,600,รายได้สะสม2%1,200เบิก56,400จาก45,000ตามหนังสือที่ สต51001/405ลว1มี.ค.60</t>
  </si>
  <si>
    <t>RV00300000561010243</t>
  </si>
  <si>
    <t>รับเงินโอนธ.ไทยพาณิชย์5949-4,29ม.ค.61 รายได้โครงการฯคณะมนุษย์ โครงการติดตามและประเมินผลแผนพัฒนาองค์การบริหารส่วนจังหวัดสตูล ประจำปีงปม.2560จากอบจ.สตูล ค่าธ.6%6,000,กองทุน4%4,000,โอนกำไร96,000,รายได้สะสม2%2,000เบิก94,000จาก100,000ตามหนังสือที่ สต51003/331,ลว20ก.พ.60</t>
  </si>
  <si>
    <t>29/03/2561</t>
  </si>
  <si>
    <t>RV00300000561030274</t>
  </si>
  <si>
    <t>รับเงินใบนำส่ง161/61 รายได้โครงการ คณะมนุษยศาสตร์ฯ โครงการการพัฒนาการจัดการเรียนการสอนภาษาอังกฤษแบบEBEฯ ค่าธ.6%1,800,กองทุน4%1,200,โอนกำไร28,800,รายได้สะสม2%600,เบิก28,200จาก30,000 หนังสืออนุมัติศธ64.64.14/0975 ลว3พ.ย.60</t>
  </si>
  <si>
    <t>27/06/2561</t>
  </si>
  <si>
    <t>RV00300000561060302</t>
  </si>
  <si>
    <t>RV178/61 รับเงินใบนำส่ง244/61 รายได้โครงการฯ คณะมนุษย์ฯ โครงการประชุมทางวิชาการระบบนานาชาติด้านภาษาอังกฤษ ค่าธ.6%13,572,กองทุน4%9,048,โอนกำไร217,152,รายได้สะสม2%4,524,เบิก212,628จาก226,200หนังสือที่ศธ64.14/ ลว19ต.ค.2560</t>
  </si>
  <si>
    <t>02/07/2561</t>
  </si>
  <si>
    <t>RV00300000561070004</t>
  </si>
  <si>
    <t>RV180/61 รับเงินใบนำส่ง247/61 รายได้โครงการฯ คณะมนุษย์ฯ โครงการบริการวิชาการเพื่อหารายได้ การประชุมวิชาการระดับนานาชาติทางการจัดการ ครั้งที่1 ค่าธ.6%6,600,กองทุน4%4,400,โอนกำไร105,600,รายได้สะสม.2%2,200เบิก103,400จาก110,000 ตามศธ64.14/ ลว12มิ.ย.61</t>
  </si>
  <si>
    <t>06/07/2561</t>
  </si>
  <si>
    <t>RV00300000561070049</t>
  </si>
  <si>
    <t>RV184/61 รับเงินใบนำส่ง253/61 รายได้โครงการฯ คณะมนุษย์ฯ โครงการประชุมทางวิชาการระบบนานาชาติด้านภาษาอังกฤษ ค่าธ.6%,228กองทุน4%152,โอนกำไร3,648,รายได้สะสม2%76,เบิก3,572จาก3,800</t>
  </si>
  <si>
    <t>17/07/2561</t>
  </si>
  <si>
    <t>RV00300000561070116</t>
  </si>
  <si>
    <t>RV191/61 รับเงินใบนำส่ง267/61 รายได้โครงการฯ คณะมนุษย์ฯ โครงการการพัฒนานักสังคมศาสตร์รุ่นเยาว์ ค่าธ.16%4,960,กองทุน13%4,030,โอนกำไร26,970,รายได้สะสม3%930,เบิก26,040จาก31,000 หนังสืออนุมัติศธ64.14/ ลว1มิ.ย.61</t>
  </si>
  <si>
    <t>06/08/2561</t>
  </si>
  <si>
    <t>RV00300000561080034</t>
  </si>
  <si>
    <t>RV203/61 รับเงินใบนำส่ง281/61 รายได้โครงการฯ คณะมนุษย์ฯ ค่าลงทะเบียนโครงการค่ายภาษา ศิลปะและวัฒนธรรมอาเซียน ค่าธ.16%9,216,กองทุน13%7,488,โอนกำไร48,384,รายได้สะสม3%1,728,เบิก48,384จาก57,600 หนังสืออนุมัติศธ64.14/ตอ.378ลว27เม.ย.61</t>
  </si>
  <si>
    <t>16/08/2561</t>
  </si>
  <si>
    <t>RV00300000561080142</t>
  </si>
  <si>
    <t>RV210/61 รับเงินใบนำส่ง289/61 รายได้โครงการฯ คณะมนุษย์ฯ โครงการค่ายภูมิศาสตร์ ครั้งที่9 ค่าธ.6%2,664,กองทุน4%1,776,โอนกำไร42,624,รายได้สะสม2%888,เบิก41,736จาก44,400 ตามหนังสือที่ศธ64.14/ ลว13มี.ค.61</t>
  </si>
  <si>
    <t>20/08/2561</t>
  </si>
  <si>
    <t>RV00300000561080161</t>
  </si>
  <si>
    <t>RV210/61 รับเงินใบนำส่ง287/61 รายได้โครงการฯ คณะมนุษย์ฯ โครงการพัฒนาเครือข่ายครูสังคมศึกษาภาคใต้ ค่าธ.16%2,496,กองทุน13%2,028,โอนกำไร13,572,รายได้สะสม3%468,เบิก13,104จาก15,600 หนังสืออนุมัติศธ64.14/0975ลว3พ.ย.60</t>
  </si>
  <si>
    <t>27/08/2561</t>
  </si>
  <si>
    <t>RV00300000561080319</t>
  </si>
  <si>
    <t>รับเช็ค รายได้โครงการฯคณะมนุษย์ โครงการติดตามและประเมินผลแผนพัฒนาองค์การบริหารส่วนจังหวัดสตูล ประจำปีงปม.2561จากอบจ.สตูล ค่าธ.6%5,400,กองทุน4%3,600,โอนกำไร86,400,รายได้สะสม2%1,800เบิก84,600จาก90,000ตามหนังสือที่ สต51003/237,ลว31ม.ค.61</t>
  </si>
  <si>
    <t>04/09/2561</t>
  </si>
  <si>
    <t>RV00300000561090021</t>
  </si>
  <si>
    <t>RV222/61 รับเงินใบนำส่ง301/61 รายได้โครงการฯ คณะมนุษย์ฯ โครงการอบรมการใช้ Google Applicationเพื่อพัฒนาการบริการเชิงรุกสำหรับห้องสมุดยุคใหม่ ค่าธ.16%3,280,กองทุน13%2,665,โอนกำไร17,835,รายได้สะสม3%615,เบิก17,220จาก20,500 หนังสืออนุมัติศธ64.14/ ลว19มิ.ย.61</t>
  </si>
  <si>
    <t>21/09/2561</t>
  </si>
  <si>
    <t>RV00300000561090266</t>
  </si>
  <si>
    <t>RV345/61 รับเงินใบนำส่ง320/61 รายได้โครงการฯ คณะมนุษย์ฯ โครงการพัฒนาศักยภาพนิสิตสู่อาเซียน(AUYS) ค่าธ.16%14,897.07,กองทุน13%12,103.87,โอนกำไร81,002.78,รายได้สะสม3%2,793.20,เบิก78,209.58จาก93,106.65 หนังสืออนุมัติศธ64.14/ ลว31ส.ค.61</t>
  </si>
  <si>
    <t>RV00300000561090410</t>
  </si>
  <si>
    <t>ตัดบ/ชรด.รอการรับรู้ธ.กรุงไทย359-3,12ม.ค.61,รับง/ส บร.SR1-61:260/30,รด.โครงการฯคณะมนุษย์โครงการศึกษาทัศนคติการรับรู้และความพึงพอใจของปชช.ต่อโรงแยกก๊าซและท่อส่งก๊าซฯจากบ.ทรานส์ไทย-มาเลฯ(ปทท)จก.159,995+5,ค่าธ.กองทุน6%9,600กองทุน4%6,400โอน153,600รด.สส.2%2,200เบิก150,400จาก160,000 ศธ64/6022 ลว18พ.ย59</t>
  </si>
  <si>
    <t>รวม-คณะมนุษยศาสตร์และสังคมศาสตร์</t>
  </si>
  <si>
    <t>20/11/2560</t>
  </si>
  <si>
    <t>RV02050200361110174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</si>
  <si>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1-5)ตามใบเสร็จPL1-2561:1/22ลว.17/11/2560</t>
  </si>
  <si>
    <t>RV02050200361110195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</si>
  <si>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6-7)ตามใบเสร็จPL1-2561:1/26ลว.21/11/2560</t>
  </si>
  <si>
    <t>29/11/2560</t>
  </si>
  <si>
    <t>RV02050200361110260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</si>
  <si>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8)ตามใบเสร็จPL1-2561:1/34ลว.28/11/2560</t>
  </si>
  <si>
    <t>13/12/2560</t>
  </si>
  <si>
    <t>RV02050200361120097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</si>
  <si>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9-10)ตามใบเสร็จPL1-2561:1/49ลว.13/12/2560</t>
  </si>
  <si>
    <t>18/12/2560</t>
  </si>
  <si>
    <t>RV02050200361120134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</si>
  <si>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11-13)ตามใบเสร็จPL1-2561:2/4ลว.18/12/2560</t>
  </si>
  <si>
    <t>19/12/2560</t>
  </si>
  <si>
    <t>RV02050200361120146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</si>
  <si>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14-15)ตามใบเสร็จPL1-2561:2/7ลว.19/12/2560</t>
  </si>
  <si>
    <t>22/12/2560</t>
  </si>
  <si>
    <t>RV02050200361120189</t>
  </si>
  <si>
    <t>รับเงินจากคณะวิทยาการสุขภาพและการกีฬา สำหรับรายได้โครงการบริการวิชาการนวดแผนไทยและลูกประคบ(หักค่าธรรมเนียม16%จากรับทั้งสิ้นตามใบนำส่งเงินเลขที่600เล่มที่16)ตามใบเสร็จPL1-2561:2/9ลว.22/12/2560</t>
  </si>
  <si>
    <t>15/01/2561</t>
  </si>
  <si>
    <t>RV02050200361010165</t>
  </si>
  <si>
    <t>รับเงินค่าบริการนวดแผนไทยและลูกประคบ (หักเข้ากองทุนบริการวิชาการ16%-วสก.) ใบเสร็จเลขที่0600/17-18 :PL1-2561:2/28</t>
  </si>
  <si>
    <t>16/01/2561</t>
  </si>
  <si>
    <t>RV02050200361010166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</si>
  <si>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19-21)ตามใบเสร็จPL1-2561:2/30ลว.16/01/2561</t>
  </si>
  <si>
    <t>17/01/2561</t>
  </si>
  <si>
    <t>RV02050200361010198</t>
  </si>
  <si>
    <t>รับเงินจากคณะวิทยาการสุขภาพและการกีฬา สำหรับรายได้โครงการบริการวิชาการนวดแผนไทยและลูกประคบ(หักค่าธรรมเนียม16%จากรับทั้งสิ้นตามใบนำส่งเงินเลขที่600เล่มที่24-26)และค่าบริการออกกำลังกาย(ตามใบนำส่งเงิน0600เลขที่22-23)ตามใบเสร็จPL1-2561:2/32ลว.17/01/2561</t>
  </si>
  <si>
    <t>19/01/2561</t>
  </si>
  <si>
    <t>RV02050200361010237</t>
  </si>
  <si>
    <t>รับเงินจากคณะวิทยาการสุขภาพและการกีฬา สำหรับรายได้โครงการบริการวิชาการนวดแผนไทยและลูกประคบ(หักค่าธรรมเนียม16%จากรับทั้งสิ้นตามใบนำส่งเงินเลขที่600เล่มที่27)ตามใบเสร็จPL1-2561:2/33ลว.18/01/2561</t>
  </si>
  <si>
    <t>RV02050200361010238</t>
  </si>
  <si>
    <t>รับเงินจากคณะวิทยาการสุขภาพและการกีฬา สำหรับรายได้โครงการบริการวิชาการจากการให้บริการเครื่องออกกำลังกาย(หักค่าธรรมเนียม16%จากรับทั้งสิ้นตามใบนำส่งเงินเลขที่600เล่มที่24-26)และค่าบริการออกกำลังกาย(ตามใบนำส่งเงิน0600เลขที่28-29)ตามใบเสร็จPL1-2561:2/36ลว.19/01/2561</t>
  </si>
  <si>
    <t>23/01/2561</t>
  </si>
  <si>
    <t>RV02050200361010283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</si>
  <si>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30-31)ตามใบเสร็จPL1-2561:2/39ลว.23/01/2561</t>
  </si>
  <si>
    <t>24/01/2561</t>
  </si>
  <si>
    <t>RV02050200361010287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</si>
  <si>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32-35)ตามใบเสร็จPL1-2561:2/41ลว.24/01/2561</t>
  </si>
  <si>
    <t>25/01/2561</t>
  </si>
  <si>
    <t>RV02050200361010298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</si>
  <si>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36-38)ตามใบเสร็จPL1-2561:2/44ลว.25/01/2561</t>
  </si>
  <si>
    <t>26/01/2561</t>
  </si>
  <si>
    <t>RV02050200361010310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</si>
  <si>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39)ตามใบเสร็จPL1-2561:2/46ลว.26/01/2561</t>
  </si>
  <si>
    <t>31/01/2561</t>
  </si>
  <si>
    <t>RV02050200361010348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</si>
  <si>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40-42)ตามใบเสร็จPL1-2561:3/1ลว.31/01/2561</t>
  </si>
  <si>
    <t>RV02050200361020001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</si>
  <si>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43)ตามใบเสร็จPL1-2561:3/4ลว.31/01/2561</t>
  </si>
  <si>
    <t>RV02050200361020007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</si>
  <si>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44)ตามใบเสร็จPL1-2561:3/6ลว.01/02/2561</t>
  </si>
  <si>
    <t>06/02/2561</t>
  </si>
  <si>
    <t>RV02050200361020045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</si>
  <si>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45)ตามใบเสร็จPL1-2561:3/13ลว.06/02/2561</t>
  </si>
  <si>
    <t>07/02/2561</t>
  </si>
  <si>
    <t>RV02050200361020084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</si>
  <si>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600เล่มที่46-49)ตามใบเสร็จPL1-2561:3/14ลว.07/02/2561</t>
  </si>
  <si>
    <t>09/02/2561</t>
  </si>
  <si>
    <t>RV02050200361020106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</si>
  <si>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่มที่600เลขที่50 และเล่มที่877เลขที่1-5)ตามใบเสร็จPL1-2561:3/18ลว.09/02/2561</t>
  </si>
  <si>
    <t>13/02/2561</t>
  </si>
  <si>
    <t>RV02050200361020149</t>
  </si>
  <si>
    <t>รับเงินจากคณะวิทยาการสุขภาพและการกีฬา สำหรับรายได้โครงการบริการวิชาการค่าบริการศูนย์ออกกำลังกาย(หักค่าธรรมเนียม16%จากรับทั้งสิ้นตามใบนำส่งเงินเลขที่877เล่มที่6-7)ตามใบเสร็จPL1-2561:3/22ลว.13/02/2561</t>
  </si>
  <si>
    <t>RV02050200361020150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</si>
  <si>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877เล่มที่8-13)ตามใบเสร็จPL1-2561:3/23ลว.13/02/2561</t>
  </si>
  <si>
    <t>14/02/2561</t>
  </si>
  <si>
    <t>RV02050200361020163</t>
  </si>
  <si>
    <t>รับเงินค่าบริการนวดแผนไทยและลูกประคบ (หักเข้ากองทุนบริการวิชาการ16%-วสก.) ใบเสร็จเลขที่0877/14-18 :PL1-2561:3/26</t>
  </si>
  <si>
    <t>16/02/2561</t>
  </si>
  <si>
    <t>RV02050200361020195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</si>
  <si>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877เล่มที่19-27)ตามใบเสร็จPL1-2561:3/32ลว.16/02/2561</t>
  </si>
  <si>
    <t>21/02/2561</t>
  </si>
  <si>
    <t>RV02050200361020220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</si>
  <si>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877เล่มที่28-30)ตามใบเสร็จPL1-2561:3/37ลว.21/02/2561</t>
  </si>
  <si>
    <t>22/02/2561</t>
  </si>
  <si>
    <t>RV02050200361020232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</si>
  <si>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877เล่มที่31-33)ตามใบเสร็จPL1-2561:3/40ลว.22/02/2561</t>
  </si>
  <si>
    <t>23/02/2561</t>
  </si>
  <si>
    <t>RV02050200361020243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</si>
  <si>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877เล่มที่34-35)ตามใบเสร็จPL1-2561:3/44ลว.23/02/2561</t>
  </si>
  <si>
    <t>27/02/2561</t>
  </si>
  <si>
    <t>RV02050200361020259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</si>
  <si>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877เล่มที่36-37)ตามใบเสร็จPL1-2561:3/46ลว.27/02/2561</t>
  </si>
  <si>
    <t>02/03/2561</t>
  </si>
  <si>
    <t>RV02050200361030002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</si>
  <si>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877เล่มที่38)ตามใบเสร็จPL1-2561:4/1ลว.02/03/2561</t>
  </si>
  <si>
    <t>06/03/2561</t>
  </si>
  <si>
    <t>RV02050200361030031</t>
  </si>
  <si>
    <t>รับเงินจากคณะวิทยาการสุขภาพและการกีฬา สำหรับรายได้โครงการบริการวิชาการนวดแผนไทย(หักค่าธรรมเนียม16%จากรับทั้งสิ้นตามใบนำส่งเงินเลขที่877เล่มที่39-46)ตามใบเสร็จPL1-2561:4/4ลว.06/03/2561</t>
  </si>
  <si>
    <t>07/03/2561</t>
  </si>
  <si>
    <t>RV02050200361030040</t>
  </si>
  <si>
    <t>รับเงินจากคณะวิทยาการสุขภาพและการกีฬา สำหรับรายได้โครงการบริการวิชาการนวดแผนไทย,สปาแช่เท้าและอบสมุนไพร(หักค่าธรรมเนียม16%จากรับทั้งสิ้นตามใบนำส่งเงินเล่มที่877เลขที่47-50และเล่มที่878เลขที่1-9)ตามใบเสร็จPL1-2561:4/6ลว.07/03/2561</t>
  </si>
  <si>
    <t>09/03/2561</t>
  </si>
  <si>
    <t>RV02050200361030069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</si>
  <si>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ขที่878เล่มที่10-15)ตามใบเสร็จPL1-2561:4/7ลว.09/03/2561</t>
  </si>
  <si>
    <t>RV02050200361030070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</si>
  <si>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ขที่878เล่มที่16-23)ตามใบเสร็จPL1-2561:4/8ลว.09/03/2561</t>
  </si>
  <si>
    <t>RV02050200361030086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</si>
  <si>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ขที่878เล่มที่24-28)ตามใบเสร็จPL1-2561:4/10ลว.13/03/2561</t>
  </si>
  <si>
    <t>14/03/2561</t>
  </si>
  <si>
    <t>RV02050200361030093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</si>
  <si>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878เลขที่29-31)ตามใบเสร็จPL1-2561:4/11ลว.14/03/2561</t>
  </si>
  <si>
    <t>15/03/2561</t>
  </si>
  <si>
    <t>RV02050200361030114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</si>
  <si>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878เลขที่32)ตามใบเสร็จPL1-2561:4/16ลว.15/03/2561</t>
  </si>
  <si>
    <t>16/03/2561</t>
  </si>
  <si>
    <t>RV02050200361030129</t>
  </si>
  <si>
    <t>รับเงินจากคณะวิทยาการสุขภาพและการกีฬา สำหรับรายได้โครงการบริการวิชาการจากให้บริการเครื่องออกกำลังกาย(หักค่าธรรมเนียม16%จากรับทั้งสิ้นตามใบนำส่งเงินเล่มที่878เลขที่36)ตามใบเสร็จPL1-2561:4/19ลว.16/03/2561</t>
  </si>
  <si>
    <t>RV02050200361030130</t>
  </si>
  <si>
    <t>รับเงินจากคณะวิทยาการสุขภาพและการกีฬา สำหรับรายได้โครงการบริการวิชาการจากให้บริการนวดแผนไทย สปาแช่เท้าและอบสมุนไพร(หักค่าธรรมเนียม16%จากรับทั้งสิ้นตามใบนำส่งเงินเล่มที่878เลขที่33-35)ตามใบเสร็จPL1-2561:4/20ลว.16/03/2561</t>
  </si>
  <si>
    <t>19/03/2561</t>
  </si>
  <si>
    <t>RV02050200361030146</t>
  </si>
  <si>
    <t>รับเงินค่าบริการนวดแผนไทยและลูกประคบและค่าบริการศูนย์ออกกำลังกาย (หักเข้ากองทุนบริการวิชาการ16%-วสก.) ใบเสร็จเลขที่0878/37-41,42 :PR1-2561:39/31</t>
  </si>
  <si>
    <t>20/03/2561</t>
  </si>
  <si>
    <t>RV02050200361030154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</si>
  <si>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878เลขที่43-46)ตามใบเสร็จPL1-2561:4/23ลว.20/03/2561</t>
  </si>
  <si>
    <t>22/03/2561</t>
  </si>
  <si>
    <t>RV02050200361030190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</si>
  <si>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878เลขที่47-50และเล่มที่879เลขที่1-2)ตามใบเสร็จPL1-2561:4/25ลว.22/03/2561</t>
  </si>
  <si>
    <t>23/03/2561</t>
  </si>
  <si>
    <t>RV02050200361030205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</si>
  <si>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879เลขที่3-7)ตามใบเสร็จPL1-2561:4/26ลว.23/03/2561</t>
  </si>
  <si>
    <t>28/03/2561</t>
  </si>
  <si>
    <t>RV02050200361030258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</si>
  <si>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879เลขที่8-9)ตามใบเสร็จPL1-2561:4/31ลว.28/03/2561</t>
  </si>
  <si>
    <t>02/04/2561</t>
  </si>
  <si>
    <t>RV02050200361040004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</si>
  <si>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879เลขที่10-11)ตามใบเสร็จPL1-2561:4/34ลว.02/04/2561</t>
  </si>
  <si>
    <t>03/04/2561</t>
  </si>
  <si>
    <t>RV02050200361040017</t>
  </si>
  <si>
    <t>รับเงินจากคณะวิทยาการสุขภาพและการกีฬา สำหรับรายได้โครงการบริการวิชาการค่าบริการเครื่องออกกำลังการ นวดแผนไทย สปาแช่เท้าและอบสมุนไพร(หักค่าธรรมเนียม16%จากรับทั้งสิ้นตามใบนำส่งเงินเล่มที่879เลขที่12-17)ตามใบเสร็จPL1-2561:4/35ลว.03/04/2561</t>
  </si>
  <si>
    <t>04/04/2561</t>
  </si>
  <si>
    <t>RV02050200361040031</t>
  </si>
  <si>
    <t>รับเงินจากคณะวิทยาการสุขภาพและการกีฬา สำหรับรายได้โครงการบริการวิชาการค่าบริการเครื่องออกกำลังกาย นวดแผนไทย สปาแช่เท้าและอบสมุนไพร(หักค่าธรรมเนียม16%จากรับทั้งสิ้นตามใบนำส่งเงินเล่มที่879เลขที่18-23)ตามใบเสร็จPL1-2561:4/37,PL1-2561:4/38ลว.04/04/2561</t>
  </si>
  <si>
    <t>05/04/2561</t>
  </si>
  <si>
    <t>RV02050200361040038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</si>
  <si>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879เลขที่24)ตามใบเสร็จPL1-2561:4/41ลว.05/04/2561</t>
  </si>
  <si>
    <t>09/04/2561</t>
  </si>
  <si>
    <t>RV02050200361040060</t>
  </si>
  <si>
    <t>รับเงินจากคณะวิทยาการสุขภาพและการกีฬา สำหรับรายได้โครงการบริการวิชาการค่าบริการเครื่องออกกำลังกาย นวดแผนไทย สปาแช่เท้าและอบสมุนไพร(หักค่าธรรมเนียม16%จากรับทั้งสิ้นตามใบนำส่งเงินเล่มที่879เลขที่25-26)ตามใบเสร็จPL1-2561:4/43ลว.09/04/2561</t>
  </si>
  <si>
    <t>10/04/2561</t>
  </si>
  <si>
    <t>RV02050200361040119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</si>
  <si>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879เลขที่27)ตามใบเสร็จPL1-2561:4/45ลว.10/04/2561</t>
  </si>
  <si>
    <t>11/04/2561</t>
  </si>
  <si>
    <t>RV02050200361040120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</si>
  <si>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879เลขที่28)ตามใบเสร็จPL1-2561:4/48ลว.11/04/2561</t>
  </si>
  <si>
    <t>18/04/2561</t>
  </si>
  <si>
    <t>RV02050200361040155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</si>
  <si>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879เลขที่29-30)ตามใบเสร็จPL1-2561:4/50ลว.18/04/2561</t>
  </si>
  <si>
    <t>RV02050200361040156</t>
  </si>
  <si>
    <t>รับเงินค่าลงทะเบียนโครงการประชุมวิชาการส่งเสริมสุขภาพผู้สูงวัยสู่การมีอายุยืนยาว(ตามใบนำส่งเงินเล่มที่870เลขที่1 โดยหักค่าธรรมเนียมบริการวิชาการ16%จากรายรับคณะวสก.) ตามใบเสร็จPL1-2561:5/1ลว.18/04/2561</t>
  </si>
  <si>
    <t>19/04/2561</t>
  </si>
  <si>
    <t>RV02050200361040167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</si>
  <si>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879เลขที่31)ตามใบเสร็จPL1-2561:5/3ลว.19/04/2561</t>
  </si>
  <si>
    <t>RV02050200361040172</t>
  </si>
  <si>
    <t>รับเงินค่าลงทะเบียนโครงการประชุมวิชาการส่งเสริมสุขภาพผู้สูงวัยสู่การมีอายุยืนยาว(ตามใบนำส่งเงินเล่มที่870เลขที่2-5 โดยหักค่าธรรมเนียมบริการวิชาการ16%จากรายรับคณะวสก.) ตามใบเสร็จPL1-2561:5/5ลว.19/04/2561</t>
  </si>
  <si>
    <t>20/04/2561</t>
  </si>
  <si>
    <t>RV02050200361040178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</si>
  <si>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879เลขที่32-33)ตามใบเสร็จPL1-2561:5/10ลว.20/04/2561</t>
  </si>
  <si>
    <t>23/04/2561</t>
  </si>
  <si>
    <t>RV02050200361040192</t>
  </si>
  <si>
    <t>รับเงินจากคณะวิทยาการสุขภาพและการกีฬา สำหรับรายได้โครงการบริการวิชาการค่าบริการของศูนย์ออกกำลังกาย(หักค่าธรรมเนียม16%จากรับทั้งสิ้นตามใบนำส่งเงินเล่มที่879เลขที่34)ตามใบเสร็จPL1-2561:5/13ลว.23/04/2561</t>
  </si>
  <si>
    <t>25/04/2561</t>
  </si>
  <si>
    <t>RV02050200361040219</t>
  </si>
  <si>
    <t>รับเงินค่าลงทะเบียนโครงการประชุมวิชาการส่งเสริมสุขภาพผู้สูงวัยสู่การมีอายุยืนยาว(ตามใบนำส่งเงินเล่มที่870เลขที่6-15 โดยหักค่าธรรมเนียมบริการวิชาการ16%จากรายรับคณะวสก.) ตามใบเสร็จPL1-2561:5/18ลว.25/04/2561</t>
  </si>
  <si>
    <t>04/05/2561</t>
  </si>
  <si>
    <t>RV02050200361050044</t>
  </si>
  <si>
    <t>รับเงินจากคณะวิทยาการสุขภาพและการกีฬา สำหรับรายได้โครงการบริการวิชาการค่าบริการของศูนย์ออกกำลังกาย นวดแผนไทย สปาแช่เท้าและอบสมุนไพร(หักค่าธรรมเนียม16%จากรับทั้งสิ้นตามใบนำส่งเงินเล่มที่879เลขที่35-40)ตามใบเสร็จPL1-2561:5/32ลว.04/05/2561</t>
  </si>
  <si>
    <t>08/05/2561</t>
  </si>
  <si>
    <t>RV02050200361050092</t>
  </si>
  <si>
    <t>รับเงินจากคณะวิทยาการสุขภาพและการกีฬา สำหรับรายได้โครงการบริการวิชาการนวดแผนไทย สปาแช่เท้าและอบสมุนไพร(หักค่าธรรมเนียม16%จากรับทั้งสิ้นตามใบนำส่งเงินเล่มที่879เลขที่41-45)ตามใบเสร็จPL1-2561:5/37ลว.08/05/2561</t>
  </si>
  <si>
    <t>23/08/2561</t>
  </si>
  <si>
    <t>RV02050200361080315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</si>
  <si>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0879เลขที่46)ตามใบเสร็จPL1-2561:7/19ลว.22/08/2561</t>
  </si>
  <si>
    <t>30/08/2561</t>
  </si>
  <si>
    <t>RV02050200361080407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</si>
  <si>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0879เลขที่47-50)ตามใบเสร็จPL1-2561:7/26ลว.29/08/2561</t>
  </si>
  <si>
    <t>03/09/2561</t>
  </si>
  <si>
    <t>RV02050200361090015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</si>
  <si>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0871เลขที่1-3)ตามใบเสร็จPL1-2561:7/29ลว.03/09/2561</t>
  </si>
  <si>
    <t>07/09/2561</t>
  </si>
  <si>
    <t>RV02050200361090114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</si>
  <si>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0871เลขที่4-10)ตามใบเสร็จPL1-2561:7/35ลว.07/09/2561</t>
  </si>
  <si>
    <t>13/09/2561</t>
  </si>
  <si>
    <t>RV02050200361090248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</si>
  <si>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0871เลขที่11-13)ตามใบเสร็จPL1-2561:7/39ลว.13/09/2561</t>
  </si>
  <si>
    <t>17/09/2561</t>
  </si>
  <si>
    <t>RV02050200361090281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</si>
  <si>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0871เลขที่14)ตามใบเสร็จPL1-2561:7/41ลว.17/09/2561</t>
  </si>
  <si>
    <t>19/09/2561</t>
  </si>
  <si>
    <t>RV02050200361090323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</si>
  <si>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0871เลขที่15)ตามใบเสร็จPL1-2561:7/44ลว.19/09/2561</t>
  </si>
  <si>
    <t>RV02050200361090398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</si>
  <si>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0871เลขที่16-18)ตามใบเสร็จPL1-2561:7/48ลว.21/09/2561</t>
  </si>
  <si>
    <t>RV02050200361090480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</si>
  <si>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0871เลขที่19-25)ตามใบเสร็จPL1-2561:8/5ลว.28/09/2561</t>
  </si>
  <si>
    <t>รวม-คณะวิทยาการสุขภาพและการกีฬา</t>
  </si>
  <si>
    <t>10/01/2561</t>
  </si>
  <si>
    <t>RV02050200361010112</t>
  </si>
  <si>
    <t>รับเงินจากโรงเรียนดรุณศาสน์วิทยา จังหวัดปัตตานี ขอความอนุเคราะห์นำนักเรียนเข้าค่ายปฏิบัติการเบื้องต้นทางด้านวิทยาศาสตร์ช่วงเดือนมกราคม-กุมภาพันธ์ 2561 จำนวน 3 ค่าย(โครงการบริการคณะวิทยาศาตร์หักค่าธรรมเนียม16%จากรายรับ)ตามใบเสร็จPR1-2561:22/13,PR1-2561:22/14และPR1-2561:22/15ลว.10/01/61</t>
  </si>
  <si>
    <t>RV02050200361010239</t>
  </si>
  <si>
    <t>รับเงินจากโรงเรียนวิเชียรมาตุ จังหวัดตรัง ขอความอนุเคราะห์นำนักเรียนเข้าค่ายพัฒนาทักษะกระบวนการทางวิทยาศาสตร์ห้องเรียนพิเศษ(หักค่าธรรมเนียม16%จากรายรับทั้งหมดของคณะวิทยาศาสตร์)ระหว่างวันที่ 20-21 มกราคม 2561ตามใบเสร็จPR1-2561:26/42ลว.18/01/2561</t>
  </si>
  <si>
    <t>RV02050200361010347</t>
  </si>
  <si>
    <t>รับเช็คที่10190082ลว.17/01/61ธ.กรุงไทยสาขาพหลโยธิน39จากสำนักงานปรมาณูเพื่อสันติสำหรับค่าใช้จ่ายในการบริหารจัดการสถานีเฝ้าระวังภัยทางรังสีประจำจังหวัดสงขลาประจำปีงบประมาณพ.ศ.2561(12 เดือนๆละ5,500บ.)หักค่าธรรมเนียมบริการ6%จากรายรับตามใบเสร็จPR2-2561:2/27ลว.31/01/2561</t>
  </si>
  <si>
    <t>RV02050200361020107</t>
  </si>
  <si>
    <t>รับเงินจากโรงเรียนหาดใหญ่รัฐประชาสรรค์ จ.สงขลาขอความอนุเคราะห์จัดค่ายคณิตศาสตร์สำหรับนักเรียนห้องเรียนพิเศษโครงการSMAระดับมัธยมศึกษาปีที่4ระหว่างวันที่10-11/02/61(หักค่าธรรมเนียมบริการวิชาการ16%รายรับคณะวิทยาศาสตร์)ตามใบเสร็จPR1-2561:34/11ลว.09/02/2561</t>
  </si>
  <si>
    <t>RV02050200361020108</t>
  </si>
  <si>
    <t>รับเงินจากโรงเรียนสตรีพัทลุง จ.พัทลุง ขอความอนุเคราะห์นำนักเรียนเข้าค่ายเทคนิคปฏิบัติการเบื้องต้นทางด้านวิทยาศาสตร์ระหว่างวันที่10-11/02/61(หักค่าธรรมเนียมบริการวิชาการ16%จากรายรับของคณะวิทยาศาสตร์)ตามใบเสร็จPR1-2561:34/12ลว.09/02/2561</t>
  </si>
  <si>
    <t>RV02050200361030144</t>
  </si>
  <si>
    <t>รับเงินโครงการบริการวิชาการค่ายวิทยาศาสตร์เสริมทักษะในห้องปฏิบัติการ วันที่31มีค.-1เมย.61 จากโรงเรียนเมืองกระบี่ (หักเข้ากองทุนบริการ-คณะวิทย์16%) ตามใบเสร็จรับเงินเลขที่PR1-2561:39/19</t>
  </si>
  <si>
    <t>RV02050200361030145</t>
  </si>
  <si>
    <t>รับเงินโครงการบริการวิชาการค่ายวิทยาศาสตร์กิจกรรมคณิตศาสตร์และสถิติ วันที่17-18มีค.61 จากโรงเรียนจะนะชนูปถัมภ์ จ.สงขลา (หักเข้ากองทุนบริการ-คณะวิทย์1616%) ตามใบเสร็จรับเงินเลขที่PR1-2561:39/20</t>
  </si>
  <si>
    <t>15/06/2561</t>
  </si>
  <si>
    <t>RV02050200361060178</t>
  </si>
  <si>
    <t>รับเงินจากโรงเรียนสตรีทุ่งสงจังหวัดนครศรีธรรมราชเพื่อจัดค่ายส่งเสริมและพัฒนาอัจฉริยภาพด้านวิทยาศาสตร์คณิตศาสตร์และคอมพิวเตอร์(หักค่าบริการวิชาการ16%จากรายรับ)ตามใบเสร็จPR1-2561:73/47ลว.15/06/2561</t>
  </si>
  <si>
    <t>05/07/2561</t>
  </si>
  <si>
    <t>RV02050200361070051</t>
  </si>
  <si>
    <t>รับเงินโอนจากบัญชีเงินฝากออมทรัพย์ ธ.ไทยพาณิชย์ เลขที่บัญชี 403-487220-3 ในวันที่02/07/61สำหรับเงินเงินค่าลงทะเบียนโครงการคูปองพัฒนาครู พ.ศ.2561 (โครงการประดิษฐ์อุปกรณ์อย่างง่ายสำหรับครูประถมศึกษารุ่นที่1)หักค่าธรรมเนียมบริการวิชาการ16%จากยอดรับคณะวิทยาศาสตร์ตามใบเสร็จPL2-2561:1/23ลว.05/07/2561</t>
  </si>
  <si>
    <t>RV02050200361070091</t>
  </si>
  <si>
    <t>รับเงินโอนจากบัญชีเงินฝากออมทรัพย์ ธ.ไทยพาณิชย์ เลขที่บัญชี 403-487220-3 ในวันที่02/07/61จากการไฟฟ้าส่วนภูมิภาคได้ว่าจ้างเป็นที่ปรึกษาจัดทำรายงานการศึกษาความเหมาะสมโครงการพัฒนาระบบผลิตไฟฟ้าด้วยทุ่งกังหันลมฯ(หักค่าธรรมเนียม6%จากรายรับคณะวิทยาศาสตร์)ตามใบเสร็จPL2-2561:1/24ลว.06/07/61(เงินประกันผลงาน)</t>
  </si>
  <si>
    <t>RV02050200361070092</t>
  </si>
  <si>
    <t>รับเช็คเลขที่51795238ลว.25/05/2561ธนาคารทหารไทยสาขาพลโยธิน61จากการไฟฟ้าส่วนภูมิภาคได้ว่าจ้างเป็นที่ปรึกษาจัดทำรายงานการศึกษาความเหมาะสมโครงการพัฒนาระบบผลิตไฟฟ้าด้วยทุ่งกังหันลมฯ(หักค่าธรรมเนียม6%จากรายรับคณะวิทยาศาสตร์)ตามใบเสร็จPL2-2561:1/24ลว.06/07/61(เงินงวดที่5)</t>
  </si>
  <si>
    <t>11/07/2561</t>
  </si>
  <si>
    <t>RV02050200361070151</t>
  </si>
  <si>
    <t>รับเงินจากโรงเรียนวังวิเศษ จ.ตรังสำหรับเงินสนับสนุนการจัดค่ายปฏิบัติการทางวิทยาศาสตร์เทคนิคปฏิบัติการสำหรับนักเรียนห้องเรียนพิเศษระหว่างวันที่13-14/07/2561(หักค่าธรรมเนียม16%จากรายรับคณะวิทยาศาสตร์) ตามใบเสร็จPR1-2561:79/13ลว.11/07/2561</t>
  </si>
  <si>
    <t>12/07/2561</t>
  </si>
  <si>
    <t>RV02050200361070157</t>
  </si>
  <si>
    <t>รับเงินโอนจากบัญชีเงินฝากออมทรัพย์ ธ.ไทยพาณิชย์ เลขที่บัญชี 403-487220-3 ในวันที่9/7/61จากคณะวิทยาศาสตร์สำหรับเงินค่าลงทะเบียนโครงการคูปองพัฒนาครู พ.ศ.2561ระหว่าง7-8/7/61 ณ. คณะวิทยาศาสตร์(หักค่าธรรมเนียม16%จากรายรับคนละ4630บ.)ตามใบเสร็จPL2-2561:1/25ลว.11/07/61</t>
  </si>
  <si>
    <t>RV02050200361070158</t>
  </si>
  <si>
    <t>รับเงินโอนจากบัญชีเงินฝากออมทรัพย์ ธ.ไทยพาณิชย์ เลขที่บัญชี 403-487220-3 ในวันที่9/7/61จากคณะวิทยาศาสตร์สำหรับเงินค่าลงทะเบียนโครงการคูปองพัฒนาครู พ.ศ.2561ระหว่าง7-8/7/61 ณ. ถนนนครใน(นางงาม)จ.สงขลา(หักค่าธรรมเนียม6%จากรายรับคนละ3800บ.)ตามใบเสร็จPL2-2561:1/26ลว.11/07/61</t>
  </si>
  <si>
    <t>18/07/2561</t>
  </si>
  <si>
    <t>RV02050200361070241</t>
  </si>
  <si>
    <t>รับเงินโอนจากบัญชีเงินฝากออมทรัพย์ ธ.ไทยพาณิชย์ เลขที่บัญชี 403-487220-3 ในวันที่ 16/07/2561 สำหรับโครงการประดิษฐ์อุปกรณ์วิทยาศาสตร์อย่างง่ายสำหรับครูประถมศึกษารุ่นที่2(หักค่าธรรมเนียมบริการ16%จากรายรับคณะวิทย์)ตามใบเสร็จPL2-2561:1/28ลว.18/07/2561</t>
  </si>
  <si>
    <t>RV02050200361070242</t>
  </si>
  <si>
    <t>รับเงินโอนจากบัญชีเงินฝากออมทรัพย์ ธ.ไทยพาณิชย์ เลขที่บัญชี 403-487220-3 ในวันที่16/07/61สำหรับโครงการคูปองพัฒนาครู-กิจกรรมการเรียนรู้วิทยาศาสตร์จากStreet Artรุ่นที่3(หักค่าธรรมเนียมบริการวิชาการ6%จากรายรับคณะวิทย์)ตามใบเสร็จPL2-2561:1/27ลว.18/07/2561</t>
  </si>
  <si>
    <t>26/07/2561</t>
  </si>
  <si>
    <t>RV02050200361070316</t>
  </si>
  <si>
    <t>รับเงินโอนจากบัญชีเงินฝากออมทรัพย์ ธ.ไทยพาณิชย์ เลขที่บัญชี 403-487220-3ในวันที่23/07/61ค่าลงทะเบียนโครงการออกแบบปฏิบัติการวิทยาศาสตร์สำหรับมัธยมศึกษาตอนต้นในศตวรรษที่21รุ่นที่1(หักค่าธรรมเนียมวิชาการ16%จากรายรับคณะวิทย์)ตามใบเสร็จPL2-2561:13/14ลว.26/07/2561</t>
  </si>
  <si>
    <t>02/08/2561</t>
  </si>
  <si>
    <t>RV02050200361080016</t>
  </si>
  <si>
    <t>รับเงินโอนจากบัญชีเงินฝากออมทรัพย์ ธ.ไทยพาณิชย์ เลขที่บัญชี 403-487220-3ในวันที่31/07/61เงินค่าลงทะเบียนโครงการคูปองพัฒนาครู(โครงการสอนปฏิบัติการฟิสิกส์ฯรุ่นที่2อัตราคนละ4630บ.โดยหักค่าธรรมเนียมวิชาการ16%จากรายรับคณะวิทย์)ตามใบเสร็จPL2-2561:15/35ลว.02/08/61</t>
  </si>
  <si>
    <t>RV02050200361080017</t>
  </si>
  <si>
    <t>รับเงินโอนจากบัญชีเงินฝากออมทรัพย์ ธ.ไทยพาณิชย์ เลขที่บัญชี 403-487220-3ในวันที่31/07/61เงินค่าลงทะเบียนโครงการคูปองพัฒนาครู(โครงการสอนปฏิบัติการร่วมกับสถานการณ์ลำลองเรื่องอณูพันธุศาสตร์อัตราคนละ4650บ.โดยหักค่าธรรมเนียมวิชาการ16%จากรายรับคณะวิทย์)ตามใบเสร็จPL2-2561:15/36ลว.02/08/61</t>
  </si>
  <si>
    <t>08/08/2561</t>
  </si>
  <si>
    <t>RV02050200361080106</t>
  </si>
  <si>
    <t>รับเงินโอนจากบัญชีเงินฝากออมทรัพย์ ธ.ไทยพาณิชย์ เลขที่บัญชี 403-487220-3 ในวันที่06/08/2561สำหรับเงินลงทะเบียนโครงการคูปองพัฒนาครูพ.ศ.2561(โครงการการสอนแบบกิจกรรมการเรียนรู้วิทยาศาสตร์จากStreet Artสงขลารุ่นที่1หักค่าธรรมเนียมวิชการ6%จากยอดรับคณะวิทยาศาสตร์)ตามใบเสร็จPL2-2561:15/38ลว.08/08/2561</t>
  </si>
  <si>
    <t>09/08/2561</t>
  </si>
  <si>
    <t>RV02050200361080114</t>
  </si>
  <si>
    <t>รับเงินโอนจากบัญชีเงินฝากออมทรัพย์ ธ.ไทยพาณิชย์ เลขที่บัญชี 403-487220-3 ในวันที่ 06/08/2561สำหรับเงินค่าลงทะเบียนโครงการคูปองพัฒนาครูพ.ศ.2561(โครงการการสอนดาราศาตร์ในศตวรรษที่21รุ่นที่1หักค่าธรรมเนียมบริการวิชาการ16%จากรายรับคณะวิทย์)ตามใบเสร็จPL2-2561:15/42ลว.09/08/2561</t>
  </si>
  <si>
    <t>RV02050200361080115</t>
  </si>
  <si>
    <t>รับเงินโอนจากบัญชีเงินฝากออมทรัพย์ ธ.ไทยพาณิชย์ เลขที่บัญชี 403-487220-3 ในวันที่06/08/2561สำหรับเงินลงทะเบียนโครงการคูปองพัฒนาครูพ.ศ.2561(โครงการออกแบบปฏิบัติการวิทยาศาสตร์สำหรับมัธยมศึกษาตอนต้นในศตวรรษที่21รุ่นที่2หักค่าธรรมเนียม16%จากรายรับคณะวิทย์)ตามใบเสร็จPL2-2561:15/43ลว.09/08/2561</t>
  </si>
  <si>
    <t>17/08/2561</t>
  </si>
  <si>
    <t>RV02050200361080224</t>
  </si>
  <si>
    <t>รับเงินโอนจากบัญชีเงินฝากออมทรัพย์ ธ.ไทยพาณิชย์ เลขที่บัญชี 403-487220-3 ในวัน14/08/61เงินค่าลงทะเบียนโครงการคูปองพัฒนาครูพ.ศ.2561(โครงการประดิษฐ์อุปกรณ์วิทยาศาสตร์อย่างง่ายสำหรับครูประถมศึกษารุ่นที่7หักค่าธรรมเนียม16%จากรายรับคณะวิทย์)ตามใบเสร็จPL2-2561:15/46ลว.17/08/2561</t>
  </si>
  <si>
    <t>RV02050200361080225</t>
  </si>
  <si>
    <t>รับเงินโอนจากบัญชีเงินฝากออมทรัพย์ ธ.ไทยพาณิชย์ เลขที่บัญชี 403-487220-3 ในวันที่14/08/61เงินค่าลงทะเบียนโครงการคูปองพัฒนาครูพ.ศ.2561(โครงการสอนปฏิบัติการฟิสิกส์สำหรับครูระดับชั้นมัธยมศึกษาตอนปลายรุ่นที่3หักค่าธรรมเนียม16%จากรายรับคณะวิทย์ตามใบนำส่งเงินเล่มที่16เลขที่1-48)ตามใบเสร็จPL2-2561:15/45</t>
  </si>
  <si>
    <t>RV02050200361080246</t>
  </si>
  <si>
    <t>รับเงินโอนจากบัญชีเงินฝากออมทรัพย์ ธ.ไทยพาณิชย์ เลขที่บัญชี 403-487220-3ในวันที่14/08/61สำหรับเงินค่าลงทะเบียนโครงการคูปองพัฒนาครู พ.ศ.2561(โครงการออกแบบปฏิบัติการวิทยาศาสตร์สำหรับมัธยมศึกษาตอนต้นในศตวรรษที่21รุ่นที่3หักค่าธรรมเนียม16%จากรายรับของคณะวิทย์)ตามใบเสร็จPL2-2561:15/47ลว.17/08/2561</t>
  </si>
  <si>
    <t>21/08/2561</t>
  </si>
  <si>
    <t>RV02050200361080280</t>
  </si>
  <si>
    <t>รับเงินค่าลงทะเบียนโครงการคูปองพัฒนาครู พ.ศ.2561(โครงการสอนปฏิบัติการฟิสิกส์สำหรับครูระดับชั้นมัธยมศึกษาตอนปลายรุ่นที่3)หักค่าธรรมเนียมวิชาการ16%จากรายรับของคณะวิทย์ ตามใบเสร็จPL1-2561:7/16ลว.21/08/2561</t>
  </si>
  <si>
    <t>RV02050200361080412</t>
  </si>
  <si>
    <t>รับเงินโอนจากบัญชีเงินฝากออมทรัพย์ ธ.ไทยพาณิชย์ เลขที่บัญชี 403-487220-3 ในวันที่27/08/61สำหรับเงินค่าลงทะเบียนโครงการคูปองพัฒนาครู พ.ศ.2561(โครงการประดิษฐ์อุปกรณ์วิทยาศาสตร์อย่างง่ายสำหรับครูประถมศึกษารุ่นที่ 3หักค่าธรรมเนียม16%จากยอดรับของคณะวิทย์)ตามใบเสร็จPL2-2561:15/49ลว.30/08/61</t>
  </si>
  <si>
    <t>RV02050200361080413</t>
  </si>
  <si>
    <t>รับเงินโอนจากบัญชีเงินฝากออมทรัพย์ ธ.ไทยพาณิชย์ เลขที่บัญชี 403-487220-3 ในวันที่27/08/61สำหรับเงินค่าลงทะเบียนโครงการคูปองพัฒนาครู พ.ศ.2561(โครงการการสอนโลกทั้งระบบในศตวรรษที่21หักค่าธรรมเนียม6%จากยอดรับของคณะวิทย์)ตามใบเสร็จPL2-2561:15/48ลว.30/08/61</t>
  </si>
  <si>
    <t>RV02050200361090021</t>
  </si>
  <si>
    <t>รับเงินโอนจากบัญชีเงินฝากออมทรัพย์ ธ.ไทยพาณิชย์ เลขที่บัญชี 403-487220-3ในวันที่27/08/61สำหรับเงินค่าลงทะเบียนโครงการคูปองพัฒนาครู พ.ศ.2561(โครงการการสอนดาราศาตร์ในศตวรรษที่21รุ่นที่2หักค่าธรรมเนียม16%จากรายรับของคณะวิทย์)ตามใบเสร็จPL2-2561:16/3ลว.03/09/2561</t>
  </si>
  <si>
    <t>05/09/2561</t>
  </si>
  <si>
    <t>RV02050200361090050</t>
  </si>
  <si>
    <t>รับเงินโอนจากบัญชีเงินฝากออมทรัพย์ ธ.ไทยพาณิชย์ เลขที่บัญชี 403-487220-3 ในวันที่03/09/61สำหรับเงินค่าลงทะเบียนโครงการคูปองพัฒนาครู พ.ศ.2561(โครงการประดิษฐ์อุปกรณ์วิทยาศาสตร์อย่างง่ายสำหรับครูประถมศึกษารุ่นที่4หักค่าธรรมเนียม16%จากรายรับคณะวิทย์)ตามใบเสร็จPL2-2561:16/5ลว.05/09/61</t>
  </si>
  <si>
    <t>RV02050200361090051</t>
  </si>
  <si>
    <t>รับเงินโอนจากบัญชีเงินฝากออมทรัพย์ ธ.ไทยพาณิชย์ เลขที่บัญชี 403-487220-3 ในวันที่03/09/61สำหรับเงินค่าลงทะเบียนโครงการคูปองพัฒนาครู พ.ศ.2561(โครงการสอนปฏิบัติการฟิสิกส์สำหรับครูระดับชั้นมัธยมศึกษาตอนปลายรุ่นที่4หักค่าธรรมเนียม16%จากรายรับคณะวิทย์)ตามใบเสร็จPL2-2561:16/4ลว.05/09/2561</t>
  </si>
  <si>
    <t>RV02050200361090052</t>
  </si>
  <si>
    <t>รับเงินโอนจากบัญชีเงินฝากออมทรัพย์ ธ.ไทยพาณิชย์ เลขที่บัญชี 403-487220-3 ในวันที่03/09/61สำหรับเงินค่าลงทะเบียนโครงการคูปองพัฒนาครู พ.ศ.2561(โครงการการสอนแบบกิจกรรมการเรียนรู้วิทยาศาสตร์ ากStreet Artสงขลารุ่นที่4หักค่าธรรมเนียม6%จากรายรับคณะวิทย์)ตามใบเสร็จPR2-2561:6/34ลว.05/09/61</t>
  </si>
  <si>
    <t>RV02050200361090230</t>
  </si>
  <si>
    <t>รับเงินโอนจากบัญชีเงินฝากออมทรัพย์ ธ.ไทยพาณิชย์ เลขที่บัญชี 403-487220-3ในวันที่10/09/2561สำหรับเงินค่าลงทะเบียนโครงการคูปองพัฒนาครู พ.ศ.2561 (โครงการประดิษฐ์อุปกรณ์วิทยาศาสตร์อย่างง่ายสำหรับครูประถมศึกษารุ่นที่6หักค่าธรรมเนียมบริการ16%จากยอดรายรับคณะวิทย์)ตามใบเสร็จPL2-2561:16/6ลว.12/09/2561</t>
  </si>
  <si>
    <t>RV02050200361090231</t>
  </si>
  <si>
    <t>รับเงินโอนจากบัญชีเงินฝากออมทรัพย์ ธ.ไทยพาณิชย์ เลขที่บัญชี 403-487220-3 ในวันที่10/09/61สำหรับเงินค่าลงทะเบียนโครงการคูปองพัฒนาครู พ.ศ.2561 (โครงการการสอนดาราศาตร์ในศตวรรษที่21รุ่นที่3หักค่าธรรมเนียมบริการ16%จากรายรับของคณะวิทย์)ตามใบเสร็จPL2-2561:16/7ลว.12/09/2561</t>
  </si>
  <si>
    <t>RV02050200361090232</t>
  </si>
  <si>
    <t>รับเงินโอนจากบัญชีเงินฝากออมทรัพย์ ธ.ไทยพาณิชย์ เลขที่บัญชี 403-487220-3ในวันที่10/09/61ค่าลงทะเบียนโครงการคูปองพัฒนาครู พ.ศ.2561(โครงการการสอนแบบกิจกรรมการเรียนรู้วิทยาศาสตร์จากStreet Artสงขลารุ่นที่5หักค่าธรรมเนียมบริการ6%รายรับคณะวิทย์)ตามใบเสร็จPL2-2561:16/8ลว.12/09/2561</t>
  </si>
  <si>
    <t>RV02050200361090397</t>
  </si>
  <si>
    <t>รับเงินโอนจากบัญชีเงินฝากออมทรัพย์ ธ.ไทยพาณิชย์ เลขที่บัญชี 403-487220-3 ในวันที่17/9/61สำหรับเงินลงทะเบียนโครงการคูปองพัฒนาครู พ.ศ.2561 (โครงการประดิษฐ์อุปกรณ์วิทยาศาสตร์อย่างง่ายสำหรับครูประถมศึกษารุ่นที่5 ณ โรงแรมเอเชียแอร์พอร์ตหักค่าธรรมเนียม6%จากรายรับคณะวิทย์)ตามใบเสร็จPL2-2561:16/11ลว.21/9/61</t>
  </si>
  <si>
    <t>รวม-คณะวิทยาศาสตร์</t>
  </si>
  <si>
    <t>15/08/2561</t>
  </si>
  <si>
    <t>RV02050200361080199</t>
  </si>
  <si>
    <t>รับเงินค่าลงทะเบียนโครงการค่ายนักวิทยาศาสตร์เกษตรครั้งที่16(หักค่าธรรมเนียมบริการวิชาการ16%จากรายรับของคณะเทคโนฯตามใบนำส่งเงินเล่มที่899เลขที่1-2)ตามใบเสร็จPL1-2561:7/8ลว.15/08/2561</t>
  </si>
  <si>
    <t>รวม-คณะเทคโนโลยีและการพัฒนาชุมชน</t>
  </si>
  <si>
    <t>04/10/2560</t>
  </si>
  <si>
    <t>RV00300000561100027</t>
  </si>
  <si>
    <t>บันทึกตัดบัญชีรด.รอการรับรู้ รับเงินโอนธ.กรุงไทย359-3,28ก.ย.60 รายได้โครงการฯคณะศึกษาฯ รายได้จากการออกข้อสอบในการสอบแข่งขันเพื่อเลือกสรรเป็นพนง.ราชการทั่วไปจากที่ทำการปกครองจังหวัดพัทลุง,ค่าธ.16%18,784,กองทุน13%15,262,โอนกำไร102,138,รายได้สะสม3%3,522,เบิก98,616จาก117,400</t>
  </si>
  <si>
    <t>RV00300000561100102</t>
  </si>
  <si>
    <t>RV13/61 รับเงินใบนำส่ง15/61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26,240,กองทุน13%21,320,โอนกำไร142,680,รายได้สะสม3%4,920,เบิก137,760จาก164,000 มติเห็นชอบอนุมัติตามศธ64.03(บว.)/0401</t>
  </si>
  <si>
    <t>27/10/2560</t>
  </si>
  <si>
    <t>RV00300000561100132</t>
  </si>
  <si>
    <t>RV17/61 รับเงินใบนำส่ง19/61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24,320,กองทุน13%19,760,โอนกำไร132,240,รายได้สะสม3%4,560,เบิก127,680จาก152,000 มติเห็นชอบอนุมัติตามศธ64.03(บว.)/0401</t>
  </si>
  <si>
    <t>RV00300000561110103</t>
  </si>
  <si>
    <t>RV31/61 รับเงินใบนำส่ง36/61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25,600,กองทุน13%20,800,โอนกำไร139,200,รายได้สะสม3%4,800,เบิก134,400จาก160,000 มติเห็นชอบอนุมัติตามศธ64.03(บว.)/0401</t>
  </si>
  <si>
    <t>23/11/2560</t>
  </si>
  <si>
    <t>RV00300000561110157</t>
  </si>
  <si>
    <t>RV36/61 รับเงินใบนำส่ง45/61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23,040,กองทุน13%18,720,โอนกำไร125,280,รายได้สะสม3%4,320,เบิก120,960จาก144,000 มติเห็นชอบอนุมัติตามศธ64.03(บว.)/0401</t>
  </si>
  <si>
    <t>30/11/2560</t>
  </si>
  <si>
    <t>RV00300000561110271</t>
  </si>
  <si>
    <t>RV42/61 รับเงินใบนำส่ง53/61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24,960,กองทุน13%20,280,โอนกำไร135,720,รายได้สะสม3%4,680,เบิก131,040จาก156,000 มติเห็นชอบอนุมัติตามศธ64.03(บว.)/0401</t>
  </si>
  <si>
    <t>07/12/2560</t>
  </si>
  <si>
    <t>RV00300000561120032</t>
  </si>
  <si>
    <t>RV45/61 รับเงินใบนำส่ง61/61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24,320,กองทุน13%19,760,โอนกำไร132,240,รายได้สะสม3%4,560,เบิก127,680จาก152,000 มติเห็นชอบอนุมัติตามศธ64.03(บว.)/0401</t>
  </si>
  <si>
    <t>GJ0030000056112000014</t>
  </si>
  <si>
    <t>ยกเลิกใบเสร็จรับเงิน ยกเลิก RV00300000561120032,7ธ.ค.60 เนื่องจากกระทบงปม. รายได้โครงการบริการวิชาการ-คณะศึกษาศาสตร์ ไม่ครบ RV00300000561120032</t>
  </si>
  <si>
    <t>RV00300000561120094</t>
  </si>
  <si>
    <t>08/12/2560</t>
  </si>
  <si>
    <t>RV00300000561120043</t>
  </si>
  <si>
    <t>RV46/61รับเงินบร.SR1-61:43/20 รายได้โครงการฯ คณะศึกษาฯ จ้างผู้ทรงคุณวุฒิประเมินผลงานข้าราชการ/พนักงานครูและบุคลากรทางการศึกษาท้องถิ่นเพื่อเลื่อนวิทยาฐานะให้สูงขึ้นระดับชำนาญการหรือเชี่ยวชาญ ค่าธ.6%14,142,กองทุน4%9,428,โอน221,558,สะสม2%4,714,เบิก221,558จาก221,558จากสนง.พัฒนาระบบบริหารงานฯส่วนท้องถิ่น</t>
  </si>
  <si>
    <t>14/12/2560</t>
  </si>
  <si>
    <t>RV00300000561120061</t>
  </si>
  <si>
    <t>RV49/61 รับเงินใบนำส่ง67/61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25,600,กองทุน13%20,800,โอนกำไร139,200,รายได้สะสม3%4,800,เบิก134,400จาก160,000 มติเห็นชอบอนุมัติตามศธ64.03(บว.)/0401</t>
  </si>
  <si>
    <t>21/12/2560</t>
  </si>
  <si>
    <t>RV00300000561120103</t>
  </si>
  <si>
    <t>RV54/61 รับเงินใบนำส่ง73/61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23,040,กองทุน13%18,720,โอนกำไร125,280,รายได้สะสม3%4,320,เบิก120,960จาก144,000 มติเห็นชอบอนุมัติตามศธ64.03(บว.)/0401</t>
  </si>
  <si>
    <t>18/01/2561</t>
  </si>
  <si>
    <t>RV00300000561010088</t>
  </si>
  <si>
    <t>RV71/61 รับเงินใบนำส่ง90/61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23,680,กองทุน13%19,240,โอนกำไร124,320,รายได้สะสม3%4,440,เบิก124,320จาก148,000 มติเห็นชอบอนุมัติตามศธ64.03(บว.)/0401</t>
  </si>
  <si>
    <t>RV00300000561010139</t>
  </si>
  <si>
    <t>RV78/61 รับเงินใบนำส่ง96/61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26,240,กองทุน13%21,320,โอนกำไร142,680,รายได้สะสม3%4,920,เบิก137,760จาก164,000 มติเห็นชอบอนุมัติตามศธ64.03(บว.)/0401</t>
  </si>
  <si>
    <t>RV00300000561010141</t>
  </si>
  <si>
    <t>RV78/61 รับเงินบร.SR1-61:70/29  รายได้โครงการฯคณะศึกษาฯ Chevron Enjoy Science Project Grant Agreement Reference Number:ES-STEM-2017-0043จากKenan Foundation Asia ค่าธ.6%20,194.26,กองทุน4%13,462.84,โอน323,108.16,ร/ดสะสม2%6,731.42เบิก316,376.74จาก336,571</t>
  </si>
  <si>
    <t>08/02/2561</t>
  </si>
  <si>
    <t>RV00300000561020060</t>
  </si>
  <si>
    <t>RV88/61 รับเงินใบนำส่ง112/61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25,600,กองทุน13%20,800,โอนกำไร139,200,รายได้สะสม3%4,800,เบิก134,400จาก160,000 มติเห็นชอบอนุมัติตามศธ64.03(บว.)/0401</t>
  </si>
  <si>
    <t>15/02/2561</t>
  </si>
  <si>
    <t>RV00300000561020106</t>
  </si>
  <si>
    <t>RV93/61 รับเงินใบนำส่ง120/61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25,600,กองทุน13%20,800,โอนกำไร139,200,รายได้สะสม3%4,800,เบิก134,400จาก160,000 มติเห็นชอบอนุมัติตามศธ64.03(บว.)/0401</t>
  </si>
  <si>
    <t>05/03/2561</t>
  </si>
  <si>
    <t>RV00300000561030023</t>
  </si>
  <si>
    <t>รับเช็ค รายได้โครงการ คณะเศรษฐศาสตร์ฯ โครงการยกระดับผลสัมฤทธิ์ทางการเรียนของนร.ระดับมัธยมศึกษาในสถานศึกษาอ.จะนะ ค่าธ.6%39,750,กองทุน4%26,500,โอนกำไร636,000,รายได้สะสม2%13,250,เบิก98,700จาก622,750 หนังสือที่กฟ6001.1/152 ลว27ก.พ.61</t>
  </si>
  <si>
    <t>RV00300000561030126</t>
  </si>
  <si>
    <t>RV116/61 รับเงินใบนำส่ง157/61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25,600,กองทุน13%20,800,โอนกำไร139,200,รายได้สะสม3%4,800,เบิก134,400จาก160,000 มติเห็นชอบอนุมัติตามศธ64.03(บว.)/0401</t>
  </si>
  <si>
    <t>RV00300000561040036</t>
  </si>
  <si>
    <t>RV126/61 รับเงินใบนำส่ง167/61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25,600,กองทุน13%20,800,โอนกำไร139,200,รายได้สะสม3%4,800,เบิก134,400จาก160,000 มติเห็นชอบอนุมัติตามศธ64.03(บว.)/0401</t>
  </si>
  <si>
    <t>RV00300000561040092</t>
  </si>
  <si>
    <t>RV132/61 รับเงินใบนำส่ง178/61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26,880,กองทุน13%21,840,โอนกำไร146,160,รายได้สะสม3%5,040,เบิก141,120จาก168,000 มติเห็นชอบอนุมัติตามศธ64.03(บว.)/0401</t>
  </si>
  <si>
    <t>26/04/2561</t>
  </si>
  <si>
    <t>RV00300000561040255</t>
  </si>
  <si>
    <t>RV137/61 รับเงินใบนำส่ง185/61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24,960,กองทุน13%20,280,โอนกำไร135,720,รายได้สะสม3%4,680,เบิก131,040จาก156,000 มติเห็นชอบอนุมัติตามศธ64.03(บว.)/0401</t>
  </si>
  <si>
    <t>10/05/2561</t>
  </si>
  <si>
    <t>RV00300000561050058</t>
  </si>
  <si>
    <t>RV147/61 รับเงินใบนำส่ง200/61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25,600,กองทุน13%20,800,โอนกำไร139,200,รายได้สะสม3%4,800,เบิก134,400จาก160,000 มติเห็นชอบอนุมัติตามศธ64.03(บว.)/0401</t>
  </si>
  <si>
    <t>17/05/2561</t>
  </si>
  <si>
    <t>RV00300000561050096</t>
  </si>
  <si>
    <t>RV151/61 รับเงินใบนำส่ง209/61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26,880,กองทุน13%21,840,โอนกำไร146,160,รายได้สะสม3%5,040,เบิก141,120จาก168,000 มติเห็นชอบอนุมัติตามศธ64.03(บว.)/0401</t>
  </si>
  <si>
    <t>23/05/2561</t>
  </si>
  <si>
    <t>RV00300000561050137</t>
  </si>
  <si>
    <t>บันทึกตัดบัญชีรด.รอการรับรู้  รับเงินโอนธ.กรุงไทย359-3,20ธ.ค.60 รายได้โครงการฯ คณะศึกษาฯ เงินอุดหนุนโครงการพัฒนาจรรยาบรรณวิชาชีพครูของนิสิต นักศึกษาครูและครูประจำการฯ ประจำปี2560จากสนง.เลขาธิการคุรุสภา ค่าธ.16%12,096,กองทุน13%9,828,โอนกำไร65,772,รายได้สะสม3%2,268,เบิก63,504จาก75,600</t>
  </si>
  <si>
    <t>24/05/2561</t>
  </si>
  <si>
    <t>RV00300000561050148</t>
  </si>
  <si>
    <t>RV156/61 รับเงินใบนำส่ง214/61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26,880,กองทุน13%21,840,โอนกำไร146,160,รายได้สะสม3%5,040,เบิก141,120จาก168,000 มติเห็นชอบอนุมัติตามศธ64.03(บว.)/0401</t>
  </si>
  <si>
    <t>07/06/2561</t>
  </si>
  <si>
    <t>RV00300000561060046</t>
  </si>
  <si>
    <t>RV165/61 รับเงินใบนำส่ง229/61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26,880,กองทุน13%21,840,โอนกำไร146,160,รายได้สะสม3%5,040,เบิก141,120จาก168,000 มติเห็นชอบอนุมัติตามศธ64.03(บว.)/0401</t>
  </si>
  <si>
    <t>14/06/2561</t>
  </si>
  <si>
    <t>RV00300000561060102</t>
  </si>
  <si>
    <t>RV170/61 รับเงินใบนำส่ง233/61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26,880,กองทุน13%21,840,โอนกำไร146,160,รายได้สะสม3%5,040,เบิก141,120จาก168,000 มติเห็นชอบอนุมัติตามศธ64.03(บว.)/0401</t>
  </si>
  <si>
    <t>20/06/2561</t>
  </si>
  <si>
    <t>RV00300000561060135</t>
  </si>
  <si>
    <t>รับเงินโอนธ.กรุงไทย359-3,5มิ.ย.61 รายได้โครงการฯ คณะศึกษาฯ เงินอุดหนุนโครงการเสริมสร้างกระบวนการชุมชนแห่งการเรียนรู้ทางวิชาชีพฯประจำปี2561จากสนง.เลขาธิการคุรุสภา ค่าธ.6%11,313,กองทุน4%7,542,โอนกำไร181,008,รายได้สะสม2%3,771,เบิก177,237จาก188,550หนังสือที่ศธ5104.3/1290ลว17พ.ค.61</t>
  </si>
  <si>
    <t>RV00300000561060137</t>
  </si>
  <si>
    <t>RV173/61 รับเงินโอนธ.ไทยพาณิชย์5949-4,19มิ.ย.61 รายได้โครงการ คณะศึกษาฯ โครงการพัฒนาสมรรถนะครูด้านการจัดการเรียนรู้แบบเชิงรุก(Active Learning) ค่าธ.6%75,000,กองทุน4%50,000,โอนกำไร1,200,000,รายได้สะสม2%25,000,เบิก1,175,000จาก1,250,000 หนังสือที่กฟ6001.1/  ลว13มิ.ย.61</t>
  </si>
  <si>
    <t>21/06/2561</t>
  </si>
  <si>
    <t>RV00300000561060145</t>
  </si>
  <si>
    <t>RV174/61 รับเงินใบนำส่ง239/61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27,520,กองทุน13%22,360,โอนกำไร149,640,รายได้สะสม3%5,160,เบิก144,480จาก172,000 มติเห็นชอบอนุมัติตามศธ64.03(บว.)/0401</t>
  </si>
  <si>
    <t>26/06/2561</t>
  </si>
  <si>
    <t>RV00300000561060171</t>
  </si>
  <si>
    <t>RV177/61 รับเงินใบนำส่ง243/61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27,520,กองทุน13%22,360,โอนกำไร149,640,รายได้สะสม3%5,160,เบิก144,480จาก172,000 มติเห็นชอบอนุมัติตามศธ64.03(บว.)/0401</t>
  </si>
  <si>
    <t>RV00300000561070005</t>
  </si>
  <si>
    <t>RV180/61 รับเงินใบนำส่ง248/61 รายได้โครงการฯ คณะศึกษาฯ โครงการพัฒนาข้าราชการครูและบุคลากรทางการศึกษาเพื่อให้มีและเลื่อนเป็นวิทยฐานะชำนาญการพิเศษและเชี่ยวชาญค่าธ.16%28,800,กองทุน13%23,400,โอนกำไร156,600,รายได้สะสม3%5,400,เบิก151,200จาก180,000 มติเห็นชอบอนุมัติตามศธ64.03(บว.)/0401</t>
  </si>
  <si>
    <t>RV00300000561070045</t>
  </si>
  <si>
    <t>RV184/61 รับเงินบร.SL1-61:6/2รายได้โครงการฯ คณะศึกษาฯ จ้างผู้ทรงคุณวุฒิประเมินผลงานข้าราชการ/พนักงานครูและบุคลากรทางการศึกษาท้องถิ่นเพื่อเลื่อนวิทยาฐานะให้สูงขึ้นระดับชำนาญการหรือเชี่ยวชาญ ค่าธ.6%27,054,กองทุน4%18,036,โอน432,864,สะสม2%9,018,เบิก423,846จาก450,900จากสนง.พัฒนาระบบบริหารงานฯส่วนท้องถิ่น</t>
  </si>
  <si>
    <t>03/08/2561</t>
  </si>
  <si>
    <t>RV00300000561080019</t>
  </si>
  <si>
    <t>RV202/61  บันทึกตัดบัญชีรด.รอการรับรู้ รับเงินโอนธ.กรุงไทย359-3,26ก.ค.61 รายได้โครงการฯ คณะศึกษาฯ ขอใช้สถานที่เป็นศูนย์อบรมฯของสสวท.ซึ่งดำเนินการโดยคณะศึกษาศาสตร์ จากสสวท. ,ค่าธ.16%57,600,กองทุน13%46,800,โอนกำไร313,200,รายได้สะสม3%10,800,เบิก302,400จาก360,000</t>
  </si>
  <si>
    <t>JV00300000561080011</t>
  </si>
  <si>
    <t>กระทบลดงปม.รายได้โครงการ คณะศึกษาฯ เนื่องจากการเงินออกใบเสร็จและกระทบให้คณะศึกษาฯตามRV00300000561030023,5มี.ค.61, โครงการของบัณฑิตวิทยาลัย</t>
  </si>
  <si>
    <t>รวม-คณะศึกษาศาสตร์</t>
  </si>
  <si>
    <t>RV00300000561020151</t>
  </si>
  <si>
    <t>รับเงินใบนำส่ง130/61 รายได้โครงการ คณะเศรษฐศาสตร์ฯ โครงการการจัดซื้อจัดจ้างและการบริหารงานพัสดุขององค์กรปกครองส่วนท้องถิ่นฯ ค่าธ.6%6,300,กองทุน4%4,200,โอนกำไร100,800,รายได้สะสม2%2,100,เบิก98,700จาก105,000 หนังสืออนุมัติศธ64.64.16/ ลว16พ.ย.60 เลขรับ4605</t>
  </si>
  <si>
    <t>19/06/2561</t>
  </si>
  <si>
    <t>RV00300000561060126</t>
  </si>
  <si>
    <t>RV172/61  รับเงินใบนำส่ง236/61 รายได้โครงการ คณะเศรษฐศาสตร์ฯ โครงการอบรม ฝึกปฏิบัติและติดตามผลการเขียนคู่มือปฏิบัติงานเพื่อใช้ต่อสัญญาจ้างฯ ค่าธ.6%2,880,กองทุน4%,1,920โอนกำไร46,080,รายได้สะสม2%960,เบิก45,120จาก48,000 หนังสือที่ ศธ64.16/ ลว30มี.ค.61</t>
  </si>
  <si>
    <t>RV00300000561070183</t>
  </si>
  <si>
    <t>RV195/61 รับเงินใบนำส่ง273/61 รายได้โครงการฯ  โครงการการบริหารจัดการองค์กรปกครองส่วนท้องถิ่นตามหลักธรรมาภิบาลด้วยระบบการตรวจสอบภายในและการควบคุมภายใน ค่าธ.6%5,400,กองทุน4%3,600,โอนกำไร86,400,รายได้สะสม2%1,800,เบิก84,600จาก90,000 หนังสืออนุมัติศธ64.16/ ลว.17เม.ย.61</t>
  </si>
  <si>
    <t>รวม-คณะเศรษฐศาสตร์และบริหารธุรกิจ</t>
  </si>
  <si>
    <t>RV00300000561030108</t>
  </si>
  <si>
    <t>RV113/60 รับเงินใบนำส่ง152/61 รายได้โครงการฯ คณะศิลปกรรมฯ โครงการสร้างตราสินค้าและบรรจุภัณฑ์เพื่อสร้างมูลค่าเพิ่มให้กับผลิตภัณฑ์ชุมชน ค่าธ.6%300,กองทุน4%200,โอนกำไร4,800,รายได้สะสม2%100,เบิก4,700จาก5,000ศธ64.15/1200 ลว15พ.ย.60 อนุมัติ27พย.60</t>
  </si>
  <si>
    <t>RV00300000561040257</t>
  </si>
  <si>
    <t>RV137/60 รับเงินใบนำส่ง187/61 รายได้โครงการฯ คณะศิลปกรรมฯ โครงการอบรมเชิงปฏิบัติการผู้ดูแลเด็กพิเศษโดยใช้ดนตรีบำบัด ครั้งที่2 ค่าธ.16%3,744,กองทุน13%3,042โอนกำไร20,358,รายได้สะสม3%702,เบิก19,656จาก23,400ศธ64.15/1208 ลว21พ.ย.60 อนุมัติ12ธค.60</t>
  </si>
  <si>
    <t>27/04/2561</t>
  </si>
  <si>
    <t>RV00300000561040264</t>
  </si>
  <si>
    <t>RV138/60 รับเงินใบนำส่ง188/61 รายได้โครงการฯ คณะศิลปกรรมฯ โครงการอบรมเชิงปฏิบัติการผู้ดูแลเด็กพิเศษโดยใช้ดนตรีบำบัด ครั้งที่2 ค่าธ.16%96,กองทุน13%78โอนกำไร522,รายได้สะสม3%18,เบิก504จาก600ศธ64.15/1208 ลว21พ.ย.60 อนุมัติ12ธค.60</t>
  </si>
  <si>
    <t>RV00300000561080318</t>
  </si>
  <si>
    <t>RV216/61 รับเงินใบนำส่ง295/61 รายได้โครงการฯ คณะศิลปกรรมฯ โครงการอบรมคอมพิวเตอร์ดนตรี ครั้งที่4 ค่าธ.16%1,280,กองทุน13%1,040โอนกำไร6,960,รายได้สะสม3%240เบิก6,720จาก8,000ศธ64.15/605 ลว20ก.ค.61</t>
  </si>
  <si>
    <t>รวม-คณะศิลปกรรมศาสตร์</t>
  </si>
  <si>
    <t>คณะวิศวกรรมศาสตร์</t>
  </si>
  <si>
    <t>RV02050200361110197</t>
  </si>
  <si>
    <t>รับเงินจากบริษัท เอฟเวอร์เทค จำกัด สำหรับสนับสนุนจากหน่วยงานภายนอกเพื่องบประมาณในการจัดโครงการประชุมสัมมนาวิชาการรูปแบบพลังงานทดแทนสู่ชุมชนแห่งประเทศไทยครั้งที่10(หักค่าธรรมเนียมบริการวิชาการ16%จากรายรับทั้งหมด)ตามใบเสร็จPR1-2561:11/50 ลว.21/11/2560</t>
  </si>
  <si>
    <t>RV02050200361110198</t>
  </si>
  <si>
    <t>รับเงินจากสมาคมพลังงานทดแทนสู่ชุมชนแห่งประเทศไทย สำหรับสนับสนุนจากหน่วยงานภายนอกเพื่องบประมาณในการจัดโครงการประชุมสัมมนาวิชาการรูปแบบพลังงานทดแทนสู่ชุมชนแห่งประเทศไทยครั้งที่10(หักค่าธรรมเนียมบริการวิชาการ16%จากรายรับทั้งหมด)ตามใบเสร็จPR1-2561:12/1 ลว.21/11/2560</t>
  </si>
  <si>
    <t>RV02050200361110199</t>
  </si>
  <si>
    <t>รับเงินจากศูนย์วิจัยพลังงานและสิ่งแวดล้อมคณะวิทยาศาสตร์ ม.ทักษิณ สำหรับสนับสนุนจากหน่วยงานภายนอกเพื่องบประมาณในการจัดโครงการประชุมสัมมนาวิชาการรูปแบบพลังงานทดแทนสู่ชุมชนแห่งประเทศไทยครั้งที่10(หักค่าธรรมเนียมบริการวิชาการ16%จากรายรับทั้งหมด)ตามใบเสร็จPR1-2561:12/2 ลว.21/11/2560</t>
  </si>
  <si>
    <t>RV02050200361110236</t>
  </si>
  <si>
    <t>รับเงินจากบริษัท เอสจีซี พาวเวอร์ จำกัด สำหรับสนับสนุนจากหน่วยงานภายนอกเพื่องบประมาณในการจัดโครงการประชุมสัมมนาวิชาการรูปแบบพลังงานทดแทนสู่ชุมชนแห่งประเทศไทยครั้งที่10(หักค่าธรรมเนียมบริการวิชาการ16%จากรายรับทั้งหมด)ตามใบเสร็จPR1-2561:12/50 ลว.27/11/2560</t>
  </si>
  <si>
    <t>RV02050200361110237</t>
  </si>
  <si>
    <t>รับเงินจากการไฟฟ้าส่วนภูมิภาค สำหรับสนับสนุนจากหน่วยงานภายนอกเพื่องบประมาณในการจัดโครงการประชุมสัมมนาวิชาการรูปแบบพลังงานทดแทนสู่ชุมชนแห่งประเทศไทยครั้งที่10(หักค่าธรรมเนียมบริการวิชาการ16%จากรายรับทั้งหมด)ตามใบเสร็จPR1-2561:13/1 ลว.27/11/2560</t>
  </si>
  <si>
    <t>RV02050200361110273</t>
  </si>
  <si>
    <t>รับเงินจากบริษัทวีเอวินด์หาดกังหัน3จำกัด(สำนักงานใหญ่)สำหรับสนับสนุนจากหน่วยงานภายนอกเพื่องบประมาณในการจัดโครงการประชุมสัมมนาวิชาการรูปแบบพลังงานทดแทนสู่ชุมชนแห่งประเทศไทยครั้งที่10(หักค่าธรรมเนียมบริการวิชาการ16%จากรายรับทั้งหมด)ตามใบเสร็จPR1-2561:13/37 ลว.30/11/2560</t>
  </si>
  <si>
    <t>RV02050200361110274</t>
  </si>
  <si>
    <t>รับเงินจากบริษัทนครพลังงานจำกัดสำหรับสนับสนุนจากหน่วยงานภายนอกเพื่องบประมาณในการจัดโครงการประชุมสัมมนาวิชาการรูปแบบพลังงานทดแทนสู่ชุมชนแห่งประเทศไทยครั้งที่10(หักค่าธรรมเนียมบริการวิชาการ16%จากรายรับทั้งหมด)ตามใบเสร็จPR1-2561:13/38 ลว.30/11/2560</t>
  </si>
  <si>
    <t>06/12/2560</t>
  </si>
  <si>
    <t>RV02050200361120031</t>
  </si>
  <si>
    <t>รับเงินจากคณะวิศวกรรมศาสตร์ สำหรับเงินค่าลงทะเบียนการประชุมสัมมนาวิชาการรูปแบบพลังงานทดแทนสู่ชุมชนแห่งประเทศไทยครั้งที่10(หักค่าธรรมเนียมบริการวิชาการ16%จากรายรับทั้งหมด)ตามใบเสร็จPL1-2561:1/43 ลว.06/12/2560(ตามใบเสร็จOnline เล่มที่01ที่TREC-001/01-50,เล่ม02-TREC-001/01-50,เล่ม03-TREC-001/01-19)</t>
  </si>
  <si>
    <t>RV02050200361030191</t>
  </si>
  <si>
    <t>รับเงินโอนจากบัญชีเงินฝากออมทรัพย์ ธ.กรุงไทย เลขที่บัญชี 981-2-81043-9(ในวันที่8/3/61พร้อมฝากกลับค่าธรรมเนียม10บ.ในวันที่21/3/61)จากสถาบันเทคโนโลยีนิวเคลียร์แห่งชาติสำหรับเงินจ้างที่ปรึกษาเพื่อศึกษาระบบเครื่องโทคาแมค(หักธรรมเนียม6%)ใบเสร็จPR2-2561:3/25</t>
  </si>
  <si>
    <t>RV02050200361040133</t>
  </si>
  <si>
    <t>รับเงินโอนจากบัญชีเงินฝากออมทรัพย์ ธ.ไทยพาณิชย์ เลขที่บัญชี 403-487220-3ในวันที่03/04/61จากอุทยานวิทยาศาสตร์สำหรับเงินค่าธรรมเนียมบริการร้อยละ 6 จากยอดรับของเงินสนับสนุนให้แก่ต้นสังกัดผู้เชี่ยวชาญโปรแกรมITAPโครงการตู้อบปลาดุกร้าพลังงานแสงอาทิตย์ร่วมกับแก๊สชีวภาพตามใบเสร็จPR2-2561:3/47ลว.10/04/61</t>
  </si>
  <si>
    <t>22/06/2561</t>
  </si>
  <si>
    <t>RV02050200361060255</t>
  </si>
  <si>
    <t>รับเงินจากสถาบันเทคโนโลยีนิวเคลียร์แห่งชาติ(องค์การมหาชน)สำหรับเงินค่าประกันผลงานงวดที่1จากการจ้างที่ปรึกษาเพื่อศึกษาระบบและองค์ประกอบของเครื่องโทคาแมคHT-6M(อ้างอิงตามRV02050200361030191หักค่าธรรมเนียมวิชาการ6%จากยอดรับของคณะวิศวกรรมศาสตร์)ตามใบเสร็จPR1-2561:76/2ลว.22/06/2561</t>
  </si>
  <si>
    <t>RV02050200361080032</t>
  </si>
  <si>
    <t>รับเงินโอนจากบัญชีเงินฝากออมทรัพย์ ธ.กรุงไทย เลขที่บัญชี 981-2-81043-9 ในวันที่ 19/07/2561 จากสถาบันเทคโนโลยีนิวเคลียร์แห่งชาติ สำหรับเงินจ้างที่ปรึกษาเพื่อศึกษาระบบและองค์ประกอบของเครื่องโทคาแมคHT-6Mงวดที่2(หักค่าธรรมเนียมวิชาการ6%จากรายรับคณะวิศวกรรมศาสตร์)ใบเสร็จPR2-2561:5/50ลว.03/08/2561</t>
  </si>
  <si>
    <t>รวม-คณะวิศวกรรมศาสตร์</t>
  </si>
  <si>
    <t>02/11/2560</t>
  </si>
  <si>
    <t>RV00300000561110019</t>
  </si>
  <si>
    <t>บันทึกตัดบัญชีรอการรับรู้.ธ.กรุงไทย359-3,2ต.ค.60โอน522,488,เงินสด12 รายได้โครงการฯ ฝ่ายวิชาการ โครงการจัดทำแผนยุทธศาสตร์การพัมนากลุ่มจ.ภาคกลางตอนล่าง1จากสนง.บริหารยุทธศาสตร์กลุ่มจ.ภาคกลางตอนล่าง1 ค่าธ.6%31,350,กองทุน4%20,900,โอน501,600,รด.สะสม2%10,450เบิก491,150จาก522,500,ศธ64.03/1990ลว3ต.ค.60</t>
  </si>
  <si>
    <t>RV00300000561110131</t>
  </si>
  <si>
    <t>RV34/61 รับเงินใบนำส่ง40/61 รายได้โครงการฯ ฝ่ายวิชาการ โครงการประชุมเครือข่ายและสัมมนาวิชาการเพื่อความร่วมมือด้านการบริการวิชาการฯ ค่าธ.16%3,264,กองทุน13%2,652,โอนกำไร17,748,รายได้สะสม3%612,เบิก17,136จาก20,400</t>
  </si>
  <si>
    <t>RV00300000561030127</t>
  </si>
  <si>
    <t>รับเงินโอน.ธ.กรุงไทย359-3,14มี.ค.61โอน225,988,เงินสด12 รายได้โครงการฯ ฝ่ายวิชาการ โครงการจัดทำแผนยุทธศาสตร์การพัมนากลุ่มจ.ภาคกลางตอนล่าง1จากสนง.บริหารยุทธศาสตร์กลุ่มจ.ภาคกลางตอนล่าง1 ค่าธ.6%13,560,กองทุน4%9,040,โอน216,960,รด.สะสม2%4,520เบิก212,440จาก226,000,ศธ64.03/1990ลว3ต.ค.60</t>
  </si>
  <si>
    <t>RV02050200361080353</t>
  </si>
  <si>
    <t>รับเงินโอนจากบัญชีเงินฝากออมทรัพย์ ธ.กรุงไทย เลขที่บัญชี 981-2-81043-9ในวันที่28/06/61(ตั้งรายได้รอการรับรู้แล้ว)จากสำนักงานคณะกรรมการสุขภาพแห่งชาติสำหรับโครงการประชุมวิชาการยกระดับความรู้สู่การพัฒนาและขับเคลื่อนนโยบายสาธารณะฯ(หักธรรมเนียมบริการ16%จากรายรับฝ่ายวิชาการ)ใบเสร็จPR2-2561:6/21ลว.27/08/61</t>
  </si>
  <si>
    <t>รวม-ฝ่ายวิชาการ</t>
  </si>
  <si>
    <t>RV00300000561110286</t>
  </si>
  <si>
    <t>RV38/61รับเงินโอนธ.ไทยพาณิชย์201-9,2,3,6,14พ.ย.60 รายได้โครงการฯ โครงการอบรมหลักสูตรกฎหมาย ขก.ร.1(85,000)สข.ร.10,11(80,000)ภก.ร.2(40,000)กทม.ร.11,12(205,050)นครราชสีมาร.1(47,500)นราฯร.1(35,000)พท.ร.6(45,000)ศชต.ร.5(95,000)ชม.ร.1(69,960),โอน45,000,เบิก702,510จาก702,510,UMDC</t>
  </si>
  <si>
    <t>RV00300000561110287</t>
  </si>
  <si>
    <t>ตัดบัญชีรด.รอการรับรู้ รับเงินโอนธ.ไทยพาณิชย์201-9,1(5000)3(10000)4(5000)5(5000)7(10000x2+5000)8(5000x2)11(5000x6)13(5000x2)15(5000)16(5000x2)17(5000x4)18(5000x2+15000+7500)19(5000x7+15000x2)20(5000x16+10000)21(5000x2+5050+10000)23(5000x2)25(5000x2)27(5000x11)28(4980)29(5000x2)30(5000x4)โอน457,530UM</t>
  </si>
  <si>
    <t>RV00300000561110288</t>
  </si>
  <si>
    <t>บันทึกตัดบัญชีรด.รอการรับรู้ รับเงินโอนธ.ไทยพาณิชย์201-9,29ส.ค.60(15000), 6(5000),14(5000),16(5000),18(5000),21(5000),22(10000),23(5000x2),24(5000+4980),25(5000),26(5000),27(5000+10000x2),29(10000),30(10000x6+20000+5000)ก.ย.60 รายได้โครงการฯ โครงการอบรมหลักสูตรกฎหมายฯ,โอน15,000+184,980รวม199,980,UM</t>
  </si>
  <si>
    <t>05/01/2561</t>
  </si>
  <si>
    <t>RV00300000561010093</t>
  </si>
  <si>
    <t>บันทึกตัดบัญชีรด.รอการรับรู้ รับเงินโอนธ.ไทยพาณิชย์201-9,3(5000)7(10000)9(5000)14(10000)17(15000)กย.60,27(5000)29(5000)30(5000)31(15000)ตค.60 รายได้โครงการฯ อบรมหลักสูตรกม. กทม.รุ่น11,12(215000),ศชต.รุ่น5(110000),ชม.รุ่น1(80000),นราฯรุ่น1(60000),สข.รุ่น11(50000),นครราชสีมารุ่น1(100000),โอน70,000,UM</t>
  </si>
  <si>
    <t>RV00300000561010094</t>
  </si>
  <si>
    <t>บันทึกตัดบัญชีรด.รอการรับรู้ รับเงินโอนธ.ไทยพาณิชย์201-9,3(10000)7(25000)17(20000)18(40000)20(5000)21(5000)22(10000)23(10000)24(15000)25(15000)26(45000)27(160000)28(55000)29(10000)30(20000)พย.60 รายได้โครงการฯ อบรมหลักสูตรกม.,โอน450,000,UMDC</t>
  </si>
  <si>
    <t>RV00300000561010095</t>
  </si>
  <si>
    <t>บันทึกตัดบัญชีรด.รอการรับรู้ รับเงินโอนธ.ไทยพาณิชย์201-9,1(5000)2(35000)3(10000)4(15000)5(5000)6(15000)11(5000)30(5000)ธค.60 รายได้โครงการฯ อบรมหลักสูตรกม.,โอน95,000,UMDC</t>
  </si>
  <si>
    <t>RV00300000561020277</t>
  </si>
  <si>
    <t>บันทึกตัดบัญชีรด.รอการรับรู้  รับเงินโอนธ.ไทยพาณิชย์201-9,2(5000),27(5000)พ.ย.60,1(25000)2(5000)6(4900)7(9800)10(5000)15(5000)16(5000)23(10000)25(15020)26(34800)27(15000)28(30000)29(39950)30(15000)31(4900)ธ.ค.60 รายได้โครงการฯ โครงการอบรมหลักสูตรกฎหมาย,โอน10,000+224,370,UMDC</t>
  </si>
  <si>
    <t>RV00300000561020278</t>
  </si>
  <si>
    <t>บันทึกตัดบัญชีรด.รอการรับรู้  รับเงินโอนธ.ไทยพาณิชย์201-9,2(35000)3(54900)4(35000)5(40000)6(15000)8(20000)9(20000)15(4900)16(30000)18(10000) ม.ค.61 รายได้โครงการฯ โครงการอบรมหลักสูตรกฎหมาย,โอน274,800</t>
  </si>
  <si>
    <t>RV00300000561020311</t>
  </si>
  <si>
    <t>บันทึกตัดบัญชีรด.รอการรับรู้  รับเงินโอนธ.ไทยพาณิชย์201-9,15,30ธ.ค.60 รายได้โครงการฯ โครงการอบรมหลักสูตรกฎหมาย,นครราชสีมารุ่นที่1(10,000),โอน5,000+5,000</t>
  </si>
  <si>
    <t>27/03/2561</t>
  </si>
  <si>
    <t>RV00300000561030304</t>
  </si>
  <si>
    <t>บันทึกตัดบัญชีรด.รอการรับรู้  รับเงินโอนธ.ไทยพาณิชย์201-9,13ต.ค.60(5,000)27,28ธ.ค.60(10,000+30,000) รายได้โครงการฯ โครงการอบรมหลักสูตรกฎหมาย กทม.รุ่น12(45000)ชม.รุ่น1(25000)นราฯรุ่น1(35000)สข.รุ่น11,12(50000)กทม.รุ่น13(185000)ยะลารุ่น6(55000)โอน45000เบิก45000จาก45000,UMDC</t>
  </si>
  <si>
    <t>RV00300000561030306</t>
  </si>
  <si>
    <t>บันทึกตัดบัญชีรด.รอการรับรู้  รับเงินโอนธ.ไทยพาณิชย์201-9,3(5000)14(5000x2)15(5000)19(5000)23(7500)25(5000x2,10000)26(5000x3,10000)30(5000)ม.ค.61 รายได้โครงการฯ อบรมหลักสูตรกม. กทม.รุ่น12(45000)ชม.รุ่น1(25000)นราฯรุ่น1(35000)สข.รุ่น11,12(50000)กทม.รุ่น13(185000)ยะลารุ่น6(55000)โอน82500,UMDC</t>
  </si>
  <si>
    <t>RV00300000561030307</t>
  </si>
  <si>
    <t>บันทึกตัดบัญชีรด.รอการรับรู้  รับเงินโอนธ.ไทยพาณิชย์201-9,1(5000x2)9(5000)10(5000)15(5000+10000)16(5000)17(5000x2)21(5000x4)22(5000x4)23(5000x5)24(5000x9)25(5000x3)26(5000x3)28(10000)ก.พ.61รายได้โครงการฯ โครงการอบรมหลักสูตรกฎหมาย,โอน200,000,เบิก200,000จาก200,000,UMDC</t>
  </si>
  <si>
    <t>RV00300000561030308</t>
  </si>
  <si>
    <t>รับเงินโอนธ.ไทยพาณิชย์201-9,1(5000)2(5000x2)3(5000)4(15000)5(5000x2)6(5000)7(5000)8(5000)10(5000x2)12(5000)17(5000)18(5000)21(5000)มี.ค.61รายได้โครงการฯ โครงการอบรมหลักสูตรกฎหมาย,โอน90,000,เบิก90,000จาก90,000,UMDC</t>
  </si>
  <si>
    <t>RV00300000561040284</t>
  </si>
  <si>
    <t>บันทึกตัดบัญชีรด.รอการรับรู้  รับเงินโอนธ.ไทยพาณิชย์201-9,23ธ.ค.60 รายได้โครงการฯ โครงการอบรมหลักสูตรกฎหมาย กทม.ร.12(5000)นราฯร.2(95000)สข.ร.12(5000)สามพราน.ร.4(205000)ศาลายา.ร.2(205000)สุราษฎร์ฯร.1(110000)นครปฐม.ร.2(185000),อบรมภาษาอังกฤษ ร.2(14700)โอน824700เบิก824700จาก824700,UMDC</t>
  </si>
  <si>
    <t>RV00300000561040285</t>
  </si>
  <si>
    <t>บันทึกตัดบัญชีรด.รอการรับรู้  รับเงินโอนธ.ไทยพาณิชย์201-9,26(15000x18,5000x6)27(5000,15000x2)28(15000x12,5000x5)29(5000,15000x3)30(5000x2,15000)ม.ค.61 รายได้โครงการฯ โครงการอบรมหลักสูตรกฎหมาย (810000),โครงการอบรมภาษาอังกฤษ ร.2(14700)โอน824700เบิก824700จาก824700,UMDC</t>
  </si>
  <si>
    <t>RV00300000561040287</t>
  </si>
  <si>
    <t>บันทึกตัดบัญชีรด.รอการรับรู้  รับเงินโอนธ.ไทยพาณิชย์201-9,2(5000)3(5000)5(15000)6(5000)7(5000)11(4900)16(5000)18(5000)20(5000x3)21(5000+10000)23(5000x4,4900)24(5000)25(4900+10000)27(15000+5000)28(5000)ก.พ.61 รายได้โครงการฯ โครงการอบรมหลักสูตรกฎหมาย (810000),โครงการอบรมภาษาอังกฤษ ร.2(14700),UMDC</t>
  </si>
  <si>
    <t>RV00300000561040288</t>
  </si>
  <si>
    <t>บันทึกตัดบัญชีรด.รอการรับรู้  รับเงินโอนธ.ไทยพาณิชย์201-9,23(5000)27(5000x7)30(5000)มี.ค.61 รายได้โครงการฯ โครงการอบรมหลักสูตรกฎหมาย กทม.ร.12(5000)นราฯร.2(95000)สข.ร.12(5000)สามพราน.ร.4(205000)ศาลายา.ร.2(205000)สุราษฎร์ฯร.1(110000)นครปฐม.ร.2(185000),อบรมภาษาอังกฤษ ร.2(14700),UMDC</t>
  </si>
  <si>
    <t>RV00300000561040289</t>
  </si>
  <si>
    <t>รับเงินโอนธ.ไทยพาณิชย์201-9,2(5,000)7(5,000) เม.ย.61 รายได้โครงการฯ โครงการอบรมหลักสูตรกฎหมาย โอน10,000,เบิก10,000จาก10,000,UMDC</t>
  </si>
  <si>
    <t>25/05/2561</t>
  </si>
  <si>
    <t>RV00300000561050279</t>
  </si>
  <si>
    <t>บันทึกตัดบัญชีรด.รอการรับรู้  รับเงินโอนธ.ไทยพาณิชย์201-9,19(5000),22(10000),27(5000x2)ก.พ.61 รายได้โครงการฯ โครงการอบรมหลักสูตรกฎหมาย กทม.ร.12(5000)นราฯร.2(95000)สข.ร.13(260000)ยะลา.ร.6(95080)ศาลายา.ร.2(20000)สุราษฎร์ฯร.1(90000)สมพราน ร.4(20000)สข.ร.12(35000)นครปฐม.ร.2(40000),โอน25000,UMDC</t>
  </si>
  <si>
    <t>RV00300000561050280</t>
  </si>
  <si>
    <t>บันทึกตัดบัญชีรด.รอการรับรู้  รับเงินโอนธ.ไทยพาณิชย์201-9,11(5000)15(10000)21(5000)24(5000)25(5000)26(5000x5)27(5000x8)28(5000x8+15000)29(5000x3)30(5000x10+5080)31(5000x3)มี.ค.61 รายได้โครงการฯ อบรมหลักสูตรกฎหมาย, โอน235,080,UMDC</t>
  </si>
  <si>
    <t>RV00300000561050281</t>
  </si>
  <si>
    <t>บันทึกตัดบัญชีรด.รอการรับรู้  รับเงินโอนธ.ไทยพาณิชย์201-9,2(5000x3+10000)3(5000x4)4(5000)7(5000x3)11(10000)17(5000)26(5000x12+10000)27(5000x4)28(5000x2)29(5000x6)30(10000+5000x5)เม.ย.61 รายได้โครงการฯ อบรมหลักสูตรกฎหมาย, โอน245,000,UMDC</t>
  </si>
  <si>
    <t>RV00300000561050282</t>
  </si>
  <si>
    <t>รับเงินโอนธ.ไทยพาณิชย์201-9,1(5000x11)พ.ค.61 รายได้โครงการฯ โครงการอบรมหลักสูตรกฎหมาย กทม ร.13(260000)ยะลา ร.6(95080)ศาลายา ร.2(20000)สุราษฎร์ฯ ร.1(90000)สามพราน ร.4(20000)สข.ร.12(35000)นครปฐม ร.2(40000),โอน55,000,UMDC</t>
  </si>
  <si>
    <t>RV00300000561070029</t>
  </si>
  <si>
    <t>ตัดบัญชีรด.รอการรับรู้ รับเงินโอนธ.ไทยพาณิชย์201-9,17(15000)23(5000)28(5000)ก.พ.,27มี.ค.(5000)4(15000)25(5000)เม.ย.,3(5000)5(5000x2)6(5000x3)8(5000)12(5000x2)13(5000x3)15(20+4980+5000)19(5000)21(5000x2)23(5000)25(10000)พ.ค.61รายได้โครงการฯ อบรมหลักสูตรกฎหมาย,โอน25000+5000+20000+95000รวม145,000,UMDC</t>
  </si>
  <si>
    <t>RV00300000561070030</t>
  </si>
  <si>
    <t>ตัดบัญชีรด.รอการรับรู้ รับเงินโอนธ.ไทยพาณิชย์201-9,8(15000x2,5000)12(5000x3,15000)13(5000)19(5000)21(5000)22(5000)มิ.ย.61รายได้โครงการฯ อบรมหลักสูตรกฎหมาย,โอน85,000,UMDC</t>
  </si>
  <si>
    <t>RV00300000561070031</t>
  </si>
  <si>
    <t>รับเงินโอนธ.ไทยพาณิชย์201-9,29มิ.ย.61(5,000) รายได้โครงการฯ อบรมหลักสูตรกฎหมาย ยะลารุ่นที่6,โอน5,000,UMDC</t>
  </si>
  <si>
    <t>RV00300000561080170</t>
  </si>
  <si>
    <t>บันทึกตัดบัญชีรด.รอการรับรู้ รับเงินโอนธ.ไทยพาณิชย์201-9,23มี.ค.61 (5000),1(15000)28(15000,5000x3)30(5000)เม.ย.61 รายได้โครงการฯ อบรมหลักสูตรกฎหมาย,โอน55,000,UMDC</t>
  </si>
  <si>
    <t>RV00300000561080172</t>
  </si>
  <si>
    <t>ตัดบัญชีรด.รอการรับรู้ รับเงินโอนธ.ไทยพาณิชย์201-9,3(5000)12(5000)15(5000)21(5000)22(15000)23(5000)26(5000)27(5000+15000)29(5000x2)30(5000)31(5000x8)พ.ค.61 รายได้โครงการฯ หลักสูตรกฎหมายกทม.ร.13,14(400000),นราฯร.2(5000),สข.ร.12(10000),ยะลา(95000),ลำปาง ร.1(155000)โอน120000,เบิก120000จาก120000,UMDC</t>
  </si>
  <si>
    <t>RV00300000561080173</t>
  </si>
  <si>
    <t>ตัดรอการรับรู้ รับเงินโอนธ.ไทยพาณิชย์201-9,1(5000x2)4(15000)6(5000)11(5000x3)12(5000)13(5000x5)15(5000x2)17(5000x2)18(5000x8)19(5000x4)20(5000x7)22(5000)25(5000)26(5000)29(5000)30(5000x4)มิ.ย.61 รายได้โครงการฯ หลักสูตรกม. กทม.ร.13,14(400000),นราฯร.2(5000),สข.ร.12(10000),ยะลา(95000),ลำปาง ร.1(155000)</t>
  </si>
  <si>
    <t>RV00300000561080174</t>
  </si>
  <si>
    <t>ตัดรอการรับรู้ เงินโอนธ.ไทยพาณิชย์201-9,1(5000)2(5000x3)3(5000)7(5000+15000)9(5000)13(5000x2)16(5000+15000)19(15000)20(5000)21(5000x3)22(15000)24(10000x2,5000x5)25(5000x2)26(5000x2)27(5000x2)28(5000)29(5000x2)30(5000x2)31(5000x6)กค.61รด.โครงการฯ หลักสูตรกม. กทม.ร.13,14,นราฯร.2,สข.ร.12,ยะลา,ลำปาง ร.1</t>
  </si>
  <si>
    <t>RV00300000561080175</t>
  </si>
  <si>
    <t>รับเงินโอนธ.ไทยพาณิชย์201-9,2ส.ค.61 รายได้โครงการฯ โครงการอบรมหลักสูตรกฎหมาย กทม.ร.14,โอน5,000เบิก5,000จาก5,000,UMDC</t>
  </si>
  <si>
    <t>RV00300000561090130</t>
  </si>
  <si>
    <t>บันทึกตัดบัญชีรด.รอการรับรู้  รับเงินโอนธ.ไทยพาณิชย์201-9,25(15000x3)26(15000x2)27(15000)28(15000x2)พ.ค.61 รายได้โครงการฯ อบรมหลักสูตรกฎหมาย กทม.ร.14(55000)สามพราน ร.5(255000)นราฯร.3(120000)ภูเก็ต ร.3(174980)ยะลา(10000)สข.ร.13(110000)ลำปางร.1(45000),โอน พ.ค.61(120,000)เบิก120,000จาก120,000,UMDC</t>
  </si>
  <si>
    <t>RV00300000561090131</t>
  </si>
  <si>
    <t>ตัดบัญชีรด.รอการรับรู้  รับเงินโอนธ.ไทยพาณิชย์201-9,2(15000x3)3(15000)5(5000)6(15000x4+5000x2)7(15000x2+5000x2)8(5000)9(5000)12(15000)14(15000)15(15000)16(5000)17(5000)18(5000)19(5000)20(5000)21(5000)23(5000)24(15000)28(15000)29(15000)30(4980)มิ.ย.61รายได้โครงการฯ อบรมหลักสูตรกฎหมาย,โอน329,980</t>
  </si>
  <si>
    <t>RV00300000561090132</t>
  </si>
  <si>
    <t>ตัดบัญชีรด.รอการรับรู้  รับเงินโอนธ.ไทยพาณิชย์201-9,2(10000)6(5000)7(10000)9(50000)14(5000x2)15(5000)17(15000+30000+5000)18(5000x2)21(5000)22(5000)24(5000x3)25(5000)26(10000x2+5000)27(5000)28(5000)29(5000)30(5000x4+10000)ก.ค.61 รายได้โครงการฯ โอน205,000เบิก205,000จาก205,000,UMDC</t>
  </si>
  <si>
    <t>RV00300000561090133</t>
  </si>
  <si>
    <t>ตัดบัญชีรด.รอการรับรู้  รับเงินโอนธ.ไทยพาณิชย์201-9,1(5000x2)2(10000+5000)4(5000)5(5000)6(5000x2)9(5000+15000)10(5000)13(5000)16(5000)20(5000)21(5000)22(5000)27(15000)ส.ค.61 รายได้โครงการฯ โอน110,000เบิก110,000จาก110,000,UMDC</t>
  </si>
  <si>
    <t>RV00300000561090319</t>
  </si>
  <si>
    <t>ตัดบัญชีรด.รอการรับรู้  รับเงินโอนธ.ไทยพาณิชย์201-9,18(5000)มิ.ย.61 รายได้โครงการฯ โอน5,000เบิก5,000จาก5,000,UMDC</t>
  </si>
  <si>
    <t>18/09/2561</t>
  </si>
  <si>
    <t>RV00300000561090137</t>
  </si>
  <si>
    <t>บันทึกตัดบัญชีรด.รอการรับรู้  รับเงินโอนธ.ไทยพาณิชย์201-9,26(5000)ก.ค.61 ,28(5000x7+10000)29(5000x11)30(5000x3)31(10000x2+5000x9)ส.ค.61 รายได้โครงการฯ อบรมหลักสูตรกฎหมายยะลา ร.7(45000)สข.ร.13(25000)กทม.ร.14(185000)ภูเก็ต ร.3(5000)ลำปาง ร.1(15000),โอน185,000เบิก185,000จาก185,000,UMDC</t>
  </si>
  <si>
    <t>GJ0030000056109000006</t>
  </si>
  <si>
    <t>ยกเลิกใบเสร็จรับเงิน RV00300000561090137,18ก.ย.61 เนื่องจาก
จำนวนเงินผิด RV00300000561090137</t>
  </si>
  <si>
    <t>RV00300000561090138</t>
  </si>
  <si>
    <t>รับเงินโอนธ.ไทยพาณิชย์201-9,1(5000x2+15000)2(5000)3(5000x3)5(5000)8(5000)9(15000)10(5000)11(5000)13(5000)18(5000)ก.ย.61 รายได้โครงการฯ อบรมหลักสูตรกฎหมายยะลา ร.7(45000)สข.ร.13(25000)กทม.ร.14(185000)ภูเก็ต ร.3(5000)ลำปาง ร.1(15000),โอน90,000เบิก90,000จาก90,000,UMDC</t>
  </si>
  <si>
    <t>RV00300000561090139</t>
  </si>
  <si>
    <t>บันทึกตัดบัญชีรด.รอการรับรู้  รับเงินโอนธ.ไทยพาณิชย์201-9,26(5000)ก.ค.61 ,28(5000x7+10000)29(5000x11)30(5000x3)31(10000x2+5000x9)ส.ค.61 รายได้โครงการฯ อบรมหลักสูตรกฎหมายยะลา ร.7(45000)สข.ร.13 (25000)กทม.ร.14(185000)ภูเก็ต ร.3(5000)ลำปาง ร.1(15000),โอน185,000เบิก185,000จาก185,000,UMDC</t>
  </si>
  <si>
    <t>20/09/2561</t>
  </si>
  <si>
    <t>RV00300000561090231</t>
  </si>
  <si>
    <t>บันทึกตัดบัญชีรด.รอการรับรู้รับเงินโอนธ.ไทยพาณิชย์201-9,5(15000)ก.ค.61 ,5(2500)6(2500)8(2500x2)11(2500+15000)13(2500x2)14(2500)15(2500)18(2500)19(2500x2)24(2500)25(15000x2+2500)26(2500x7)27(2500)28(2500x7)29(2500x5)30(2500)31(2500x3)ส.ค.61 รายได้โครงการฯ อบรมหลักสูตรกฎหมาย,โอน185,000,UMDC</t>
  </si>
  <si>
    <t>RV00300000561090246</t>
  </si>
  <si>
    <t>รับเงินโอนธ.ไทยพาณิชย์201-9,1(2500x2)12(2500)16(2500x2)18(10000)19(5000)ก.ย.61 รายได้โครงการฯ อบรมหลักสูตรกฎหมาย,โอน15,000เบิก15,000จาก15,000,UMDC</t>
  </si>
  <si>
    <t>26/09/2561</t>
  </si>
  <si>
    <t>RV00300000561090340</t>
  </si>
  <si>
    <t>รับเงินโอนธ.ไทยพาณิชย์201-9,9(5000)14(4900+9800)21(2500x2)22(2500x4)23(2500x2)24(2500)25(2500x8+5000+4900+10000)26(2500)ก.ย.61 รายได้โครงการฯ อบรมหลักสูตรกฎหมาย, โอน84,600เบิก84,600จาก84,600,UMDC</t>
  </si>
  <si>
    <t>RV00300000561090341</t>
  </si>
  <si>
    <t>บันทึกตัดบัญชีรด.รอการรับรู้  รับเงินโอนธ.ไทยพาณิชย์201-9,13(5000)23(5000)24(5000)26(5000) ส.ค.61 รายได้โครงการฯ อบรมหลักสูตรกฎหมาย, โอน20,000เบิก20,000จาก20,000,UMDC</t>
  </si>
  <si>
    <t>27/09/2561</t>
  </si>
  <si>
    <t>RV00300000561090373</t>
  </si>
  <si>
    <t>รับเงินโอนธ.ไทยพาณิชย์200-1,26ก.ย.61 โครงการอบรมหลักสูตรกฎหมายสำหรับการปฏิบัติงานตำรวจ ภูเก็ต รุ่น3</t>
  </si>
  <si>
    <t>GJ00300000561090021</t>
  </si>
  <si>
    <t>ยกเลิกใบเสร็จรับเงิน RV00300000561090373,27ก.ย.61 รับรู้ผิดบัญชี RV00300000561090373</t>
  </si>
  <si>
    <t>RV00300000561090426</t>
  </si>
  <si>
    <t>JV00300000561090025</t>
  </si>
  <si>
    <t>ปรับปรุงตัดรายได้รอการรับรู้ รับเงินโอน ธ.ไทยพาณิชย์ 201-9,8ก.พ.61(5,000)</t>
  </si>
  <si>
    <t>JV00300000561090044</t>
  </si>
  <si>
    <t>ปรับปรุงเพิ่มรายได้รอการรับรู้ วันที่ 3พ.ย.60 รายได้จากโครงการบริการวิชาการ TSU-MDC จากการสลับตัดรายได้รอการรับรู้เป็นวันที่ 5 ม.ค.61</t>
  </si>
  <si>
    <t>รวม-วิทยาลัยการจัดการเพื่อการพัฒนา</t>
  </si>
  <si>
    <t>RV02050200361010344</t>
  </si>
  <si>
    <t>รับเงินจากสำนักหอสมุดวิทยาเขตพัทลุงสำหรับเงินค่าลงทะเบียนโครงการCamp For Kids เปิดโลกการเรียนรู้เปิดประตูสู่จินตนาการปี2ระหว่าง15-16มีนาคม2561(หักค่าธรรมเนียมบริการวิชาการ16%จากรายรับที่นำส่งตามใบนำส่ง851/1-20จำนวน20ท่านๆละ500บ.)ตามใบเสร็จPL1-2561:2/50ลว.30/01/2561</t>
  </si>
  <si>
    <t>28/02/2561</t>
  </si>
  <si>
    <t>RV02050200361020274</t>
  </si>
  <si>
    <t>เงินค่าลงทะเบียนโครงการอบรมเชิงปฏิบัติการเรื่องเทคนิคการสืบค้นขั้นสูงเพื่อการวิจัยสำหรับนักเรียนมัธยมศึกษาตอนปลาย(จำนวน17 คนค่าลงทะเบียนท่านละ500บ.ตามใบนำส่งเงินเล่มที่851เลขที่22)หักค่าธรรมเนียม16%จากรายรับของสำนักหอสมุดตามใบเสร็จPL1-2561:3/48ลว.28/02/2561</t>
  </si>
  <si>
    <t>RV02050200361030095</t>
  </si>
  <si>
    <t>รับเงินจากสำนักหอสมุด(พัทลุง)สำหรับเงินค่าลงทะเบียนโครงการCamp for Kidsเปิดโลกการเรียนรู้เปิดประตูสู่จินตนาการปีที่2(หักค่าธรรมเนียมบริการวิชาการ16%จากรายรับทั้งหมดตามใบนำส่งเล่มที่851เลขที่23-36ท่านละ500บาท)ตามใบเสร็จPL1-2561:4/13ลว.14/03/2561</t>
  </si>
  <si>
    <t>RV02050200361030115</t>
  </si>
  <si>
    <t>รับเงินจากสำนักหอสมุด(พัทลุง)สำหรับเงินค่าลงทะเบียนโครงการอบรมเชิงปฏิบัติการเรื่องเทคนิคการสืบค้นขั้นสูงเพื่อการวิจัยสำหรับนักเรียนมัธยมศึกษาตอนปลาย(หักค่าธรรมเนียมบริการวิชาการ16%จากรายรับทั้งหมดตามใบนำส่งเล่มที่851เลขที่37-39ท่านละ500บาท)ตามใบเสร็จPL1-2561:4/15ลว.15/03/2561</t>
  </si>
  <si>
    <t>RV02050200361030249</t>
  </si>
  <si>
    <t>รับเงินจากสำนักหอสมุด(พัทลุง)สำหรับเงินค่าลงทะเบียนโครงการอบรมเชิงปฏิบัติการเรื่องเทคนิคการสืบค้นขั้นสูงเพื่อการวิจัยสำหรับนักเรียนมัธยมศึกษาตอนปลาย(หักค่าธรรมเนียมบริการวิชาการ16%จากรายรับทั้งหมดตามใบนำส่งเล่มที่851เลขที่40-45ท่านละ500บาท)ตามใบเสร็จPL1-2561:4/29ลว.28/03/2561</t>
  </si>
  <si>
    <t>RV02050200361040124</t>
  </si>
  <si>
    <t>เงินค่าลงทะเบียนโครงการปั้นฝันสู่นักเขียน เขียนอย่างไรให้เป็นเรื่องสั้น(ค่าลงทะเบียนคนละ300บาทตามใบนำส่งเงินเล่มที่851เลขที่46-50และเล่มที่848เลขที่1-2หักค่าธรรมเนียมวิชการ16%จากยอดรับสำนักหอสมุด)ตามใบเสร็จPL1-2561:4/46ลว.11/04/2561</t>
  </si>
  <si>
    <t>รวม-สำนักหอสมุด (พัทลุง)</t>
  </si>
  <si>
    <t>RV00300000561030117</t>
  </si>
  <si>
    <t>RV114/61 รับเงินใบนำส่ง155/60 รายได้โครงการฯ สำนักหอสมุด โครงการออกแบบและผลิตสิ่งพิมพ์เพื่องานประชาสัมพันธ์สำหรับห้องสมุดยุคLiibrary4.0 ค่าธ.16%1,280,กองทุน13%1,040,โอนกำไร6,960,รายได้สะสม3%240เบิก6,720จาก8,000เอกสารโครงการฯ</t>
  </si>
  <si>
    <t>26/03/2561</t>
  </si>
  <si>
    <t>RV00300000561030140</t>
  </si>
  <si>
    <t>RV118/61 รับเงินใบนำส่ง159/60 รายได้โครงการฯ สำนักหอสมุด โครงการออกแบบและผลิตสิ่งพิมพ์เพื่องานประชาสัมพันธ์สำหรับห้องสมุดยุคLiibrary4.0 ค่าธ.16%240,กองทุน13%195,โอนกำไร1,305,รายได้สะสม3%45เบิก1,260จาก1,500เอกสารโครงการฯ</t>
  </si>
  <si>
    <t>RV00300000561050026</t>
  </si>
  <si>
    <t>RV143/61 รับเงินใบนำส่ง194/60 รายได้โครงการฯ สำนักหอสมุด โครงการออกแบบและจัดทำโปสเตอร์สำหรับงานประชุมวิชาการ ค่าธ.16%1,040,กองทุน13%845,โอนกำไร5,655,รายได้สะสม3%195เบิก5,460จาก6,500เอกสารโครงการฯ</t>
  </si>
  <si>
    <t>08/06/2561</t>
  </si>
  <si>
    <t>RV00300000561060060</t>
  </si>
  <si>
    <t>RV166/61 รับเงินใบนำส่ง230/60 รายได้โครงการฯ สำนักหอสมุด โครงการอบรมการจัดบรรณานุกรมด้วยโปรแกรมZoteroและการสืบค้นฐานข้อมูลออนไลน์ ค่าธ.16%1,400,กองทุน13%1,137.50,โอนกำไร7,612.50,รายได้สะสม3%262.50เบิก7,350จาก8,750เอกสารโครงการฯ</t>
  </si>
  <si>
    <t>รวม-สำนักหอสมุด (สงขลา)</t>
  </si>
  <si>
    <t>RV02050200361020104</t>
  </si>
  <si>
    <t>เงินค่าลงทะเบียนโครงการพัฒนาศักยภาพการใช้งานเทคโนโลยีสารสนเทศสำหรับนักเรียนศูนย์การศึกษานอกระบบระหว่างวันที่12-23กุมภาพันธ์2561(72คน ค่าลงทะเบียนคนละ200บ.ตามใบนำส่งเงินเล่มที่0874เลขที่2โดยหักค่าธรรมเนียมบริการวิชาการ16%จากรายรับสำนักคอมฯ)ตามใบเสร็จPL1-2561:3/16ลว.08/02/2561</t>
  </si>
  <si>
    <t>RV02050200361020105</t>
  </si>
  <si>
    <t>เงินค่าลงทะเบียนโครงการอบรมเชิงปฏิบัติการเทคนิคการสร้างสื่อ E-Learning บทเรียนออนไลน์ฯระหว่างวันที่8-9กุมภาพันธ์2561(18คนๆละ500บ.ใบนำส่งเงินเล่มที่0874เลขที่4-23โดยหักค่าธรรมเนียมบริการวิชาการ16%จากรายรับสำนักคอมฯ)ตามใบเสร็จPL1-2561:3/17ลว.08/02/2561</t>
  </si>
  <si>
    <t>RV02050200361060096</t>
  </si>
  <si>
    <t>เงินค่าลงทะเบียนโครงการ YOUNG WEBDESIGNER จุดประกายนักออกแบบเว็บไซต์รุ่นใหม่(สำหรับเยาวชน)รุ่นที่3(ตามใบนำส่งเงินเล่มที่874เลขที่27โดยหักค่าธรรมเนียมบริการวิชาการ16%จากรายรับ)ตามใบเสร็จPL1-2561:6/16ลว.07/06/2561</t>
  </si>
  <si>
    <t>11/06/2561</t>
  </si>
  <si>
    <t>RV02050200361060107</t>
  </si>
  <si>
    <t>เงินค่าลงทะเบียนโครงการพัฒนาศักยภาพการใช้งานเทคโนโลยีสารสนเทศ(ตามใบนำส่งเล่มที่874เลขที่28พร้อมหักค่าบริการวิชาการ16%จากรายรับ)ตามใบเสร็จนอกระบบ เล่มที่ 890 เลขที่ 21 ลว.11/06/2561 (เนื่องจากไฟฟ้าขัดข้อง ณ วิทยาเขตสงขลา)</t>
  </si>
  <si>
    <t>RV02050200361080197</t>
  </si>
  <si>
    <t>รับเงินรายได้ค่าลงทะเบียนโครงการฝึกอบรมเชิงปฏิบัติการสร้างอาชีพให้คนไอทีประกอบติดตั้งแก้ไขปัญหาคอมพิวเตอร์(หักค่าธรรมเนียม16%จากรายรับของสำนักคอมพิวเตอร์ตามใบนำส่งเงิน0873/4)ตามใบเสร็จPL1-2561:7/4ลว.14/08/2561</t>
  </si>
  <si>
    <t>RV02050200361080198</t>
  </si>
  <si>
    <t>รับเงินลงทะเบียนโครงการฝึกอบรมเชิงปฏิบัติการสร้างอาชีพให้คนไอทีประกอบติดตั้งแก้ไขปัญหาคอมพิวเตอร์(หักค่าธรรมเนียม16%จากรายรับสำนักคอมพิวเตอร์ตามใบนำส่งเงินเล่มที่874เลขที่35-50และเล่มที่875เลขที่1-12)ตามใบเสร็จPL1-2561:7/5ลว.14/08/2561</t>
  </si>
  <si>
    <t>RV02050200361080223</t>
  </si>
  <si>
    <t>รับเงินลงทะเบียนโครงการฝึกอบรมเชิงปฏิบัติการสร้างอาชีพให้คนไอทีประกอบติดตั้งแก้ไขปัญหาคอมพิวเตอร์รุ่นที่2(หักค่าธรรมเนียม16%จากยอดรับของสำนักคอมพิวเตอร์ตามใบนำส่งเล่มที่873เลขที่5)ตามใบเสร็จPL1-2561:7/10ลว.17/08/2561</t>
  </si>
  <si>
    <t>รวม-สำนักคอมพิวเตอร์ (พัทลุง)</t>
  </si>
  <si>
    <t>RV00300000561010133</t>
  </si>
  <si>
    <t>รับเงินใบนำส่ง96/61 รายได้โครงการฯ สำนักคอมพิวเตอร์ โครงการสร้างเว็บไซต์พื้นฐานด้วยโปรแกรมAdobe Photoshop CS6และAdobe Dreamweaver CS6 ค่าธ.16%9,072,กองทุน13%7,371,โอนกำไร49,329,รายได้สะสม3%1,701,เบิก47,628จาก56,700 หนังสืออนุมัติศธ64.110.01/0625ลว22ธค.60</t>
  </si>
  <si>
    <t>RV00300000561020150</t>
  </si>
  <si>
    <t>รับเงินใบนำส่ง131/61 รายได้โครงการฯ สำนักคอมพิวเตอร์ โครงการเยาวชนนักออกแบบ Web Design ค่าธ.16%1,632,กองทุน13%1,326,โอนกำไร8,874,รายได้สะสม3%306,เบิก8,568จาก10,200 หนังสืออนุมัติศธ64.110.01/008ลว16มค.61</t>
  </si>
  <si>
    <t>24/04/2561</t>
  </si>
  <si>
    <t>RV00300000561040215</t>
  </si>
  <si>
    <t>รับเงินใบนำส่ง181/61 รายได้โครงการฯ สำนักคอมพิวเตอร์ โครงการผลิตสื่อบทเรียนมัลติมีเดียเพื่อการเรียนการสอนฯ ค่าธ.16%3,600,กองทุน13%2,925,โอนกำไร19,575,รายได้สะสม3%675,เบิก18,900จาก22,500 หนังสืออนุมัติศธ64.110.01/0030ลว19ม.ค.61</t>
  </si>
  <si>
    <t>RV00300000561040258</t>
  </si>
  <si>
    <t>RV137/61 รับเงินใบนำส่ง186/61 รายได้โครงการฯ สำนักคอมพิวเตอร์ โครงการผลิตสื่อบทเรียนมัลติมีเดียเพื่อการเรียนการสอนฯ ค่าธ.16%720,กองทุน13%585,โอนกำไร3,915,รายได้สะสม3%135,เบิก3,780จาก4,500 หนังสืออนุมัติศธ64.110.01/0030ลว19ม.ค.61</t>
  </si>
  <si>
    <t>07/05/2561</t>
  </si>
  <si>
    <t>RV00300000561050033</t>
  </si>
  <si>
    <t>RV144/61 รับเงินใบนำส่ง192/60 รายได้โครงการฯ สำนักคอมพิวเตอร์ โครงการอบรมเชิงปฏิบัติการ การพัฒนาเว็บไซต์สำเร็จรูปด้วยJoomla CMSให้บุคคลทั่วไป ค่าธ.16%2,240,กองทุน13%1,820,โอนกำไร12,180,รายได้สะสม3%420,เบิก11,760จาก14,000 หนังสืออนุมัติศธ64.110.01/0029ลว14ม.ค.61</t>
  </si>
  <si>
    <t>09/07/2561</t>
  </si>
  <si>
    <t>RV00300000561070054</t>
  </si>
  <si>
    <t>RV185/61 รับเงินใบนำส่ง256/61 รายได้โครงการฯ สำนักคอมพิวเตอร์ โครงการแข่งขันวาดภาพด้วยคอมพิวเตอร์ระดับประถมศึกษา ค่าธ.16%1,040,กองทุน13%845,โอนกำไร5,655,รายได้สะสม3%195,เบิก5,460จาก6,500 หนังสืออนุมัติศธ64.110.01/0026ลว18ม.ค.61</t>
  </si>
  <si>
    <t>RV00300000561070055</t>
  </si>
  <si>
    <t>RV185/61 รับเงินใบนำส่ง257/61 รายได้โครงการฯ สำนักคอมพิวเตอร์ โครงการแข่งขันทักษะคอมพิวเตอร์ระดับมัธยมศึกษาและอาชีวศึกษา ค่าธ.16%9,312,กองทุน13%7,566,โอนกำไร50,634,รายได้สะสม3%1,746,เบิก48,888จาก58,200 หนังสืออนุมัติศธ64.110.01/0028ลว18ม.ค.61</t>
  </si>
  <si>
    <t>10/07/2561</t>
  </si>
  <si>
    <t>RV00300000561070069</t>
  </si>
  <si>
    <t>RV186/61 รับเงินใบนำส่ง259/61 รายได้โครงการฯ สำนักคอมพิวเตอร์ โครงการแข่งขันวาดภาพด้วยคอมพิวเตอร์ระดับประถมศึกษา ค่าธ.16%120,กองทุน13%97.50,โอนกำไร652.50,รายได้สะสม3%22.50,เบิก630จาก750 หนังสืออนุมัติศธ64.110.01/0026ลว18ม.ค.61</t>
  </si>
  <si>
    <t>RV00300000561070089</t>
  </si>
  <si>
    <t>RV188/61 รับเงินใบนำส่ง262/61 รายได้โครงการฯ สำนักคอมพิวเตอร์ โครงการพัฒนารายวิชา สื่อ ข้อสอบและการจัดการเรียนการสอน MOOC ค่าธ.6%4,501.80,กองทุน4%3,001.20,โอนกำไร72,028.80,รายได้สะสม2%1,500.60,เบิก70,528.20จาก75,030 หนังสืออนุมัติศธ64.110.01/0336ลว12ก.ค.61</t>
  </si>
  <si>
    <t>รวม-สำนักคอมพิวเตอร์ (สงขลา)</t>
  </si>
  <si>
    <t>12/01/2561</t>
  </si>
  <si>
    <t>RV02050200361010149</t>
  </si>
  <si>
    <t>เงินค่าลงทะเบียนในหลักสูตร อบรมเชิงปฏิบัติการ "การวิจัยเพื่อการเปลี่ยนแปลง" แบ่งเป็น3ระยะ(จำนวน15 ท่านๆละ4000บ.ตามใบนำส่งเล่มที่0837/6-19และ0837/22หักค่าธรรมเนียม16%ของรายรับจากวิทยาลัยภูมิปัญญาชุมชน)ตามใบเสร็จPL1-2561:2/26ลว.12/01/61</t>
  </si>
  <si>
    <t>RV02050200361040222</t>
  </si>
  <si>
    <t>รับเงินโอนจากบัญชีเงินฝากออมทรัพย์ ธ.กรุงไทย(บัญชี908-042759-4)ในวันที่19-24/04/61จากสำนักงานพัฒนาเศรษฐกิจจากฐานชีวภาพสำหรับค่าจ้างที่ปรึกษาโครงการสำรวจความหลากหลายและภูมิปัญญาสมุนไพรสำหรับสุขภาพระดับชุมชนจ.พัทลุงและจ.สงขลางวดที่1(หักค่าธรรมเนียม6%ยอดรับวิทยาลัยภูมิ)ใบเสร็จPR2-2561:4/4ลว.25/04/2561</t>
  </si>
  <si>
    <t>RV02050200361040245</t>
  </si>
  <si>
    <t>รับเงินโอนจากบัญชีเงินฝากออมทรัพย์ ธ.กรุงไทย เลขที่บัญชี 981-2-81043-9 ในวันที่ 19-23/04/61 จากกรมทรัพย์สินทางปัญญากระทรวงพาณิชย์สำหรับเงินค่าจ้างที่ปรึกษาดำเนินการจัดทำคำขอสิ่งบ่งชี้ทางภูมิศาสตร์ไทยเพื่อขึ้นทะเบียนในประเทศสินค้าปลาดุกร้าทะเลน้อย(หักค่าธรรมเนียม6%ของวิทยาลัยภูมิฯ)ใบเสร็จPR2-61:4/10</t>
  </si>
  <si>
    <t>RV02050200361050073</t>
  </si>
  <si>
    <t>รับเงินจากวิทยาลัยภูมิปัญญาชุมชนสำหรับค่าลงทะเบียนโครงการค่ายเยาวชนคนเก่งสืบสานภูมิปัญญาการทำนาภาคใต้ครั้งที่6(หักบริการวิชาการ16%จากรายรับวิทยาลัยภูมิใบนำส่งเล่มที่837เลขที่48-50และเล่มที่844เลขที่1-47ค่าลงทะเบียนคนละ600บ.)ตามใบเสร็จPL1-2561:5/33ลว.04/05/2561</t>
  </si>
  <si>
    <t>RV02050200361080013</t>
  </si>
  <si>
    <t>รับเงินโอนจากบัญชีเงินฝากออมทรัพย์ ธ.กรุงไทย เลขที่บัญชี 908-0-42759-4 ในวัน23/07/2561จากสำนักงานพัฒนาเศรษฐกิจจากฐานชีวภาพสำหรับเงินจ้างที่ปรึกษาโครงการสำรวจความหลากหลายและภูมิปัญญาสมุนไพรงวดที่2(หักค่าธรรมเนียมวิชาการ6%จากรายรับวิทยาลัยภูมิ)ตามใบเสร็จPR2-2561:5/46ลว.01/08/61</t>
  </si>
  <si>
    <t>รวม-วิทยาลัยภูมิปัญญาชุมชน</t>
  </si>
  <si>
    <t>21/05/2561</t>
  </si>
  <si>
    <t>RV02050200361050218</t>
  </si>
  <si>
    <t>รับเงินโอนจากบัญชีเงินฝากออมทรัพย์ ธ.ไทยพาณิชย์ เลขที่บัญชี 403-487220-3ในวันที่11/05/61จากสถาบันวิจัยและพัฒนาสำหรับเงินรับค่าลงทะเบียนเพื่อเข้าร่วมงานประชุมวิชาการระดับชาติมหาวิทยาลัยทักษิณครั้งที่28ประจำปี2561(หักค่าธรรมเนียมบริการวิชาการ6%จากยอดรับ)ตามใบเสร็จPL2-2561:1/21ลว.21/05/2561</t>
  </si>
  <si>
    <t>รวม-สถาบันวิจัยและพัฒนา</t>
  </si>
  <si>
    <t>11/10/2560</t>
  </si>
  <si>
    <t>RV02050200361100108</t>
  </si>
  <si>
    <t>รับเงินโอนจากบัญชีเงินฝากออมทรัพย์ ธ.กรุงไทย เลขที่บัญชี 985-9-02036-1 จากอุทยานวิทยาศาสตร์มหาวิทยาลัยสงขลานครินทร์ในวันที่10/10/60เงินสนับสนุนโครงการบริหารจัดการฐานข้อมูลโครงสร้างพื้นฐานภาครัฐด้านวิทยาศาสตร์และเทคโนโลยีปี2560 ตามใบเสร็จPR2-2561:1/6 ลว.10/10/2560</t>
  </si>
  <si>
    <t>รวม-สำนักบ่มเพาะวิชาการเพื่อวิสาหกิจในชุมชน</t>
  </si>
  <si>
    <t>RV00300000561030096</t>
  </si>
  <si>
    <t>RV111/61 รับเงินใบนำส่ง149/61 รายได้โครงการฯ สถาบันทักษิณฯ โครงการสัมมนาเครือข่ายผู้บริหารด้านวิเทศสัมพันธ์ฯ ม.ครบรอบ50ปี ค่าธ.16%1,040,กองทุน13%845,โอนกำไร5,655,รายได้สะสม3%195,เบิก5,460จาก6,500หนังสือมอ.ที่ศธ0521/1656 ลว7มี.ค.61</t>
  </si>
  <si>
    <t>04/06/2561</t>
  </si>
  <si>
    <t>RV00300000561060011</t>
  </si>
  <si>
    <t>RV162/61 รับเงินใบนำส่ง223/61 รายได้โครงการฯ สถาบันทักษิณฯ กิจกรรมทัศนศึกษานอกสถานที่โดยนักเรียนชั้นป.5จำนวน400คนจากโรงเรียนสุวรรณวงศ์ หาดใหญ่ จ.สงขลาค่าธ.16%5,120,กองทุน13%4,160,โอนกำไร27,840,รายได้สะสม3%960,เบิก26,880จาก32,000 หนังสือรร.สุวรรณวงศ์ ที่ส.ส.115/2561 ลว22พ.ค.61</t>
  </si>
  <si>
    <t>รวม-สถาบันทักษิณคดีศึกษา</t>
  </si>
  <si>
    <t>RV00300000561100045</t>
  </si>
  <si>
    <t>RV6/61 รับเงินใบนำส่ง5/61 รายได้โครงการฯ วิทยาลัยนานาชาติ เงินสนับสนุนงปม.เพื่อจัดประชุมวิชาการระดับนานาชาติ TSU-AFBE International Conference2018จากธ.ออมสิน สาขากาญจนวณิช(สงขลา) ค่าธ.6%180,กองทุน4%120,โอนกำไร2,880,รายได้สะสม.2%60เบิก2,820จาก3,000 ตามศธ64.114/0580ลว6ต.ค.60</t>
  </si>
  <si>
    <t>RV00300000561110132</t>
  </si>
  <si>
    <t>RV34/61 รับเงินโอนธ.ไทยพาณิชย์5949-4,6พ.ย.60 รายได้โครงการฯ วิทยาลัยนานาชาติ  โครงการประชุมวิชาการระดับนานาชาติ TSU-AFBE International Conference2018 6%12,000,กองทุน4%8,000,โอนกำไร192,000,รายได้สะสม2%4,000,เบิก188,000จาก200,000 ศธ64.114/0451 ลว2ส.ค.60,โอน200,000</t>
  </si>
  <si>
    <t>JV00300000561120013</t>
  </si>
  <si>
    <t>ปรับปรุงRV00300000561110132,21พ.ย.60 รายได้โครงการฯ วิทยาลัยนานาชาติ เป็นเงินรับฝาก-วิทยาลัยนานาชาติ กระทบงปม.รับ-จ่ายเพิ่ม ,เนื่องจากใช้งปม.รายได้ของUMDC เพื่อสบทบเป็นเจ้าภาพร่วมจัดงานการประชุมฯของวิทยาลัยนานาชาติ200,000</t>
  </si>
  <si>
    <t>JV00300000561120016</t>
  </si>
  <si>
    <t>กระทบลดงปม.ตามRV00300000561110132,21พ.ย.60 เงินสะสมกองทุนบริการวิชาการ-สนง.มหาวิทยาลัย-สงขลา8,000</t>
  </si>
  <si>
    <t>JV00300000561120017</t>
  </si>
  <si>
    <t>กระทบลดงปม.ตามRV00300000561110132,21พ.ย.60 สะสมบริการวิชาการ,รายได้โครงการบริการวิชาการ ของวิทยาลัยนานาชาติ4,000+188,000</t>
  </si>
  <si>
    <t>RV00300000561010245</t>
  </si>
  <si>
    <t>RV81/61 รับเงินใบนำส่ง101/61 รายได้โครงการฯ วิทยาลัยนานาชาติ ค่าลงทะเบียนโครงการประชุมวิชาการระดับนานาชาติ TSU-AFBE International Conference2018 ค่าธ.6%7,682.40,กองทุน4%5,121.60,โอนกำไร122,918.40,รายได้สะสม.2%2,560.80เบิก120,357.60จาก128,040 ตามศธ64.114/0036ลว26ม.ค.61</t>
  </si>
  <si>
    <t>ปรับปรุง RV00300000561100045 RV6/61 รับเงินใบนำส่ง5/61 รายได้โครงการฯ วิทยาลัยนานาชาติ เงินสนับสนุนงปม.เพื่อจัดประชุมวิชาการระดับนานาชาติ TSU-AFBE International Conference2018จากธ.ออมสิน สาขากาญจนวณิช(สงขลา) ค่าธ.6%180,กองทุน4%120,โอนกำไร2,880,รายได้สะสม.2%60เบิก2,820จาก3,000 ตามศธ64.114/0580ลว6ต.ค.60</t>
  </si>
  <si>
    <t>28/05/2561</t>
  </si>
  <si>
    <t>RV02050200361050287</t>
  </si>
  <si>
    <t>รับเงินจากวิทยาลัยนานาชาติสำหรับเงินค่าลงทะเบียนโครงการพัฒนาทักษะภาษาอังกฤษเพื่อการสื่อสารในการทำงาน(ตามใบนำส่งเงินเล่มที่829เลขที่1-5อัตราค่าลงทะเบียนท่านละ2000บาทหักค่าธรรมเนียมบริการวิชาการ16%จากยอดเงินรับ)ตามใบเสร็จSL1-2561:5/17ลว.28/05/2561</t>
  </si>
  <si>
    <t>RV00300000561060154</t>
  </si>
  <si>
    <t>RV175/61 รับเงินใบนำส่ง241/61 รายได้โครงการฯ วิทยาลัยนานาชาติค่าลงทะเบียนโครงการพัฒนาทักษะภาษาอังกฤษเพื่อการสื่อสาร ค่าธ.16%1,600,กองทุน13%1,300,โอนกำไร8,700,รายได้สะสม3%300,เบิก8,400จาก10,000, อนุมัติโครงการ 1 มิ.ย.61</t>
  </si>
  <si>
    <t>RV00300000561090163</t>
  </si>
  <si>
    <t>RV223/61 รับเงินใบนำส่ง318/61 รายได้โครงการฯ วิทยาลัยนานาชาติ โครงการพัฒนาทักษะภาษาอังกฤษเพื่อการสื่อสารในการทำงานฯ ค่าธ.16%1,600,กองทุน13%1,300,โอนกำไร8,700,รายได้สะสม3%300,เบิกจาก8,400จาก10,000หนังสือที่ศธ64.114/0575 ลว5ก.ค.62</t>
  </si>
  <si>
    <t>รวม-วิทยาลัยนานาชาติ</t>
  </si>
  <si>
    <t>JV00300000561080012</t>
  </si>
  <si>
    <t>กระทบเพิ่มงปม. รายได้โครงการ บัณฑิตวิทยาลัย โครงการยกระดับผลสัมฤทธิ์ทางการเรียนของนร.ระดับมัธยมศึกษาในสถานศึกษาอ.จะนะ ค่าธ.6%39,750,กองทุน4%26,500,โอนกำไร636,000,รายได้สะสม2%13,250,เบิก98,700จาก622,750 หนังสือที่กฟ6001.1/152 ลว27ก.พ.61</t>
  </si>
  <si>
    <t>รวม-บัณฑิตวิทยาลัย</t>
  </si>
  <si>
    <t>รายรับสุทธิ คือ รายรับประจำเดือนหักด้วยค่าธรรมเนียมบริการวิชาการที่หักเข้ากองทุน (5%, 15%, 4%, 13%) และหักเป็นรายได้สะสมของส่วนงาน/หน่วยงาน (2%, 3%) ซึ่งรายรับสุทธิดังกล่าวฝ่ายการคลังและทรัพย์สินจัดทำบันทึก</t>
  </si>
  <si>
    <t>แจ้งฝ่ายแผนงานบันทึกปรับเพิ่ม/ลดงบประมาณรายจ่ายในระบบสารสนเทศบัญชีสามมิติ  แหล่งเงินรายได้บริการวิชาการ ให้กับส่วนงานหรือหน่วยงานเจ้าของโครงการสามารถนำเงินรายได้จากการบริการวิชาการสุทธิหลังหัก</t>
  </si>
  <si>
    <t>ค่าธรรมเนียมบริการวิชาการไปใช้จ่ายตามวัตถุประสงค์ของการบริการวิชาการที่ได้รับอนุมัติต่อไป</t>
  </si>
  <si>
    <t>ประจำปีงบประมาณ พ.ศ. 2562  ตั้งแต่วันที่   1 ตุลาคม 2561 - 30 กันยายน 2562</t>
  </si>
  <si>
    <t>ตุลาคม 2561</t>
  </si>
  <si>
    <t>พฤศจิกายน 2561</t>
  </si>
  <si>
    <t>ธันวาคม 2561</t>
  </si>
  <si>
    <t>มกราคม 2562</t>
  </si>
  <si>
    <t>กุมภาพันธ์ 2562</t>
  </si>
  <si>
    <t>มีนาคม 2562</t>
  </si>
  <si>
    <t>เมษายน 2562</t>
  </si>
  <si>
    <t>พฤษภาคม 2562</t>
  </si>
  <si>
    <t>มิถุนายน 2562</t>
  </si>
  <si>
    <t>กรกฎาคม 2562</t>
  </si>
  <si>
    <t>สิงหาคม 2562</t>
  </si>
  <si>
    <t>กันยายน 2562</t>
  </si>
  <si>
    <t>รวมทั้งปี (1 ตุลาคม 2561 - 30 กันยายน 2562)</t>
  </si>
  <si>
    <t>รายรับ(100%)</t>
  </si>
  <si>
    <t>เข้ากองทุนฯ</t>
  </si>
  <si>
    <t>1. คณะศึกษาศาสตร์</t>
  </si>
  <si>
    <t>2. คณะนิติศาสตร์</t>
  </si>
  <si>
    <t>3. คณะศิลปกรรมศาสตร์</t>
  </si>
  <si>
    <t>4. คณะมนุษยศาสตร์และสังคมศาสตร์</t>
  </si>
  <si>
    <t>5. คณะเศรษฐศาสตร์และบริหารธุรกิจ</t>
  </si>
  <si>
    <t>6. คณะวิทยาการสุขภาพและการกีฬา</t>
  </si>
  <si>
    <t>7. คณะเทคโนโลยีและการพัฒนาชุมชน</t>
  </si>
  <si>
    <t>8. คณะวิทยาศาสตร์</t>
  </si>
  <si>
    <t>9. คณะวิศวกรรมศาสตร์</t>
  </si>
  <si>
    <t>10. คณะอุตสาหกรรมเกษตรและชีวภาพ</t>
  </si>
  <si>
    <t>11. ฝ่ายบริหารกลางและทรัพยากรบุคคล</t>
  </si>
  <si>
    <t>12. ฝ่ายวิชาการ</t>
  </si>
  <si>
    <t>13. ฝ่ายบริหารวิทยาเขตสงขลา</t>
  </si>
  <si>
    <t>14. ฝ่ายกิจการนิสิตวิทยาเขตพัทลุง</t>
  </si>
  <si>
    <t xml:space="preserve">15. ฝ่ายบริหารวิทยาเขตพัทลุง </t>
  </si>
  <si>
    <t>16. ฝ่ายประกันคุณภาพการศึกษา</t>
  </si>
  <si>
    <t>17. สำนักหอสมุด (สงขลา)</t>
  </si>
  <si>
    <t>18. สำนักหอสมุด (พัทลุง)</t>
  </si>
  <si>
    <t>19. สำนักคอมพิวเตอร์ (สงขลา)</t>
  </si>
  <si>
    <t>20. สำนักคอมพิวเตอร์ (พัทลุง)</t>
  </si>
  <si>
    <t>21. บัณฑิตวิทยาลัย</t>
  </si>
  <si>
    <t>22. วิทยาลัยนานาชาติ</t>
  </si>
  <si>
    <t>23. วิทยาลัยภูมิปัญญาชุมชน</t>
  </si>
  <si>
    <t>24. วิทยาลัยการจัดการเพื่อการพัฒนา</t>
  </si>
  <si>
    <t>25. สถาบันทักษิณคดีศึกษา</t>
  </si>
  <si>
    <t>26. สถาบันวิจัยและพัฒนา</t>
  </si>
  <si>
    <t>27. สถาบันปฏิบัติการชุมชนเพื่อการศึกษาแบบบูรณาการ</t>
  </si>
  <si>
    <t>รายละเอียดรายได้โครงการบริการวิชาการ  ประจำปีงบประมาณ พ.ศ. 2562</t>
  </si>
  <si>
    <t>รวมค่าธรรมเนียมบริการวิชาการจัดสรรเข้ากองทุนฯ (4%, 13%)</t>
  </si>
  <si>
    <t>รวมค่าธรรมเนียมบริการวิชาการจัดสรรเข้าเงินสะสมของหน่วยงาน (2%, 3%)</t>
  </si>
  <si>
    <t>รายรับสุทธิ*</t>
  </si>
  <si>
    <t xml:space="preserve"> กรณีที่มิใช้สถานที่ของมหาวิทยาลัย (6%)</t>
  </si>
  <si>
    <t>กรณีที่ใช้สถานที่ของมหาวิทยาลัย (16%)</t>
  </si>
  <si>
    <t>เข้ากองทุนฯ(4%)</t>
  </si>
  <si>
    <t>เข้ากองทุนฯ(13%)</t>
  </si>
  <si>
    <t>(6) = (2)+(4)</t>
  </si>
  <si>
    <t>(7) = (3)+(5)</t>
  </si>
  <si>
    <t>(8) = (1)-(6)-(7)</t>
  </si>
  <si>
    <t>04/10/2561</t>
  </si>
  <si>
    <t>RV00300000562100046</t>
  </si>
  <si>
    <t>รับเงินใบนำส่ง4/62 รายได้โครงการ คณะศึกษาฯ โครงการChevron Enjoy Science&amp;amp;quot;สนุกวิทย์ พลังคิด เพื่ออนาคต&amp;amp;quot;ฯ ค่าธ.6%29,366.44,กองทุน4%19,577.63,โอนกำไร469,863.01,รายได้สะสม2%9,788.82,เบิก460,074.20จาก489,440.64 สัญญาทุนฉบับที่2</t>
  </si>
  <si>
    <t>10/01/2562</t>
  </si>
  <si>
    <t>RV00300000562010097</t>
  </si>
  <si>
    <t>รับเงินใบนำส่ง72/62รายได้โครงการฯ คณะศึกษาฯ จ้างผู้ทรงคุณวุฒิประเมินผลงานข้าราชการ/พนักงานครูและบุคลากรทางการศึกษาท้องถิ่นเพื่อเลื่อนวิทยาฐานะให้สูงขึ้นระดับชำนาญการหรือเชี่ยวชาญ ค่าธ.6%26,496,กองทุน4%17,664,โอน423,936,สะสม2%8,832,เบิก415,104จาก441,600จากสนง.พัฒนาระบบบริหารงานฯส่วนท้องถิ่น</t>
  </si>
  <si>
    <t>30/01/2562</t>
  </si>
  <si>
    <t>RV00300000562010426</t>
  </si>
  <si>
    <t>รับเงินใบนำส่ง82/62 รายได้โครงการ คณะศึกษาฯ โครงการประชุมวิชาการนำเสนอผลงานวิจัย นวัตกรรมวิชาชีพครูเครือข่ายสถาบันผลิตครูภาคใต้ตอนล่าง ค่าธ.16%3,520,กองทุน13%2,860,โอนกำไร19,140,รายได้สะสม3%660,เบิก18,480จาก22,000</t>
  </si>
  <si>
    <t>12/02/2562</t>
  </si>
  <si>
    <t>RV00300000562020053</t>
  </si>
  <si>
    <t>รับเงินใบนำส่ง94/62 รายได้โครงการ คณะศึกษาฯ โครงการวัดผล ประเมินผลและวิจัยสัมพันธ์แห่งปทท.ครั้งที่27 ค่าธ.6%26,934,กองทุน4%17,956,โอนกำไร430,944,รายได้สะสม2%8,978,เบิก421,966จาก448,900</t>
  </si>
  <si>
    <t>18/02/2562</t>
  </si>
  <si>
    <t>RV00300000562020085</t>
  </si>
  <si>
    <t>รับเงินใบนำส่ง97/62 รายได้โครงการ คณะศึกษาฯ โครงการสัมมนาหลักสูตรและการสอนและประชุมวิชาการระดับนานาชาติ ค่าธ.16%8,400,กองทุน13%6,825,โอนกำไร45,675,รายได้สะสม3%1,575,เบิก44,100จาก52,500</t>
  </si>
  <si>
    <t>21/02/2562</t>
  </si>
  <si>
    <t>RV00300000562020105</t>
  </si>
  <si>
    <t>รับเงินโอนธ.กรุงไทย359-3,1ก.พ.62 รายได้โครงการ คณะศึกษาฯ โครงการChevron Enjoy Science สนุกวิทย์ พลังคิด เพื่ออนาคต ค่าธ.6%25,122.12,กองทุน4%16,748.08,โอนกำไร401,953.92,รายได้สะสม2%8,374.04,เบิก393,579.88จาก418,702 สัญญาทุนฉบับที่2จากสถาบันคีนันแห่งเอเชีย</t>
  </si>
  <si>
    <t>25/02/2562</t>
  </si>
  <si>
    <t>RV00300000562020173</t>
  </si>
  <si>
    <t>รับเงินใบนำส่ง100/62 รายได้โครงการ คณะศึกษาฯ โครงการสัมมนาวิชาการ การวัดผล ประเมินผล และวิจัยสัมพันธ์ แห่งปทท.ครั้งที่27 ค่าธ.6%3,066,กองทุน4%2,044,โอนกำไร49,056,รายได้สะสม2%1,022เบิก48,034จาก51,100 ศธ64.13.02 ลว5พ.ย.61</t>
  </si>
  <si>
    <t>28/02/2562</t>
  </si>
  <si>
    <t>RV00300000562020344</t>
  </si>
  <si>
    <t>รับเงินใบนำส่ง103/62 รายได้โครงการ คณะศึกษาฯ โครงการสัมมนาวิชาการ การวัดผล ประเมินผล และวิจัยสัมพันธ์ แห่งปทท.ครั้งที่27 ค่าธ.6%264,กองทุน4%176,โอนกำไร4,224,รายได้สะสม2%88เบิก4,136จาก4,400 ศธ64.13.02 ลว5พ.ย.61</t>
  </si>
  <si>
    <t>RV00300000562020346</t>
  </si>
  <si>
    <t>รับเงินใบนำส่ง104/62 รายได้โครงการ คณะศึกษาฯ โครงการประชุมวิชาการระดับนานาชาติเทคโนโลยีการศึกษาสัมพันธ์แห่งปทท. ค่าธ.6%14,058,กองทุน4%9,372,โอนกำไร224,928,รายได้สะสม2%4,686,เบิก220,242จาก234,300</t>
  </si>
  <si>
    <t>03/05/2562</t>
  </si>
  <si>
    <t>RV00300000562050021</t>
  </si>
  <si>
    <t>RV143/62 รับเช็ค รายได้โครงการ คณะศึกษาฯ โครงการติดตามและประเมินผลโครงการชุมชนประเภท ก ค่าธ.6%30,.000,กองทุน4%20,000,โอนกำไร480,000,รายได้สะสม2%10,000,เบิก470,000จาก500,000 หนังสือที่กฟ6001.1/413  ลว30เม.ย.62</t>
  </si>
  <si>
    <t>13/05/2562</t>
  </si>
  <si>
    <t>RV00300000562050061</t>
  </si>
  <si>
    <t>RV147/62 รับเงินใบนำส่ง146/62 รายได้โครงการ คณะศึกษาฯ โครงการส่งเสริมและพัฒนากีฬาเทควันโด ครบรอบ50ปีม.ทักษิณ ค่าธ.6%3,840,กองทุน4%2,560,โอนกำไร61,440,รายได้สะสม2%1,280,เบิก60,160จาก64,000 หนังสือที่64.13.06/  ลว12มี.ค.62</t>
  </si>
  <si>
    <t>20/06/2562</t>
  </si>
  <si>
    <t>RV00300000562060101</t>
  </si>
  <si>
    <t>รับเงินโอนธ.กรุงไทย359-3,13มิ.ย.62 รายได้โครงการ คณะศึกษาฯ โครงการChevron Enjoy Science&amp;amp;quot;สนุกวิทย์ พลังคิด เพื่ออนาคต&amp;amp;quot;ฯ ค่าธ.6%43,963.71,กองทุน4%29,309.14,โอนกำไร703,419.36,รายได้สะสม2%14,654.57,เบิก688,764.79จาก732,728.50 สัญญาทุนฉบับที่2จากสถาบันคีนันแห่งเอเชีย,โอน732,728.50</t>
  </si>
  <si>
    <t>28/06/2562</t>
  </si>
  <si>
    <t>RV00300000562060200</t>
  </si>
  <si>
    <t>RV178/62 รับเงินใบนำส่ง176/62 รายได้โครงการฯ คณะศึกษาฯ โครงการอบรมเชิงปฏิบัติการวิชาเทคนิคปฏิบัติการพื้นฐานทางวิทย์1และ2และคณิตศาสตร์ พสวท.สำหรับครูนักเรียนห้องเรียนพิเศษวิทย์ฯระดับม.ปลาย ค่าธ.16%254,894.72,กองทุน13%207,101.96,โอนกำไร1,385,990.04,รายได้สะสม3%47,792.76,เบิก1,338,197.28จาก1,593,092</t>
  </si>
  <si>
    <t>25/07/2562</t>
  </si>
  <si>
    <t>RV00300000562070273</t>
  </si>
  <si>
    <t>RV195/62รับเงินใบนำส่ง191/62รายได้โครงการฯ คณะศึกษาฯจ้างผู้ทรงคุณวุฒิประเมินผลงานข้าราชการ/พนักงานครูและบุคลากรทางการศึกษาท้องถิ่นเพื่อเลื่อนวิทยาฐานะให้สูงขึ้นระดับชำนาญการหรือเชี่ยวชาญ ค่าธ.6%29,574,กองทุน4%19,716,โอน473,184,สะสม2%9,858,เบิก463,3268จาก492,900จากสนง.พัฒนาระบบบริหารงานฯส่วนท้องถิ่น</t>
  </si>
  <si>
    <t>RV00300000562010085</t>
  </si>
  <si>
    <t>รับเงินโอนธ.กรุงไทย359-3,2ม.ค.62โอน279,288,เงินสด12 รายได้โครงการฯคณะนิติฯจ้างที่ปรึกษาโครงการประเมินความเชื่อมั่นของปชช.ในจ.ชายแดนภาคใต้ฯงวด3จากสนง.ปลัดกระทรวงยุติธรรมค่าธ.6%16,758,กองทุน4%11,172,โอน268,128,ร/ดสะสม2%5,586เบิก262,542จาก279,300,สญที่.88/2561ลว23กค.61</t>
  </si>
  <si>
    <t>28/01/2562</t>
  </si>
  <si>
    <t>RV00300000562010373</t>
  </si>
  <si>
    <t>รับเงินใบนำส่ง80/62รายได้โครงการฯ คณะนิติศาสตร์ โครงการหลักสูตรกฎหมายเกี่ยวกับการดำเนินธุรกิจสหกรณ์ฯ ค่าธ.6%4,950,กองทุน4%3,300,โอน79,200,สะสม2%1,650,เบิก77,550จาก82,500 ศธ64.17/2588ลว19ธ.ค.61</t>
  </si>
  <si>
    <t>07/03/2562</t>
  </si>
  <si>
    <t>RV00300000562030041</t>
  </si>
  <si>
    <t>รับเงินโอนธ.กรุงไทย359-3,22ก.พ.62โอน93,088,เงินสด12 รายได้โครงการฯคณะนิติฯจ้างที่ปรึกษาโครงการประเมินความเชื่อมั่นของปชช.ในจ.ชายแดนภาคใต้ฯงวด4จากสนง.ปลัดกระทรวงยุติธรรมค่าธ.6%5,586,กองทุน4%3,724,โอน89,376,ร/ดสะสม2%1,862เบิก87,514จาก93,100,สญที่.88/2561ลว23กค.61</t>
  </si>
  <si>
    <t>RV00300000562030042</t>
  </si>
  <si>
    <t>รับเงินโอนธ.กรุงไทย359-3,22ก.พ.62โอน48,952,เงินสด48 รายได้โครงการฯคณะนิติฯ เงินประกันผลงานโครงการประเมินความเชื่อมั่นของปชช.ในจ.ชายแดนภาคใต้ฯจากสนง.ปลัดกระทรวงยุติธรรมค่าธ.6%2,940,กองทุน4%1,960,โอน47,040,ร/ดสะสม2%980เบิก46,060จาก49,000,สญที่.88/2561ลว23กค.61,โอน14,688+9,788+19,588+4,888</t>
  </si>
  <si>
    <t>14/03/2562</t>
  </si>
  <si>
    <t>RV00300000562030101</t>
  </si>
  <si>
    <t>RV111/62 รับเงินใบนำส่ง115/62 รายได้โครงการฯ คณะนิติฯ บรรยายความรู้ทางกฎหมาย สมัยที่71 ภาคค่ำโดยสำนักอบรมศึกษากฎหมายแห่งเนติบัณฑิตยสภา ค่าธ.16%1,920,กองทุน13%1,560,โอนกำไร10,440,รายได้สะสม3%360,เบิก10,080จาก12,000หนังสือที่ศธ64.17/0551ลว5มี.ค.62</t>
  </si>
  <si>
    <t>05/07/2562</t>
  </si>
  <si>
    <t>RV00300000562070091</t>
  </si>
  <si>
    <t>รับเงินโอนธ.กรุงไทย359-3,21มิ.ย.62โอน189,988,เงินสด12 รายได้โครงการฯคณะนิติฯจ้างที่ปรึกษาโครงการประเมินความเชื่อมั่นของปชช.ในจ.ชายแดนภาคใต้ฯจากสนง.ปลัดกระทรวงยุติธรรมค่าธ.6%11,400,กองทุน4%7,600,โอน182,400,ร/ดสะสม2%3,800เบิก178,600จาก190,000,สญที่.96/2562ลว7พ.ค.62</t>
  </si>
  <si>
    <t>13/09/2562</t>
  </si>
  <si>
    <t>RV00300000562090143</t>
  </si>
  <si>
    <t>RV229/62 รับเงินใบนำส่ง237/62 รายได้โครงการฯ คณะนิติฯ บรรยายความรู้ทางกฎหมาย สมัยที่72 ภาคค่ำโดยสำนักอบรมศึกษากฎหมายแห่งเนติบัณฑิตยสภา ค่าธ.16%3,040,กองทุน13%2,470,โอนกำไร16,530,รายได้สะสม3%570,เบิก15,960จาก19,000หนังสือที่ศธ64.17/2028  ลว24พ.ค.62</t>
  </si>
  <si>
    <t>18/09/2562</t>
  </si>
  <si>
    <t>RV00300000562090181</t>
  </si>
  <si>
    <t>บันทึกตัดบัญชีรด.รอการรับรู้ รับเงินโอนธ.กรุงไทย359-3,2ส.ค.62โอน379,988,เงินสด12 รายได้โครงการฯคณะนิติฯจ้างที่ปรึกษาโครงการประเมินความเชื่อมั่นของปชช.ในจ.ชายแดนภาคใต้ฯ ประจำปีงปม.2562จากสนง.ปลัดกระทรวงยุติธรรมค่าธ.6%22,800,กองทุน4%15,200,โอน364,800,ร/ดสะสม2%7,600เบิก357,200จาก380,000</t>
  </si>
  <si>
    <t>07/12/2561</t>
  </si>
  <si>
    <t>RV00300000562120046</t>
  </si>
  <si>
    <t>รับเงินโอนธ.กรุงไทย359-3,7ธ.ค.61 RV46/62 รายได้โครงการ คณะศิลปกรรมฯ โครงการประกวดศิลปกรรมกรุงไทย ครั้งที่ 4 ภาคใต้ ค่าธ.16%7,960,กองทุน13%6,467.50,โอนกำไร43,282.50,รายได้สะสม3%1,492.50,เบิก41,790จาก49,750 ตามหนังสือที่ศธ64.15/0650ลว7ธ.ค.61</t>
  </si>
  <si>
    <t>19/03/2562</t>
  </si>
  <si>
    <t>RV00300000562030121</t>
  </si>
  <si>
    <t>รับเงินโอนธ.กรุงไทย359-3,5มี.ค.62 รายได้โครงการฯ คณะศิลปกรรมฯ โครงการ ค่าธ.16%6,368,กองทุน13%5,174,โอนกำไร34,626,รายได้สะสม3%1,194,เบิก33,432จาก39,800ตามศธ64.15/0349ลว12มี.ค.62</t>
  </si>
  <si>
    <t>GJ0030000056203000037</t>
  </si>
  <si>
    <t>ยกเลิกใบเสร็จรับเงิน ยกเลิกRV00300000562030122 ,19มีค62 เนื่องจากระบุวันที่ผิด</t>
  </si>
  <si>
    <t>20/03/2562</t>
  </si>
  <si>
    <t>RV00300000562030122</t>
  </si>
  <si>
    <t>05/04/2562</t>
  </si>
  <si>
    <t>RV00300000562040045</t>
  </si>
  <si>
    <t>รับเงินใบนำส่ง126/62 รายได้โครงการฯ คณะศิลปกรรมฯ โครงการสร้างสรรค์และผลิตผลงานเพลง ค่าธ.16%160,กองทุน13%130,โอนกำไร870,รายได้สะสม3%30,เบิก840จาก1,000ตามศธ64.15/0264ลว11ก.พ.62</t>
  </si>
  <si>
    <t>10/04/2562</t>
  </si>
  <si>
    <t>RV00300000562040063</t>
  </si>
  <si>
    <t>รับเงินใบนำส่ง129/62 รายได้โครงการฯ คณะศิลปกรรมฯ โครงการบริการวิชาการดนตรีสำหรับบุคคลทั่วไป ค่าธ.16%192,กองทุน13%156,โอนกำไร1,044,รายได้สะสม3%36,เบิก1,008จาก1,200ตามศธ64.15/0264ลว11ก.พ.62</t>
  </si>
  <si>
    <t>30/04/2562</t>
  </si>
  <si>
    <t>RV00300000562040158</t>
  </si>
  <si>
    <t>RV140/62 รับเงินใบนำส่ง137/62 รายได้โครงการฯ คณะศิลปกรรมฯ โครงการอบรมเชิงปฏิบัติการผู้ดูแลเด็กพิเศษโดยใช้ดนตรีบำบัด ครั้งที่3 ค่าธ.16%3,184,กองทุน13%2,587โอนกำไร17,313,รายได้สะสม3%597,เบิก16,716จาก19,900ศธ64.15/0264 ลว11ก.พ.62</t>
  </si>
  <si>
    <t>16/05/2562</t>
  </si>
  <si>
    <t>RV00300000562050092</t>
  </si>
  <si>
    <t>รับเงินใบนำส่ง149/62 รายได้โครงการฯ คณะศิลปกรรมฯ โครงการดนตรีจังหวะชีวิตเพื่อการฟื้นฟูชะลอวัยในผู้สูงอายุ ค่าธ.16%624,กองทุน13%507,โอนกำไร3,393,รายได้สะสม3%117,เบิก3,276จาก3,900ตามศธ64.15/0264ลว11ก.พ.62</t>
  </si>
  <si>
    <t>03/09/2562</t>
  </si>
  <si>
    <t>RV00300000562090003</t>
  </si>
  <si>
    <t>บันทึกตัดบัญชีรด.รอการรับรู้ รับเงินโอนธ.ไทยพาณิชย์5949-4,29ส.ค.62 รายได้โครงการฯ คณะศิลปกรรมฯ โครงการประกวดศิลปกรรมกรุงไทย ครั้งที่ 4 ภาคใต้ ค่าธ.16%1,592,กองทุน13%1,293.50,โอนกำไร8,656.50,รายได้สะสม3%298.50,เบิก8,358จาก9,950ตามอว8205.05/0938 ลว23ส.ค.62</t>
  </si>
  <si>
    <t>RV00300000562090004</t>
  </si>
  <si>
    <t>บันทึกตัดบัญชีรด.รอการรับรู้ รับเงินโอนธ.กรุงไทย359-3,22ส.ค.62 รายได้โครงการฯ คณะศิลปกรรมฯ โครงการจิตรกรรมวิถึวัฒนธรรม ค่าธ.6%12,000,กองทุน4%8,000,โอนกำไร192,000,รายได้สะสม2%4,000,เบิก188,000จาก200,000 จากกรมส่งเสริมวัฒนธรรม ตามหนังสือที่อว8205.05/0940 ลว27ส.ค.62</t>
  </si>
  <si>
    <t>20/09/2562</t>
  </si>
  <si>
    <t>RV00300000562090209</t>
  </si>
  <si>
    <t>RV234/62 รับเงินใบนำส่ง248/62 รายได้โครงการ คณะศิลปกรรมฯ โครงการการสร้างสรรค์และผลิตผลงานเพลง ค่าธ.16%320,กองทุน13%260,โอนกำไร1,640,รายได้สะสม3%60,เบิก1,680จาก2,000</t>
  </si>
  <si>
    <t>30/09/2562</t>
  </si>
  <si>
    <t>RV00300000562090361</t>
  </si>
  <si>
    <t>RV240/62 รับเงินใบนำส่ง257/62 รายได้โครงการฯ คณะศิลปกรรมฯ โครงการสร้างสรรค์และผลิตผลงานเพลง ค่าธ.16%560,กองทุน13%455,โอนกำไร3,045,รายได้สะสม3%105,เบิก2,940จาก3,500</t>
  </si>
  <si>
    <t>02/10/2561</t>
  </si>
  <si>
    <t>RV00300000562100013</t>
  </si>
  <si>
    <t>รับเช็ค รายได้โครงการฯคณะมนุษย์ โครงการประเมินผลการปฏิบัติราชการขององค์การบริหารส่วนจังหวัดสตูล(BSC) ประจำปีงปม.2561จากอบจ.สตูล ค่าธ.6%4,050,กองทุน4%2,700,โอนกำไร64,800,รายได้สะสม2%1,350เบิก63,450จาก67,500ตามหนังสือที่ สต51003/181 ลว26ม.ค.61</t>
  </si>
  <si>
    <t>06/11/2561</t>
  </si>
  <si>
    <t>RV00300000562110050</t>
  </si>
  <si>
    <t>รับเงินใบนำส่ง28/62 รายได้โครงการ คณะมนุษย์ฯ โครงการบริการจัดสอบวัดความรู้ ความสามารถทางภาษาอังกฤษTOEICและTOEFL ค่าธ.16%9,408,กองทุน13%7,644,โอนกำไร51,156,รายได้สะสม3%1,764,เบิก49,392จาก58,800</t>
  </si>
  <si>
    <t>07/11/2561</t>
  </si>
  <si>
    <t>RV00300000562110069</t>
  </si>
  <si>
    <t>รับเงินใบนำส่ง30/62 รายได้โครงการ คณะมนุษย์ฯ โครงการสัปดาห์แห่งการเรียนรู้ภูมิศาสตร์และวันสารสนเทศฯ(GIS DAY2018) ค่าธ.6%1,200,กองทุน4%800,โอนกำไร19,200,รายได้สะสม2%400เบิก18,800จาก20,000,ศธ64.014/  ลว29ต.ค.61</t>
  </si>
  <si>
    <t>27/11/2561</t>
  </si>
  <si>
    <t>RV00300000562110301</t>
  </si>
  <si>
    <t>รับเงินใบนำส่ง44/62 รายได้โครงการ คณะมนุษย์ฯ โครงการบริการจัดสอบวัดความรู้ ความสามารถทางภาษาอังกฤษTOEICและTOEFL ค่าธ.16%3,840,กองทุน13%3,120,โอนกำไร20,880,รายได้สะสม3%720,เบิก20,160จาก24,000</t>
  </si>
  <si>
    <t>06/12/2561</t>
  </si>
  <si>
    <t>RV00300000562120040</t>
  </si>
  <si>
    <t>รับเงินใบนำส่ง52/62 รายได้โครงการ คณะมนุษย์ฯ โครงการบริการจัดสอบวัดความรู้ ความสามารถทางภาษาอังกฤษTOEICและTOEFL ค่าธ.16%29,344,กองทุน13%23,842,โอนกำไร159,558,รายได้สะสม3%5,502,เบิก154,056จาก183,400</t>
  </si>
  <si>
    <t>19/12/2561</t>
  </si>
  <si>
    <t>RV00300000562120243</t>
  </si>
  <si>
    <t>รับเงินใบนำส่ง60/62 รายได้โครงการ คณะมนุษย์ฯ โครงการบริการจัดสอบวัดความรู้ ความสามารถทางภาษาอังกฤษTOEICและTOEFL ค่าธ.16%2,608,กองทุน13%2,119,โอนกำไร14,181,รายได้สะสม3%489,เบิก13,692จาก16,300</t>
  </si>
  <si>
    <t>GJ0030000056212000051</t>
  </si>
  <si>
    <t xml:space="preserve">ยกเลิกใบเสร็จรับเงิน ยกเลิก RV00300000562120243 ,19ธ.ค.61 เนื่องจากเป็นเงินโอน </t>
  </si>
  <si>
    <t>RV00300000562120247</t>
  </si>
  <si>
    <t>รับเงินโอนธ.ไทยพาณิชย์5949-4,18ธ.ค.61 รับเงินใบนำส่ง60/62 รายได้โครงการ คณะมนุษย์ฯ โครงการบริการจัดสอบวัดความรู้ ความสามารถทางภาษาอังกฤษTOEICและTOEFL ค่าธ.16%2,608,กองทุน13%2,119,โอนกำไร14,181,รายได้สะสม3%489,เบิก13,692จาก16,300</t>
  </si>
  <si>
    <t>08/01/2562</t>
  </si>
  <si>
    <t>RV00300000562010084</t>
  </si>
  <si>
    <t>รับเงินโอนธ.ไทยพาณิชย์5949-4,7ม.ค.62 รายได้โครงการฯคณะมนุษย์ โครงการประเมินผลการปฏิบัติราชการขององค์การบริหารส่วนจังหวัดสตูล(BSC) ประจำปีงปม.2561จากอบจ.สตูล ค่าธ.6%6,000,กองทุน4%4,000,โอนกำไร96,000,รายได้สะสม2%2,000เบิก94,000จาก100,000ตามหนังสือที่ สต51004/1 ลว2ม.ค.62</t>
  </si>
  <si>
    <t>07/02/2562</t>
  </si>
  <si>
    <t>RV00300000562020023</t>
  </si>
  <si>
    <t>รับเช็ค รายได้โครงการฯคณะมนุษย์ โครงการประเมินผลการปฏิบัติราชการขององค์การบริหารส่วนจังหวัดสตูล(BSC) ประจำปีงปม.2561จากอบจ.สตูล ค่าธ.6%4,500,กองทุน4%3,000,โอนกำไร72,000,รายได้สะสม2%1,500เบิก70,500จาก75,000ตามหนังสือที่ สต51001/181 ลว26ม.ค.61</t>
  </si>
  <si>
    <t>14/02/2562</t>
  </si>
  <si>
    <t>RV00300000562020069</t>
  </si>
  <si>
    <t>รับเงินใบนำส่ง95/62 รายได้โครงการ คณะมนุษย์ฯ โครงการบริการจัดสอบวัดความรู้ ความสามารถทางภาษาอังกฤษ TOEICและTOEFL ค่าธ.16%4,976,กองทุน13%4,043,โอนกำไร27,057,รายได้สะสม3%933,เบิก26,124จาก31,100 ศธ64.14/ ลว.29ต.ค.61</t>
  </si>
  <si>
    <t>26/02/2562</t>
  </si>
  <si>
    <t>RV00300000562020322</t>
  </si>
  <si>
    <t>รับเงินใบนำส่ง102/62รายได้โครงการฯ คณะมนุษย์ฯ โครงการพัฒนาศักยภาพนิสิต English for Communicationและ English Intensive Course ค่าธ.16%27,360,กองทุน13%22,230,โอนกำไร148,770รายได้สะสม3%5,130,เบิก143,640จาก171,000ศธ64.14/ลว26ธ.ค.61</t>
  </si>
  <si>
    <t>RV00300000562030043</t>
  </si>
  <si>
    <t>รับเงินใบนำส่ง112/62 รายได้โครงการ คณะมนุษย์ฯ โครงการบริการจัดสอบวัดความรู้ ความสามารถทางภาษาอังกฤษTOEICและTOEFL ค่าธ.16%15,424,กองทุน13%12,532,โอนกำไร83,868,รายได้สะสม3%2,892,เบิก80,976จาก96,400</t>
  </si>
  <si>
    <t>18/04/2562</t>
  </si>
  <si>
    <t>RV00300000562040077</t>
  </si>
  <si>
    <t>รับเช็ค รายได้โครงการฯคณะมนุษย์ โครงการประเมินผลการปฏิบัติราชการขององค์การบริหารส่วนจังหวัดสตูล(BSC) ประจำปีงปม.2561จากอบจ.สตูล ค่าธ.6%450,กองทุน4%300,โอนกำไร7,200,รายได้สะสม2%150เบิก7,050จาก7,500ตามหนังสือที่ สต51004/795 ลว10เม.ย.62</t>
  </si>
  <si>
    <t>RV00300000562040078</t>
  </si>
  <si>
    <t>รับเช็ค รายได้โครงการฯคณะมนุษย์ โครงการติดตามและประเมินผลแผนพัฒนาองค์การบริหารส่วนจังหวัดสตูล ประจำปีงปม.2561จากอบจ.สตูล ค่าธ.6%600,กองทุน4%400,โอนกำไร9,600,รายได้สะสม2%200เบิก9,400จาก10,000ตามหนังสือที่ สต51004/795 ลว10เม.ย.62</t>
  </si>
  <si>
    <t>08/05/2562</t>
  </si>
  <si>
    <t>RV00300000562050048</t>
  </si>
  <si>
    <t>RV145/62 รับเงินใบนำส่ง137/62 รายได้โครงการฯ คณะมนุษย์ฯ โครงการพัฒนาศักยภาพนิสิต English for Communication และ English Intensive Course ค่าธ.16%4,400,กองทุน13%3,575โอนกำไร23,925,รายได้สะสม3%825,เบิกจาก23,100ศธ64.14/ ลว19พ.ย.61</t>
  </si>
  <si>
    <t>22/05/2562</t>
  </si>
  <si>
    <t>RV00300000562050117</t>
  </si>
  <si>
    <t>รับเงินใบนำส่ง152/62 รายได้โครงการ คณะมนุษย์ฯ โครงการบริการจัดสอบวัดความรู้ ความสามารถทางภาษาอังกฤษTOEICและTOEFL ค่าธ.16%16,816,กองทุน13%13,663,โอนกำไร91,437,รายได้สะสม3%3,153,เบิก88,284จาก105,100ตามศธ.64.14/ ลว29ต.ค.61 อนุมัติ31ต.ค.61</t>
  </si>
  <si>
    <t>19/06/2562</t>
  </si>
  <si>
    <t>RV00300000562060087</t>
  </si>
  <si>
    <t>รับเงินใบนำส่ง167/62 รายได้โครงการ คณะมนุษย์ฯ โครงการบริการจัดสอบวัดความรู้ ความสามารถทางภาษาอังกฤษTOEICและTOEFL ค่าธ.16%2,176,กองทุน13%1,768,โอนกำไร11,832,รายได้สะสม3%408,เบิก11,424จาก13,600</t>
  </si>
  <si>
    <t>RV00300000562070272</t>
  </si>
  <si>
    <t>RV195/62 รับเงินใบนำส่ง192/62 รายได้โครงการ คณะมนุษย์ฯ โครงการบริการจัดสอบวัดความรู้ ความสามารถทางภาษาอังกฤษTOEIC ค่าธ.16%9,168,กองทุน13%7,449,โอนกำไร49,851,รายได้สะสม3%1,719,เบิก48,132จาก57,300 อว.8205.02/ ลว27มิ.ย.62</t>
  </si>
  <si>
    <t>26/07/2562</t>
  </si>
  <si>
    <t>RV00300000562070285</t>
  </si>
  <si>
    <t>RV196/62 รับเงินใบนำส่ง193/62 รายได้โครงการฯ คณะมนุษย์ฯ โครงการการพัฒนานักสังคมศาสตร์รุ่นเยาว์ ค่าธ.16%5,280,กองทุน13%4,298,โอนกำไร26,710,รายได้สะสม3%990,เบิก27,720จาก33,000 หนังสือ อว8205.02/ ลว6มิ.ย.62</t>
  </si>
  <si>
    <t>02/08/2562</t>
  </si>
  <si>
    <t>RV00300000562080064</t>
  </si>
  <si>
    <t>RV200/62 รับเงินใบนำส่ง201/62 รายได้โครงการฯ คณะมนุษย์ฯ โครงการพัฒนาเครือข่ายครูสังคมศึกษาภาคใต้ ค่าธ.16%864,กองทุน13%702,โอนกำไร7,698,รายได้สะสม3%162,เบิก4,536จาก5,400 หนังสืออนุมัติอว8205.02/ ลว13มิ.ย.62</t>
  </si>
  <si>
    <t>14/08/2562</t>
  </si>
  <si>
    <t>RV00300000562080118</t>
  </si>
  <si>
    <t>ตัดรด.รอการรับรู้  ธ.กรุงไทย359-3,28ธ.ค.61(82,425-103),1ก.พ.62(26,250-47),ง/ส150 ,รายได้โครงการฯคณะมนุษย์ฯ จ้างที่ปรึกษาเพื่อศึกษาวิจัยรูปแบบแนวทางการสร้างศก.ฐานรากของชุมชนประมงชายฝั่ง  ค่าธ.6%6,520.50,กองทุน4%4,347,โอนกำไร104,328,รายได้สะสม2%2,173.50เบิก102,154.50จาก108,675สัญญา จ.06/59ลว22สค.59</t>
  </si>
  <si>
    <t>RV00300000562080119</t>
  </si>
  <si>
    <t>บันทึกตัดบัญชีรด.รอการรับรู้  ธ.กรุงไทย359-3,21มี.ค.62,ง/ส68 ,รายได้โครงการฯคณะมนุษย์ฯ จ้างที่ปรึกษาเพื่อศึกษาวิเคราะห์แนวทางฟื้นฟูนาร้างในเขตพื้นที่จ.ชายแดนใต้ฯจากสนง.สภาเกษตรแห่งชาต ค่าธ.6%2,826,กองทุน4%1,884,โอนกำไร45,216,รายได้สะสม2%942เบิก44,274จาก47,100สัญญา จ.02/59ลว24พ.ย.58</t>
  </si>
  <si>
    <t>RV00300000562080120</t>
  </si>
  <si>
    <t>RV207/62 รับเงินใบนำส่ง209/62 รายได้โครงการฯ คณะมนุษย์ฯ โครงการค่ายภูมิศาสตร์ ครั้งที่10 ค่าธ.6%4,500,กองทุน4%3,000,โอนกำไร72,000,รายได้สะสม2%1,500,เบิก70,500จาก75,400 ตามหนังสือที่อว8205.01/ ลว30ก.ค.62</t>
  </si>
  <si>
    <t>20/08/2562</t>
  </si>
  <si>
    <t>RV00300000562080157</t>
  </si>
  <si>
    <t>รับเงินใบนำส่ง213/62 รายได้โครงการ คณะมนุษย์ฯ โครงการบริการจัดสอบวัดความรู้ ความสามารถทางภาษาอังกฤษTOEICและTOEFL ค่าธ.16%2,656,กองทุน13%2,158,โอนกำไร14,442,รายได้สะสม3%498,เบิก13,944จาก16,600</t>
  </si>
  <si>
    <t>RV00300000562080158</t>
  </si>
  <si>
    <t>รับเงินใบนำส่ง211/62 รายได้โครงการ คณะมนุษย์ฯ โครงการจัดอบรมเชิงปฏิบัติการจัดทำอินโฟกราฟิก ค่าธ.16%1,408,กองทุน13%1,144,โอนกำไร7,656,รายได้สะสม3%264,เบิก7,392จาก8,800</t>
  </si>
  <si>
    <t>RV00300000562080159</t>
  </si>
  <si>
    <t>รับเงินใบนำส่ง212/62 รายได้โครงการ คณะมนุษย์ฯ โครงการจัดอบรมเชิงปฏิบัติการจัดทำอินโฟกราฟิก ค่าธ.16%2,176,กองทุน13%1,768,โอนกำไร11,832,รายได้สะสม3%408,เบิก11,424จาก13,600</t>
  </si>
  <si>
    <t>02/09/2562</t>
  </si>
  <si>
    <t>RV00300000562090013</t>
  </si>
  <si>
    <t>รับเงินใบนำส่ง220/62 รายได้โครงการ คณะมนุษย์ฯ โครงการค่ายภาษา ศิลปะและวัฒนธรรมอาเซียน ค่าธ.16%9,888,กองทุน13%8,034,โอนกำไร53,766,รายได้สะสม3%1,854,เบิก51,912จาก61,800 ตามอว8205.02/ ลว15ส.ค.62</t>
  </si>
  <si>
    <t>RV00300000562090144</t>
  </si>
  <si>
    <t>RV229/62 รับเงินใบนำส่ง238/62 รายได้โครงการ คณะมนุษย์ฯ โครงการแข่งขันทักษะภาษาอังกฤษระดับภาคใต้ ค่าธ.16%6,240,กองทุน13%5,070,โอนกำไร33,930,รายได้สะสม3%1,170,เบิก32,760จาก39,000</t>
  </si>
  <si>
    <t>17/09/2562</t>
  </si>
  <si>
    <t>RV00300000562090166</t>
  </si>
  <si>
    <t>รับเงินโอนธ.ไทยพาณิชย์5949-4,16ก.ย.62(80-),ตัดรด.รอการรับรู้  ธ.กรุงไทย359-3,18เม.ย.62(59,920)รายได้โครงการฯคณะมนุษย์ฯเงินปก.ผลงานเพื่อศึกษาวิเคราะห์แนวทางฟื้นฟูนาร้างฯในจ.ชายแดนใต้ฯจากสนง.สภาเกษตรแห่งชาต ค่าธ.6%3,600,กองทุน4%2,400,โอนกำไร57,600,รายได้สะสม2%1,200เบิก56,400จาก60,000 จ.02/59ลว24พ.ย.58</t>
  </si>
  <si>
    <t>RV00300000562090207</t>
  </si>
  <si>
    <t>RV234/62 รับเงินใบนำส่ง26/62 รายได้โครงการฯ คณะมนุษย์ฯ โครงการการจัดการแรงงานสัมพันธ์ในสถานประกอบการยุค4.0 ค่าธ.6%972,กองทุน4%648,โอนกำไร15,552,รายได้สะสม2%324เบิก15,228จาก16,200</t>
  </si>
  <si>
    <t>RV00300000562090208</t>
  </si>
  <si>
    <t>RV234/62 รับเงินใบนำส่ง247/62 รายได้โครงการฯ คณะมนุษย์ฯ โครงการการจัดการแรงงานสัมพันธ์ในสถานประกอบการยุค4.0 ค่าธ.6%720,กองทุน4%480,โอนกำไร11,520,รายได้สะสม2%240เบิก11,280จาก12,000</t>
  </si>
  <si>
    <t>23/09/2562</t>
  </si>
  <si>
    <t>RV00300000562090221</t>
  </si>
  <si>
    <t>RV235/62 รับเงินใบนำส่ง249/62 รายได้โครงการ คณะมนุษย์ฯ โครงการอบรมเชิงปฏิบัติการ เษกสร้อยสวมกรรณ : การสวดโอ้เอ้วิหารราย ค่าธ.16%864,กองทุน13%702,โอนกำไร4,698,รายได้สะสม3%162,เบิก4,536จาก5,400</t>
  </si>
  <si>
    <t>24/09/2562</t>
  </si>
  <si>
    <t>RV00300000562090232</t>
  </si>
  <si>
    <t>RV236/62 รับเงินใบนำส่ง251/62 รายได้โครงการ คณะมนุษย์ฯ โครงการบริการจัดสอบวัดความรู้ ความสามารถทางภาษาอังกฤษTOEICและTOEFL ค่าธ.16%25,856,กองทุน13%21,008,โอนกำไร140,592,รายได้สะสม3%4,848,เบิก135,744จาก161,600</t>
  </si>
  <si>
    <t>04/04/2562</t>
  </si>
  <si>
    <t>RV00300000562040032</t>
  </si>
  <si>
    <t>RV126/62 รับเงินใบนำส่ง125/62 รายได้โครงการฯ คณะเศรษฐศาสตร์ฯ โครงการ การวิเคราะห์ข้อมูลเพื่อการวิจัยโดยใช้โปรแกรมสำเร็จรูป ค่าธ.16%1,408,กองทุน13%1,144,โอนกำไร7,656,รายได้สะสม3%264,เบิก7,392จาก8,800</t>
  </si>
  <si>
    <t>10/10/2561</t>
  </si>
  <si>
    <t>RV02050200362100131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</si>
  <si>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0889เลขที่1-12)ตามใบเสร็จPL1-2562:1/2ลว.10/10/2561</t>
  </si>
  <si>
    <t>12/10/2561</t>
  </si>
  <si>
    <t>RV02050200362100150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</si>
  <si>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0889เลขที่13-22)ตามใบเสร็จPL1-2562:1/5ลว.12/10/2561</t>
  </si>
  <si>
    <t>24/10/2561</t>
  </si>
  <si>
    <t>RV02050200362100243</t>
  </si>
  <si>
    <t>รับเงินจากคณะวิทยาการสุขภาพและการกีฬา เงินค่าสมัครเข้าร่วมโครงการพัฒนาสมรรถนะกำลังคนวิชาชีพสาธารณสุขเพื่อรองรับการขับเคลื่อนการปฏิรูประบบสุขภาพประเทศไทย(หักค่าธรรมเนียมวิชาการ16%จากรายรับตามใบนำส่งเล่มที่1เลขที่1-4)ตามใบเสร็จPL1-2562:1/11ลว.24/10/2561</t>
  </si>
  <si>
    <t>26/10/2561</t>
  </si>
  <si>
    <t>RV02050200362100264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</si>
  <si>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0889เลขที่23-27)ตามใบเสร็จPL1-2562:1/13ลว.26/10/2561</t>
  </si>
  <si>
    <t>RV02050200362100265</t>
  </si>
  <si>
    <t>รับเงินจากคณะวิทยาการสุขภาพและการกีฬา เงินค่าสมัครเข้าร่วมโครงการพัฒนาสมรรถนะกำลังคนวิชาชีพสาธารณสุขเพื่อรองรับการขับเคลื่อนการปฏิรูประบบสุขภาพประเทศไทย(หักค่าธรรมเนียมวิชาการ16%จากรายรับตามใบนำส่งเล่มที่1เลขที่5)ตามใบเสร็จPL1-2562:1/14ลว.26/10/2561</t>
  </si>
  <si>
    <t>29/10/2561</t>
  </si>
  <si>
    <t>RV02050200362100280</t>
  </si>
  <si>
    <t>รับเงินบริการวิชาการค่าบริการนวดแผนไทย+ประคบ จากคณะวิทยาการสุขภาพและการกีฬา ตามใบเสร็จรับเงินเลขที่0889/28-29 (หักเข้ากองทุน16%) PL1-2562:1/17</t>
  </si>
  <si>
    <t>30/10/2561</t>
  </si>
  <si>
    <t>RV02050200362100303</t>
  </si>
  <si>
    <t>รับเงินจากคณะวิทยาการสุขภาพและการกีฬา เงินค่าสมัครเข้าร่วมโครงการพัฒนาสมรรถนะกำลังคนวิชาชีพสาธารณสุขเพื่อรองรับการขับเคลื่อนการปฏิรูประบบสุขภาพประเทศไทย(หักค่าธรรมเนียมวิชาการ16%จากรายรับตามใบนำส่งเล่มที่1เลขที่6-15)ตามใบเสร็จPL1-2562:1/20ลว.30/10/2561</t>
  </si>
  <si>
    <t>31/10/2561</t>
  </si>
  <si>
    <t>RV02050200362100323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</si>
  <si>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0889เลขที่30-34)ตามใบเสร็จPL1-2562:1/21ลว.31/10/2561</t>
  </si>
  <si>
    <t>01/11/2561</t>
  </si>
  <si>
    <t>RV02050200362110011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</si>
  <si>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0889เลขที่35-37)ตามใบเสร็จPL1-2562:1/25ลว.01/11/2561</t>
  </si>
  <si>
    <t>RV02050200362110012</t>
  </si>
  <si>
    <t>รับเงินจากคณะวิทยาการสุขภาพและการกีฬา เงินค่าสมัครเข้าร่วมโครงการพัฒนาสมรรถนะกำลังคนวิชาชีพสาธารณสุขเพื่อรองรับการขับเคลื่อนการปฏิรูประบบสุขภาพประเทศไทย(หักค่าธรรมเนียมวิชาการ16%จากรายรับตามใบนำส่งเล่มที่1เลขที่16-22)ตามใบเสร็จPL1-2562:1/24ลว.01/11/2561</t>
  </si>
  <si>
    <t>RV02050200362110048</t>
  </si>
  <si>
    <t>รับเงินจากคณะวิทยาการสุขภาพและการกีฬา เงินค่าสมัครเข้าร่วมโครงการพัฒนาสมรรถนะกำลังคนวิชาชีพสาธารณสุขเพื่อรองรับการขับเคลื่อนการปฏิรูประบบสุขภาพประเทศไทย(หักค่าธรรมเนียมวิชาการ16%จากรายรับตามใบนำส่งเล่มที่1เลขที่23)ตามใบเสร็จPL1-2562:1/28ลว.06/11/2561</t>
  </si>
  <si>
    <t>RV02050200362110049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</si>
  <si>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0889เลขที่38-45)ตามใบเสร็จPL1-2562:1/29ลว.06/11/2561</t>
  </si>
  <si>
    <t>RV02050200362110086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</si>
  <si>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0889เลขที่46-50และเล่มที่0893เลขที่1-2)ตามใบเสร็จPL1-2562:1/32ลว.07/11/2561</t>
  </si>
  <si>
    <t>08/11/2561</t>
  </si>
  <si>
    <t>RV02050200362110096</t>
  </si>
  <si>
    <t>รับเงินจากคณะวิทยาการสุขภาพและการกีฬา เงินค่าสมัครเข้าร่วมโครงการพัฒนาสมรรถนะกำลังคนวิชาชีพสาธารณสุขเพื่อรองรับการขับเคลื่อนการปฏิรูประบบสุขภาพประเทศไทย(หักค่าธรรมเนียมวิชาการ16%จากรายรับตามใบนำส่งเล่มที่1เลขที่24-70)ตามใบเสร็จPL1-2562:1/33ลว.07/11/2561</t>
  </si>
  <si>
    <t>RV02050200362110100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</si>
  <si>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3-6)ตามใบเสร็จPL1-2562:1/34ลว.08/11/2561</t>
  </si>
  <si>
    <t>09/11/2561</t>
  </si>
  <si>
    <t>RV02050200362110103</t>
  </si>
  <si>
    <t>รับเงินจากคณะวิทยาการสุขภาพและการกีฬา เงินค่าสมัครเข้าร่วมโครงการพัฒนาสมรรถนะกำลังคนวิชาชีพสาธารณสุขเพื่อรองรับการขับเคลื่อนการปฏิรูประบบสุขภาพประเทศไทย(หักค่าธรรมเนียมวิชาการ16%จากรายรับตามใบนำส่งเล่มที่1เลขที่71-95)ตามใบเสร็จPL1-2562:1/35ลว.08/11/2561</t>
  </si>
  <si>
    <t>RV02050200362110121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</si>
  <si>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7-8)ตามใบเสร็จPL1-2562:1/36ลว.09/11/2561</t>
  </si>
  <si>
    <t>12/11/2561</t>
  </si>
  <si>
    <t>RV02050200362110132</t>
  </si>
  <si>
    <t>รับเงินจากคณะวิทยาการสุขภาพและการกีฬา เงินค่าสมัครเข้าร่วมโครงการพัฒนาสมรรถนะกำลังคนวิชาชีพสาธารณสุขเพื่อรองรับการขับเคลื่อนการปฏิรูประบบสุขภาพประเทศไทย(หักค่าธรรมเนียมวิชาการ16%จากรายรับตามใบนำส่งเล่มที่1เลขที่96-100และเล่มที่2เลขที่1-4)ตามใบเสร็จPL1-2562:1/37ลว.12/11/2561</t>
  </si>
  <si>
    <t>13/11/2561</t>
  </si>
  <si>
    <t>RV02050200362110178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</si>
  <si>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9-11)ตามใบเสร็จPL1-2562:1/40ลว.13/11/2561</t>
  </si>
  <si>
    <t>16/11/2561</t>
  </si>
  <si>
    <t>RV02050200362110220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</si>
  <si>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12-15)ตามใบเสร็จPL1-2562:1/43ลว.16/11/2561</t>
  </si>
  <si>
    <t>21/11/2561</t>
  </si>
  <si>
    <t>RV02050200362110259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</si>
  <si>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16-19)ตามใบเสร็จPL1-2562:1/45ลว.21/11/2561</t>
  </si>
  <si>
    <t>RV02050200362110293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</si>
  <si>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20-26)ตามใบเสร็จPL1-2562:1/50ลว.27/11/2561</t>
  </si>
  <si>
    <t>28/11/2561</t>
  </si>
  <si>
    <t>RV02050200362110308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</si>
  <si>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27-28)ตามใบเสร็จPL1-2562:2/2ลว.28/11/2561</t>
  </si>
  <si>
    <t>29/11/2561</t>
  </si>
  <si>
    <t>RV02050200362110318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</si>
  <si>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29)ตามใบเสร็จPL1-2562:2/6ลว.29/11/2561</t>
  </si>
  <si>
    <t>RV02050200362120038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</si>
  <si>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30-31)ตามใบเสร็จPL1-2562:2/11ลว.06/12/2561</t>
  </si>
  <si>
    <t>12/12/2561</t>
  </si>
  <si>
    <t>RV02050200362120090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</si>
  <si>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32-33)ตามใบเสร็จPL1-2562:2/14ลว.12/12/2561</t>
  </si>
  <si>
    <t>09/01/2562</t>
  </si>
  <si>
    <t>RV02050200362010140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</si>
  <si>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34-37)ตามใบเสร็จPL1-2562:3/3ลว.09/01/2562</t>
  </si>
  <si>
    <t>15/01/2562</t>
  </si>
  <si>
    <t>RV02050200362010181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</si>
  <si>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38)ตามใบเสร็จPL1-2562:3/11ลว.15/01/2562</t>
  </si>
  <si>
    <t>17/01/2562</t>
  </si>
  <si>
    <t>RV02050200362010200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</si>
  <si>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39-42)ตามใบเสร็จPL1-2562:3/13ลว.17/01/2562</t>
  </si>
  <si>
    <t>18/01/2562</t>
  </si>
  <si>
    <t>RV02050200362010224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</si>
  <si>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43-47)ตามใบเสร็จPL1-2562:3/17ลว.18/01/2562</t>
  </si>
  <si>
    <t>21/01/2562</t>
  </si>
  <si>
    <t>RV02050200362010238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</si>
  <si>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48-49)ตามใบเสร็จPL1-2562:3/18ลว.21/01/2562</t>
  </si>
  <si>
    <t>22/01/2562</t>
  </si>
  <si>
    <t>RV02050200362010250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</si>
  <si>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0893เลขที่50และเล่มที่0931เลขที่1-2)ตามใบเสร็จPL1-2562:3/21ลว.22/01/2562</t>
  </si>
  <si>
    <t>25/01/2562</t>
  </si>
  <si>
    <t>RV02050200362010289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</si>
  <si>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0931เลขที่3-5)ตามใบเสร็จPL1-2562:3/26ลว.25/01/2562</t>
  </si>
  <si>
    <t>RV02050200362010332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</si>
  <si>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0931เลขที่6-13)ตามใบเสร็จPL1-2562:3/34ลว.30/01/2562</t>
  </si>
  <si>
    <t>04/02/2562</t>
  </si>
  <si>
    <t>RV02050200362020007</t>
  </si>
  <si>
    <t>รับเงินบริการวิชาการค่าบริการนวดแผนไทย+ประคบ(หัก16%) ของคณะวิทยาการสุขภาพและการกีฬา ใบเสร็จเลขที่0931เล่มที่14-17 ใบเสร็จรับเงินเลขที่PL1-2562:3/37</t>
  </si>
  <si>
    <t>RV02050200362020078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</si>
  <si>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0931เลขที่18-20)ตามใบเสร็จPL1-2562:3/44ลว.07/02/2562</t>
  </si>
  <si>
    <t>11/02/2562</t>
  </si>
  <si>
    <t>RV02050200362020111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</si>
  <si>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0931เลขที่21-29)ตามใบเสร็จPL1-2562:3/46ลว.11/02/2562</t>
  </si>
  <si>
    <t>RV02050200362020139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</si>
  <si>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0931เลขที่30-32)ตามใบเสร็จPL1-2562:3/50ลว.12/02/2562</t>
  </si>
  <si>
    <t>RV02050200362020170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</si>
  <si>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0931เลขที่33-34)ตามใบเสร็จPL1-2562:4/2ลว.13/02/2562</t>
  </si>
  <si>
    <t>15/02/2562</t>
  </si>
  <si>
    <t>RV02050200362020202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</si>
  <si>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0931เลขที่35-38)ตามใบเสร็จPL1-2562:4/8ลว.15/02/2562</t>
  </si>
  <si>
    <t>RV02050200362020220</t>
  </si>
  <si>
    <t>รับเงินโครงการบริการวิชาการ บริการนวดแผนไทย+ประคบ ใบเสร็จนำส่งเลขที่0931/39-41 (หักเข้ากองทุน 16%) ใบเสร็จเลขที่PL1-2562:4/10</t>
  </si>
  <si>
    <t>20/02/2562</t>
  </si>
  <si>
    <t>RV02050200362020240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</si>
  <si>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0931เลขที่42)ตามใบเสร็จPL1-2562:4/12ลว.20/02/2562</t>
  </si>
  <si>
    <t>22/02/2562</t>
  </si>
  <si>
    <t>RV02050200362020262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</si>
  <si>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0931เลขที่43-44)ตามใบเสร็จPL1-2562:4/17ลว.22/02/2562</t>
  </si>
  <si>
    <t>RV02050200362020277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</si>
  <si>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0931เลขที่45-49)ตามใบเสร็จPL1-2562:4/19ลว.25/02/2562</t>
  </si>
  <si>
    <t>27/02/2562</t>
  </si>
  <si>
    <t>RV02050200362020350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</si>
  <si>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0931เลขที่50 และเล่มที่ 0932 เลขที่1-5)ตามใบเสร็จPL1-2562:4/27ลว.27/02/2562</t>
  </si>
  <si>
    <t>01/03/2562</t>
  </si>
  <si>
    <t>RV02050200362030008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</si>
  <si>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0932เลขที่6-13)ตามใบเสร็จPL1-2562:4/29ลว.01/03/2562</t>
  </si>
  <si>
    <t>12/03/2562</t>
  </si>
  <si>
    <t>RV02050200362030156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</si>
  <si>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0932เลขที่14-17)ตามใบเสร็จPL1-2562:4/43ลว.12/03/2562</t>
  </si>
  <si>
    <t>RV02050200362030210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</si>
  <si>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0932เลขที่18-22)ตามใบเสร็จPL1-2562:5/4ลว.19/03/2562</t>
  </si>
  <si>
    <t>21/03/2562</t>
  </si>
  <si>
    <t>RV02050200362030241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</si>
  <si>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0932เลขที่23)ตามใบเสร็จPL1-2562:5/6ลว.21/03/2562</t>
  </si>
  <si>
    <t>25/03/2562</t>
  </si>
  <si>
    <t>RV02050200362030305</t>
  </si>
  <si>
    <t>รับเงินค่าบริการวิชาการ บริการนวดแผนไทย+ประคบ (หัก16%) ของคณะวิทยาการสุขภาพและการกีฬา ตามใบเสร็จนำส่งเลขที่0932/24 ใบเสร็จPL1-2562:5/11</t>
  </si>
  <si>
    <t>27/03/2562</t>
  </si>
  <si>
    <t>RV02050200362030332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</si>
  <si>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0932เลขที่25-27)ตามใบเสร็จPL1-2562:5/17ลว.27/03/2562</t>
  </si>
  <si>
    <t>29/03/2562</t>
  </si>
  <si>
    <t>RV02050200362030371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</si>
  <si>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0932เลขที่28-30)ตามใบเสร็จPL1-2562:5/21ลว.29/03/2562</t>
  </si>
  <si>
    <t>RV02050200362040056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</si>
  <si>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0932เลขที่31-35)ตามใบเสร็จPL1-2562:5/32ลว.04/04/2562</t>
  </si>
  <si>
    <t>RV02050200362040081</t>
  </si>
  <si>
    <t>รับเงินบริการวิชาการ ค่าบริการนวดแผนไทย+ประคบ (หัก16%) ของคณะ วสก. ตามใบเสร็จนำส่งเลขที่0932/36-39  รับเงินใบเสร็จเลขที่PL1-2562:5/34</t>
  </si>
  <si>
    <t>11/04/2562</t>
  </si>
  <si>
    <t>RV02050200362040151</t>
  </si>
  <si>
    <t>รับเงินรายได้บริการวิชาการ ค่าบริการนวดแผนไทย+ประคบ(หัก16%) จากคณะวิทยาการสุขภาพและการกีฬา ตามใบเสร็จนำส่งเลขที่0932/40-42 เลขที่ใบเสร็จรับเงิน PL1-2562:5/38</t>
  </si>
  <si>
    <t>RV02050200362040162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</si>
  <si>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0932เลขที่43-46)ตามใบเสร็จPL1-2562:5/41ลว.18/04/2562</t>
  </si>
  <si>
    <t>25/04/2562</t>
  </si>
  <si>
    <t>RV02050200362040224</t>
  </si>
  <si>
    <t>รับเงินจากคณะวิทยาการสุขภาพและการกีฬา สำหรับค่าบริการนวดแผนไทยและลูกประคบ(หักค่าธรรมเนียมบริการ16%จากรายรับตามใบนำส่งเงินเล่มที่0932เลขที่47)ตามใบเสร็จPL1-2562:5/47ลว.25/04/2562</t>
  </si>
  <si>
    <t>RV02050200362050137</t>
  </si>
  <si>
    <t>รับเงินจากคณะวิทยาการสุขภาพและการกีฬา สำหรับเงินค่าลงทะเบียนโครงการประชุมวิชาการระดับชาติสาธารณสุขวิจัยครั้งที่2(หักค่าธรรมเนียมบริการ16%จากรายรับตามใบนำส่งเงินเล่มที่1เลขที่1-30(ใบเสร็จออนไลน์))ตามใบเสร็จPL1-2562:6/7ลว.13/05/2562</t>
  </si>
  <si>
    <t>RV02050200362050195</t>
  </si>
  <si>
    <t>รับเงินจากคณะวิทยาการสุขภาพและการกีฬา สำหรับเงินค่าลงทะเบียนโครงการประชุมวิชาการระดับชาติสาธารณสุขวิจัยครั้งที่2(หักค่าธรรมเนียมบริการ16%จากรายรับตามใบนำส่งเงินเล่มที่1เลขที่1-30และเล่มที่2เลขที่1-16(ใบเสร็จออนไลน์))ตามใบเสร็จPL1-2562:6/9ลว.15/05/2562</t>
  </si>
  <si>
    <t>RV02050200362050196</t>
  </si>
  <si>
    <t>รับเงินจากคณะวิทยาการสุขภาพและการกีฬา สำหรับเงินค่าลงทะเบียนโครงการประชุมวิชาการระดับชาติสาธารณสุขวิจัยครั้งที่2(หักค่าธรรมเนียมบริการ16%จากรายรับตามใบนำส่งเงินเล่มที่2เลขที่17-20(ใบเสร็จออนไลน์))ตามใบเสร็จPL1-2562:6/11ลว.16/05/2562</t>
  </si>
  <si>
    <t>27/06/2562</t>
  </si>
  <si>
    <t>RV02050200362060296</t>
  </si>
  <si>
    <t>รับเงินจากคณะวิทยาการสุขภาพและการกีฬา สำหรับรายการบริการวิชาการจากการให้บริการนวดแผนไทยและลูกประคบ(ตามใบนำส่งเงินเล่มที่ 932 เลขที่ 48 หักบริการวิชาการ16%จากรายได้ที่นำส่งของคณะ วสก.) ตามใบเสร็จ PL1-2562:6/37ลว.27/06/62</t>
  </si>
  <si>
    <t>04/07/2562</t>
  </si>
  <si>
    <t>RV02050200362070072</t>
  </si>
  <si>
    <t>รับเงินโอนจากบัญชีเงินฝากออมทรัพย์ ธ.กรุงไทย เลขที่ 981-2-81043-9 ในวันที่ 04/07/62 จากธนาคารออมสิน สำหรับเงินหลักสูตรการอบรมตามโครงการมหาวิทยาลัยประชาชน จำนวน 4 โครงการ(หักบริการวิชาการ16%จากรายรับคณะวสก.=62500บ. คณะอกช.=125000บ.)ตามใบเสร็จPR2-2562:6/23ลว.04/07/2562</t>
  </si>
  <si>
    <t>30/07/2562</t>
  </si>
  <si>
    <t>RV02050200362070420</t>
  </si>
  <si>
    <t>รับเงินบริการวิชาการ บริการนวดแผนไทย+ประคบ (หักบริการวิชาการ16%) ของคณะวิทยาการสุขภาพและการกีฬา ใบเสร็จนำส่งเงินเลขที่0932/45-50 และ0961/1/8 ใบเสร็จรับเงินเลขที่PL1-2562:7/18</t>
  </si>
  <si>
    <t>26/08/2562</t>
  </si>
  <si>
    <t>RV02050200362080306</t>
  </si>
  <si>
    <t>รับเงินค่าบริการนวดแผนไทย+ประคบ(หัก16%) จากคณะวิทยาการสุขภาพและการกีฬา ตามใบเสร็จนำส่งเลขที่0961/9-12 ใบเสร็จรับเงินเลขที่PL1-2562:7/37</t>
  </si>
  <si>
    <t>30/08/2562</t>
  </si>
  <si>
    <t>RV02050200362080369</t>
  </si>
  <si>
    <t>รับเงินจากคณะวิทยาการสุขภาพและการกีฬา สำหรับเงินรายได้จากการให้บริการนวดแผนไทยหรือลูกประคบ (หักบริการวิชาการ16%จากรายรับตามใบนำส่งเล่มที่0961เลขที่13-15)ตามใบเสร็จ PL1-2562:7/42ลว.30/08/2562</t>
  </si>
  <si>
    <t>RV02050200362090012</t>
  </si>
  <si>
    <t>รับเงินจากคณะวิทยาการสุขภาพและการกีฬา สำหรับเงินรายได้จากการให้บริการนวดแผนไทยหรือลูกประคบ (หักบริการวิชาการ16%จากรายรับตามใบนำส่งเล่มที่0961เลขที่16-17)ตามใบเสร็จ PL1-2562:7/47ลว.03/09/2562</t>
  </si>
  <si>
    <t>04/09/2562</t>
  </si>
  <si>
    <t>RV02050200362090049</t>
  </si>
  <si>
    <t>รับเงินจากคณะวิทยาการสุขภาพและการกีฬา สำหรับเงินรายได้จากการให้บริการนวดแผนไทยหรือลูกประคบ (หักบริการวิชาการ16%จากรายรับตามใบนำส่งเล่มที่0961เลขที่18)ตามใบเสร็จ PL1-2562:7/49ลว.04/09/2562</t>
  </si>
  <si>
    <t>16/09/2562</t>
  </si>
  <si>
    <t>RV02050200362090322</t>
  </si>
  <si>
    <t>รับเงินจากคณะวิทยาการสุขภาพและการกีฬา สำหรับเงินรายได้จากการให้บริการนวดแผนไทยหรือลูกประคบ (หักบริการวิชาการ16%จากรายรับตามใบนำส่งเล่มที่0961เลขที่19-23)ตามใบเสร็จ PL1-2562:8/9ลว.13/09/2562</t>
  </si>
  <si>
    <t>RV02050200362090323</t>
  </si>
  <si>
    <t>รับเงินจากคณะวิทยาการสุขภาพและการกีฬา สำหรับเงินค่าลงทะเบียนโครงการอบรมเชิงปฏิบัติการ เรื่อง การวิเคราะห์สถิติสำหรับงานวิจัยทางด้านวิทยาศาสตร์สุขภาพ(ตามใบนำส่งเงินเล่มที่0972เลขที่1-6โดยหักบริการวิชาการ16%จากรายรับ)ตามใบเสร็จPL1-2562:8/11ลว.16/09/2562</t>
  </si>
  <si>
    <t>RV02050200362090448</t>
  </si>
  <si>
    <t>รับเงินจากคณะวิทยาการสุขภาพและการกีฬา สำหรับเงินค่าลงทะเบียนโครงการอบรมเชิงปฏิบัติการ เรื่อง การวิเคราะห์สถิติสำหรับงานวิจัยทางด้านวิทยาศาสตร์สุขภาพ(ตามใบนำส่งเงินเล่มที่0972เลขที่7-13โดยหักบริการวิชาการ16%จากรายรับ)ตามใบเสร็จPL1-2562:8/18ลว.23/09/2562</t>
  </si>
  <si>
    <t>23/08/2562</t>
  </si>
  <si>
    <t>RV02050200362080288</t>
  </si>
  <si>
    <t>รับเงินค่าลงทะเบียนโครงการฝึกอบรมหลักสูตรการใช้โดรนทางการเกษตร ระหว่างวันที่ 23-27 สิงหาคม 2562 ณ ห้องประชุมสัมมนาคาร(หักค่าบริการวิชาการ16%จากรายรับคณะเทคโนฯ)ตามใบเสร็จPL1-2562:7/36ลว.23/08/2562</t>
  </si>
  <si>
    <t>RV02050200362090006</t>
  </si>
  <si>
    <t>รับเงินจากคณะเทคโนโลยีและการพัฒนาชุมชน สำหรับเงินค่าลงทะเบียนโครงการฝึกอบรมเชิงปฏิบัติการ ระบบโซลาร์เซลล์ (หักบริการวิชาการ16%จากรายรับตามใบนำส่งเงินเล่มที่970เลขที่1-13)ตามใบเสร็จ PL1-2562:7/45ลว.02/09/2562</t>
  </si>
  <si>
    <t>RV02050200362090321</t>
  </si>
  <si>
    <t>รับเงินจากคณะเทคโนโลยีและการพัฒนาชุมชน สำหรับเงินค่าลงทะเบียนโครงการค่ายนักวิทยาศสตร์เกษตร ครั้งที่ 17(ตามใบนำส่เงินเล่มที่974เลขที่1-41โดยหักบริการวิชาการ16%จากยอดรายรับที่นำส่ง)ตามใบเสร็จ PL1-2562:8/10ลว.13/09/2562</t>
  </si>
  <si>
    <t>RV02050200362110046</t>
  </si>
  <si>
    <t>รับเงินจากโรงเรียนสังคมอิสลามวิทยา จังหวัดสงขลา เพื่อจัดค่ายเรียนรู้เชิงปฏิบัติการ Science Training Program(STP 2018) ณ ม.ทักษิณ วท.พัทลุง(หักบริการวิชาการ16%จากยอดรับคณะวิทยาศาสตร์) ตามใบเสร็จPR1-2562:9/35ลว.05/11/2561</t>
  </si>
  <si>
    <t>RV02050200362110257</t>
  </si>
  <si>
    <t>รับเงินโอนจากบัญชีเงินฝากออมทรัพย์ ธ.ไทยพาณิชย์(บัญชี403-872220-3)ในวันที่07/11/61จากโรงเรียนเบญจมราชูทิศสำหรับค่าจ้างที่ปรึกษาระบบผลิตไฟฟ้าด้วยพลังงานแสงอาทิตย์งวดที่ 1(หักค่าธรรมเนียมบริการวิชาการ6%จากยอดรับของคณะวิทยาศาสตร์)ตามใบเสร็จPR2-2562:1/41ลว.09/11/2561</t>
  </si>
  <si>
    <t>22/11/2561</t>
  </si>
  <si>
    <t>RV02050200362110269</t>
  </si>
  <si>
    <t>รับเงินจากโรงเรียนเบญจมราชูทิตสำหรับเงินส่วนเพิ่มจากRV02050200362110257สำหรับค่าธรรมเนียมจากการโอนเงินผ่านบัญชีรายการจ้างที่ปรึกษาระบบไฟฟ้าด้วยพลังงานแสดงอาทิตย์(หักบริการวิชาการ6%จากยอดรับของคณะวิทยาศาสตร์)ตามใบเสร็จPR1-2562:15/21ลว.22/11/2561</t>
  </si>
  <si>
    <t>RV02050200362110289</t>
  </si>
  <si>
    <t>รับเงินจากโรงเรียนวิเชียรมาตุ จังหวัดตรัง สำหรับเงินสนับสนุนกิจกรรมจัดค่ายพัฒนาทักษะกระบวนการทางวิทยาศาสตร์รูปแบบ STEM สำหรับนักเรียนห้องเรียนพิเศษ(หักค่าธรรมเนียม6%จากรายรับของคณะวิทยาศาตร์) ตามใบเสร็จPR1-2562:16/14ลว.27/11/2561</t>
  </si>
  <si>
    <t>03/12/2561</t>
  </si>
  <si>
    <t>RV02050200362120001</t>
  </si>
  <si>
    <t>รับเงินโอนจากบัญชีเงินฝากออมทรัพย์ ธ.ไทยพาณิชย์ เลขที่บัญชี 403-487220-3 ระหว่างวันที่ 30/11/61ถึง03/12/2561จากโรงเรียนเบญจมราชูทิศสำหรัเงินจ้างที่ปรึกษาระบบไฟฟ้าด้วยพลังงานแสงอาทิตย์งวดที่2ตามใบเสร็จPR2-2562:2/10ลว.03/12/2561</t>
  </si>
  <si>
    <t>RV02050200362120091</t>
  </si>
  <si>
    <t>รับเงินจากโรงเรียนสตรีพัทลุง จังหวัดพัทลุง สำหรับเงินสนับสนุนจัดค่ายเทคนิคปฏิบัติการเบื้องต้นทางด้านวิทยาศาสตร์(สำหรับนักเรียนห้องเรียนพิเศษวิทยาศาสตร์คณิตศาสตร์เทคโนโลยีและสิ่งแวดล้อม)หักค่าธรรมเนียมวิชาการ16%จากยอดรับของคณะวิทย์ตามใบเสร็จPR1-2562:20/10ลว.12/12/2561</t>
  </si>
  <si>
    <t>RV02050200362120092</t>
  </si>
  <si>
    <t>รับเงินโอนจากบัญชีเงินฝากออมทรัพย์ ธ.ไทยพาณิชย์ เลขที่บัญชี 403-487220-3ในวันที่11/12/61สำหรับค่าลงทะเบียนจากการจัดประชุมวิชาการระดับนานาชาติ The 14th IMT-GT International Conference on Mathematics, Statistics and their Applications(หักค่าธรรมเนียมวิชาการ6%จากยอดรับคณะวิทย์)ตามใบเสร็จPR2-2562:2/23</t>
  </si>
  <si>
    <t>18/12/2561</t>
  </si>
  <si>
    <t>RV02050200362120131</t>
  </si>
  <si>
    <t>รับเงินโอนจากบัญชีเงินฝากออมทรัพย์ ธ.ไทยพาณิชย์ เลขที่บัญชี 403-487220-3 ในวันที่ 17/12/2561สำหรับรายการค่าลงทะเบียนประชุมวิชาการระดับนานาชาติ International Conference on Algebra and Geometry 2018 : ICAG2018(หักค่าธรรมเนียมวิชาการ6%จากรายรับคณะวิทย์)ใบเสร็จPL2-2562:1/13ลว.18/12/2561</t>
  </si>
  <si>
    <t>25/12/2561</t>
  </si>
  <si>
    <t>RV02050200362120212</t>
  </si>
  <si>
    <t>รับเงินโอนจากบัญชีเงินฝากออมทรัพย์ ธ.ไทยพาณิชย์ เลขที่บัญชี 403-4-87220-3ในวันที่18/12/61(ฝากค่าธรรมเนียม25/12/61)จากโรงเรียนเบญจมราชูทิศสำหรับเงินค่าจ้างที่ปรึกษาระบบไฟฟ้าด้วยพลังงานแสงอาทิตย์งวดที่3(หักค่าธรรมเนียมบริการวิชการ6%ของคณะวิทยาศาสตร์)ตามใบเสร็จPR2-2562:2/41ลว.25/12/2561</t>
  </si>
  <si>
    <t>27/12/2561</t>
  </si>
  <si>
    <t>RV02050200362120244</t>
  </si>
  <si>
    <t>รับเงินโครงการบริการวิชาการคณะวิทยาศาสตร์ ค่ายเทคนิคปฏิบัติการเบี้งต้นทางด้านวิทยาศาสตร์ รร.ดรุณศาสน์วิทยา จ.ปัตตานี วันที่19-20 และ26-27 มค.61(หักเข้ากองทุน16%) ตามใบเสร็จเลขที่PR1-2562:22/45-46</t>
  </si>
  <si>
    <t>RV02050200362010203</t>
  </si>
  <si>
    <t>รับเช็คเลขที่10245226ลว.0701/2562ธ.กรุงไทย สาขาพหลโยธินจากสำนักงานปรมาณูเพื่อสันติสำหรับค่าใช้จ่ายในการบริหารจัดการสถานีเฝ้าระวังภัยทางรังสีประจำจังหวัดสงขลาประจำปีงบประมาณ พ.ศ.2562(หักค่าธรรมเนียมวิชาการ6%จากรายรับคณะวิทย์)ตามใบเสร็จPR2-2562:3/9ลว.17/01/2562</t>
  </si>
  <si>
    <t>04/03/2562</t>
  </si>
  <si>
    <t>RV02050200362030015</t>
  </si>
  <si>
    <t>รับเงินค่าจ้างที่ปรึกษาจัดทำรายงานศึกษาความเหมาะสมโครงการพัฒนาระบบผลิตไฟฟ้าด้วยทุ่งกังหันลมในพื้นที่ภาคใต้จากการไฟฟ้าส่วนภูมิภาคโดยอ.จอมภพ แววศักดิ์ คณะวิทยาศาสตร์(หักเข้ากองทุน6%) รับเช็คTMB58523441 ลว.28/1/62=655,500.- และโอนเข้าSCB220-3=34,500.-ตามใบเสร็จนำส่งเลขที่0943/12 ใบเสร็จPL2-2562:1/17-18</t>
  </si>
  <si>
    <t>RV02050200362030016</t>
  </si>
  <si>
    <t>26/04/2562</t>
  </si>
  <si>
    <t>RV02050200362040253</t>
  </si>
  <si>
    <t>รับเงินโอนจากบัญชีเงินฝากออมทรัพย์ ธ.ไทยพาณิชย์ เลขที่บัญชี  403-487220-3 ในวันที่ 23/04/2562 จากโรงเรียนเบญจมราชูทิศ สำหรับเงินค่าจ้างที่ปรึกษาโครงการระบบผลิตไฟฟ้าจากเซลล์แสงอาทิตย์แบบติดตั้งบนหลังคาและเชื่อมต่อกับระบบจำหน่ายฯงวดที่4(หักบริการวิชาการ6%จากรายรับคณะวิทย์)ตามใบเสร็จPR2-2562:5/1</t>
  </si>
  <si>
    <t>21/05/2562</t>
  </si>
  <si>
    <t>RV02050200362050230</t>
  </si>
  <si>
    <t>รับเงินจากโรงเรียนภูเก็ตวิทยาลัย จังหวัดภูเก็ต สำหรับเงินจัดค่ายพัฒนาทักษะกระบวนการทางวิทยาศาสตร์ให้กับนักเรียนห้องเรียนพิเศษ(หักบริการ16%จากรายรับคณะวิทย์)ตามใบเสร็จPR1-2562:35/49ลว.21/05/62</t>
  </si>
  <si>
    <t>28/05/2562</t>
  </si>
  <si>
    <t>RV02050200362050303</t>
  </si>
  <si>
    <t>รับเงินโอนจากบัญชีเงินฝากออมทรัพย์ ธ.กรุงไทย เลขที่บัญชี 981-2-81043-9 ในวันที่15/05/62 จากสำนักงานเทศบาลเมืองพัทลุง จังหวัดพัทลุง สำหรับเงินค่าดำเนินการเข้าเก็บตัวอย่างน้ำเสีย เพื่อเฝ้าระวังคุณภาพน้ำเสียและน้ำผิวดินให้ได้มาตรฐาน(หักบริการวิชาการ6%จากรายรับคณะวิทย์)ตามใบเสร็จPR2-2562:5/39ลว.28/05/62</t>
  </si>
  <si>
    <t>05/06/2562</t>
  </si>
  <si>
    <t>RV02050200362060023</t>
  </si>
  <si>
    <t>รับเช็คธนาคารทหารไทย เลขที่58524613 สาขาสำนักพหลโยธิน ลว.25/03/62จากการไฟฟ้าส่วนภูมิภาคสำหรับเงินค่าประกันผลงานงวดที่1ของที่ปรึกษาจัดทำรายงานศึกษาความเหมาะสมโครงการพัฒนาระบบผลิตไฟฟ้าด้วยทุ่งกังหันลม(หักบริการวิชาการ6%จากยอดรับคณะวิทยาศาสตร์) ตามใบเสร็จPL2-2562:1/23ลว.05/06/62</t>
  </si>
  <si>
    <t>18/06/2562</t>
  </si>
  <si>
    <t>RV02050200362060196</t>
  </si>
  <si>
    <t>รับเงินจากโรงเรียนระโนดวิทยา จังหวัดสงขลา สำหรับเงินจัดค่ายทักษะปฏิบัติการทางด้านวิทยาศาสตร์ (ฟิสิกส์ เคมี ชีววิทยา) โดยหักค่าธรรมเนียมบริการวิชการ16%จากรายรับของคณะวิทยาศาสตร์ ตามใบเสร็จ PR1-2562:38/45ลว.18/06/2562</t>
  </si>
  <si>
    <t>RV02050200362060312</t>
  </si>
  <si>
    <t>รับเงินจากโรงเรียนสตรีทุ่งสง จังหวัดนครศรีธรรมราช เพื่อจัดค่ายส่งเสริมและพัฒนาอัจฉริยภาพด้านวิทยาศาสตร์ คณิตศาสตร์และคอมพิวเตอร์(หักค่าบริการวิชาการ16%จากรายรับคณะวิทย์)ตามใบเสร็จPR1-2562:40/7ลว.28/06/62</t>
  </si>
  <si>
    <t>11/07/2562</t>
  </si>
  <si>
    <t>RV02050200362070207</t>
  </si>
  <si>
    <t>รับเงินจากโรงเรียนดรุณศาสน์วิทยา จ.ปัตตานี สำหรับเงินจัดค่ายเทคนิคปฏิบัติการเบื้องต้นทางด้านวิทยาศาสตร์ 2 รุ่นในช่วงเดือนกรกฎาคม2562(หักบริการวิชาการ16%จากรายรับคณะวิทยาศาสตร์)ตามใบเสร็จPR1-2562:41/47=56500บ.และPR1-2562:41/48=56500บ. ลว.11/07/2562</t>
  </si>
  <si>
    <t>12/07/2562</t>
  </si>
  <si>
    <t>RV02050200362070214</t>
  </si>
  <si>
    <t>รับเงินโอนจากบัญชีเงินฝากออมทรัพย์ ธ.ออมสิน เลขที่020240828481ในวันที่11/7/62จากคณะวิทยาศาสตร์สำหรับเงินาลงทะเบียน โครงการประชุมวิชาการระดับชาติ และนานาชาติด้านเทคโนโลยีคอมพิวเตอร์และระบบสารสนเทศประยุกต์(หักบริการวิชาการ16%)ตามใบเสร็จPL2-2562:1/26ลว.12/07/62</t>
  </si>
  <si>
    <t>23/07/2562</t>
  </si>
  <si>
    <t>RV02050200362070333</t>
  </si>
  <si>
    <t>รับเงินจากโรงเรียนเทศบาลจุ่งฮั่ว จังหวัดพัทลุง เพื่อจัดค่ายวิทยาศาสตร์(STEM)สำหรับนักเรียนชั้นมัธยมศึกษาปีที่1ในวันที่20/7/62 ณ. คณะวิทยาศาสตร์ ม.ทักษิณ(หักบริการวิชาการ16%จากรายรับคณะวิทย์)ตามใบเสร็จPR1-2562:42/41ลว.23/07/2562</t>
  </si>
  <si>
    <t>RV02050200362080287</t>
  </si>
  <si>
    <t>รับเงินโอนจากบัญชีเงินฝากออมทรัพย์ ธ.กรุงไทย เลขที่ 981-2-81043-9 ในวันที่ 16/08/62 จากโรงเรียนปะเหลียนผดุงศิษย์ จังหวัดตรัง สำหรับเงินกิจกรรมค่ายพัฒนาทักษะกระบวนการทางวิทยาศาสตร์และคณิตศาสตร์(หักค่าบริการวิชาการ16%จากยอดรับของคณะวิทย์)ตามใบเสร็จPR2-2562:7/24ลว.23/08/2562</t>
  </si>
  <si>
    <t>05/11/2561</t>
  </si>
  <si>
    <t>RV02050200362110038</t>
  </si>
  <si>
    <t>รับเงินโอนจากบัญชีเงินฝากออมทรัพย์ ธ.ไทยพาณิชย์ เลขที่บัญชี403-487220-3ในวันที่31/10/61จากอุทยานวิทยาศาสตร์(โปรแกรมITAP)ม.สงขลานครินทร์ เงินสนับสนุนการพัฒนาสูตรยางรองเท้าบู๊ทเพื่อลดการบลูมของสารเคมีและต้นทุนค่าคอมปาวด์(ค่าธรรมเนียมบริการวิชาการ6%=36000คณะวิศวกรรมศาสตร์)ใบเสร็จPR2-2562:1/34ลว.5/11/61</t>
  </si>
  <si>
    <t>15/03/2562</t>
  </si>
  <si>
    <t>RV02050200362030174</t>
  </si>
  <si>
    <t>รับเงินโอนจากบัญชีเงินฝากออมทรัพย์ ธ.กรุงไทย เลขที่บัญชี 981-2-81043-9 ในวันที่ 15/02/62=991,820.68 จากสถาบันเทคโนโลยีนิวเคลียร์แห่งชาติฯ สำหรับเงินค่าจ้างที่ปรึกษาเพื่อศึกษาระบบและองค์ประกอบของเครื่องโทคาแมคHT-6M งวดที่3(หักค่าบริการวิชาการ6%จากรายรับคณะวิศวกรรมศาสตร์)ใบเสร็จPR2-2562:4/25ลว.14/3/62</t>
  </si>
  <si>
    <t>RV02050200362040164</t>
  </si>
  <si>
    <t>รับเงินจากสถาบันเทคโนโลยีนิวเคลียร์แห่งชาติ(องค์การมหาชน)สำหรับเงินค่าปรับจากงวดที่3 ของการจ้างที่ปรึกษาเพื่อศึกษาระบบและองค์ประกอบของเครื่องโทคาแมค HT-6M(หักบริการวิชาการ6%จากยอดรายรับของคณะวิศวกรรมศาสตร์)ตามใบเสร็จPR1-2562:33/32ลว.18/04/2562</t>
  </si>
  <si>
    <t>RV02050200362040165</t>
  </si>
  <si>
    <t>รับเงินโอนจากบัญชีเงินฝากออมทรัพย์ ธ.กรุงไทยเลขที่บัญชี981-281043-9วันที่05/04/62จากสถาบันเทคโนโลยีนิวเคลียร์แห่งชาติสำหรับเงินค่าประกัน3งวดของการจ้างที่ปรึกษาเพื่อศึกษาระบบและองค์ประกอบของเครื่องโทคาแมคHT-6M(หักบริการวิชาการ6%จากรายรับของคณะวิศวกรรมศาสตร์)งวดที่1=เจ้าหนี้บุคลากร(PR2-62:4/43)</t>
  </si>
  <si>
    <t>คณะอุตสาหกรรมเกษตรและชีวภาพ</t>
  </si>
  <si>
    <t>22/03/2562</t>
  </si>
  <si>
    <t>RV02050200362030283</t>
  </si>
  <si>
    <t>รับเงินจากคณะอุตสาหกรรมเกษตรและชีวภาพ สำหรับรายการค่าลงทะเบียนโครงการฝึกปฏิบัตินักวิทยาศาสตร์ Junior 4.0 (ตามใบนำส่งเงินเล่มที่953เลขที่1-36 โดยหักค่าธรรมเนียมบริการวิชาการ16%จากรายรับที่นำส่ง)ตามใบเสร็จPL1-2562:5/10ลว.22/03/2562</t>
  </si>
  <si>
    <t>RV02050200362030334</t>
  </si>
  <si>
    <t>รับเงินจากคณะอุตสาหกรรมเกษตรและชีวภาพ สำหรับเงินค่าลงทะเบียนโครงการถ่ายทอดเทคโนโลยีและนวัตกรรมการแปรรูปผลิตภัณฑ์เพื่อสุขภาพและความงามจากผึ้งโพรงและชันโรงเพื่อสร้างเสริมรายได้ให้ชาวสวนในอำเภอป่าพะยอม(หักบริการวิชาการ6%จากรายรับตามใบนำส่งเล่มที่951/1-50,952/1-50,954/1-20)ตามใบเสร็จPL1-2562:5/16</t>
  </si>
  <si>
    <t>RV02050200362040057</t>
  </si>
  <si>
    <t>รับเงินจากคณะอุตสาหกรรมเกษตรและชีวภาพ สำหรับรายการค่าลงทะเบียนโครงการฝึกปฏิบัตินักวิทยาศาสตร์ Junior 4.0 (ตามใบนำส่งเงิน 0953/37-50 และ 0954/21-41 โดยหักค่าธรรมเนียมบริการวิชาการ16%จากรายรับที่นำส่ง)ตามใบเสร็จPL1-2562:5/33ลว.04/04/2562</t>
  </si>
  <si>
    <t>29/04/2562</t>
  </si>
  <si>
    <t>RV02050200362040268</t>
  </si>
  <si>
    <t>รับเงินจากคณะอุตสาหกรรมเกษตรและชีวภาพ สำหรับรายการค่าลงทะเบียนโครงการฝึกปฏิบัตินักวิทยาศาสตร์ Junior 4.0 (ตามใบนำส่งเงิน 0954/42-50 และ 0955/1-32 โดยหักค่าธรรมเนียมบริการวิชาการ16%จากรายรับที่นำส่ง)ตามใบเสร็จPL1-2562:5/50ลว.29/04/2562</t>
  </si>
  <si>
    <t>RV02050200362080368</t>
  </si>
  <si>
    <t>รับเงินจากคณะอุตสาหกรรมเกษตรและชีวภาพ สำหรับรับเงินค่าลงทะเบียนโครงการสร้างฝัน สร้างแรงบันดาลใจ กิจกรรมการฝึกทักษะด้านอาหารและบริการอาหาร(หักบริการวิชการ16%จากรายรับ) ตามใบเสร็จ PL1-2562:7/43ลว.30/08/2562</t>
  </si>
  <si>
    <t>RV02050200362090026</t>
  </si>
  <si>
    <t>รับเงินจากคณะอุตสาหกรรมเกษตรและชีวภาพ สำหรับรับเงินค่าลงทะเบียนโครงการวิทยาศาสตร์อาหารเพื่อคนรุ่นใหม่ (หักบริการวิชาการ16%จากรายรับตามใบนำส่งเงินเล่มที่ 939 เลขที่25-26)ตามใบเสร็จ PL1-2562:7/46ลว.02/09/2562</t>
  </si>
  <si>
    <t>RV02050200362090447</t>
  </si>
  <si>
    <t>รับเงินจากคณะอุตสาหกรรมเกษตรและชีวภาพ สำหรับเงินลงทะเบียนโครงการฝึกอบรมเชิงปฏิบัติการเทคโนโลยีการแปรรูปผลิตภัณฑ์เนื้อสัตว์สุขภาพฯ (หักบริหารวิชาการ 16 %จากยอดนำส่งเงินเล่มที่939 เลขที่ 27-36)ตามใบเสร็จ PL1-2562:8/17ลว.23/09/2562</t>
  </si>
  <si>
    <t>รวม-คณะอุตสาหกรรมเกษตรและชีวภาพ</t>
  </si>
  <si>
    <t>ฝ่ายบริหารกลางและทรัพยากรบุคคล</t>
  </si>
  <si>
    <t>25/10/2561</t>
  </si>
  <si>
    <t>RV00300000562100267</t>
  </si>
  <si>
    <t>รับเงินใบนำส่ง20/62 รายได้โครงการ ฝ่ายบริหารกลางฯ โครงการฝึกอบรมหลักสูตร การสร้าง Facebook Brand &amp; Digital Marketing ค่าธ.6%1,740,กองทุน4%1,160,โอนกำไร27,840,รายได้สะสม2%580,เบิก27,260จาก29,000ตามศธ64.01/4712 ลว10ต.ค.61</t>
  </si>
  <si>
    <t>RV00300000562020345</t>
  </si>
  <si>
    <t>บันทึกตัดบัญชีรด.รอการรับรู้  รับเงินโอนธ.ไทยพาณิชย์5949-4,6พ.ย.61 รับเงินใบนำส่ง106/62รายได้โครงการ ฝ่ายบริหารกลางฯ โครงการฝึกอบรมหลักสูตร การสร้าง Facebook Brand &amp;amp; Digital Marketing ค่าธ.6%516,กองทุน4%344,โอนกำไร8,256,รายได้สะสม2%172,เบิก8,600จาก8,600ตามศธ64.01/4712 ลว10ต.ค.61</t>
  </si>
  <si>
    <t>รวม-ฝ่ายบริหารกลางและทรัพยากรบุคคล</t>
  </si>
  <si>
    <t>RV00300000562110152</t>
  </si>
  <si>
    <t>รับเงินโอนธ.กรุงไทย359-3,14พ.ย.61(2,963,950+3,705,150),ธ.ไทยพาณิชย์5949-4,22พ.ย.61(1,700) รายได้โครงการฯฝ่ายวิชาการ โครงการชุมชนท่องเที่ยวOTOP นวัตวิถี จ.สงขลา จากสนง.พัฒนาชุมชนจ.สงขลา ค่าธ.6%400,248,กองทุน4%266,832,โอนกำไร6,403,968,รายได้สะสม2%133,416เบิก6270,552จาก6,670,800,ศธ64.03/2769ลว19พ.ย.61</t>
  </si>
  <si>
    <t>14/12/2561</t>
  </si>
  <si>
    <t>RV00300000562120193</t>
  </si>
  <si>
    <t>รับเงินโอนธ.กรุงไทย359-3,3ธ.ค.61 RV51/62 รายได้โครงการฯ ฝ่ายวิชาการ โครงการส่งเสริมการท่องเที่ยวเชิงวัฒนธรรมในพื้นที่กลุ่มจ.ภาคใต้ฝั่งอ่าวไทยฯ ค่าธ.6%300,000,กองทุน4%200,000,โอนกำไร4,800,000,รายได้สะสม2%100,000,เบิกจาก4,700,000ตามศธ64.03/1594ลว2ส.ค.61,โอน5,000,000</t>
  </si>
  <si>
    <t>13/02/2562</t>
  </si>
  <si>
    <t>RV00300000562020062</t>
  </si>
  <si>
    <t>รับเงินโอนธ.กรุงไทย359-3,21ธ.ค.61โอน741,188,เงินสด12 รายได้โครงการฯฝ่ายวิชาการ โครงการชุมชนท่องเที่ยว OTOP"นวัตวิถี จังหวัดสงขลา"ค่าธ.6%44,472,กองทุน4%29,648,โอน711,552,ร/ดสะสม2%14,824เบิก696,728จาก741,200,สญที่.579/2561ลว2ส.ค.61</t>
  </si>
  <si>
    <t>RV00300000562090027</t>
  </si>
  <si>
    <t>บันทึกตัดบัญชีรด.รอการรับรู้ รับเงินโอนธ.กรุงไทย359-3,25,31ก.ค.62 ,23ส.ค.62  รายได้โครงการฯ ฝ่ายวิชาการ โครงการดำเนินงานการสอบแข่งขันเพื่อบรรจุเป็นขรก.หรือพนง.ส่วนท้องถิ่นพ.ศ.2561 ค่าธ.6%352,994.40,กองทุน4%235,329.60,โอนกำไร5,647,910.40,รายได้สะสม2%117,664.80,เบิก5,530,245.60จาก5,883,240จากม.เกษตรฯ</t>
  </si>
  <si>
    <t>RV00300000562090028</t>
  </si>
  <si>
    <t>บันทึกตัดบัญชีรด.รอการรับรู้ รับเงินโอนธ.กรุงไทย359-3,25,31ก.ค.62 ,23ส.ค.62  รายได้โครงการฯ ฝ่ายวิชาการ โครงการดำเนินงานการสอบแข่งขันเพื่อบรรจุเป็นขรก.หรือพนง.ส่วนท้องถิ่น(ภาค ค) พ.ศ.2561 ค่าธ.16%94,800,กองทุน13%77,025,โอนกำไร515,475,รายได้สะสม3%17,775,เบิก497,700จาก592,500จากม.เกษตรฯ</t>
  </si>
  <si>
    <t>RV00300000562030114</t>
  </si>
  <si>
    <t>RV112/62 รับเงินใบนำส่ง117/62 รายได้โครงการฯ สำนักหอสมุด โครงการสร้างและใช้งานแอพพลิเคชั่นเพื่อการเรียนการสอนยุคใหม่ ค่าธ.16%800,กองทุน13%650,โอนกำไร4,350,รายได้สะสม3%150,เบิก4,200จาก5,000</t>
  </si>
  <si>
    <t>RV00300000562040141</t>
  </si>
  <si>
    <t>RV138/62 รับเงินใบนำส่ง135/62 รายได้โครงการฯ สำนักหอสมุด โครงการการออกแบบสื่อ infographic ด้วยโปรแกรม Microsoft PowerPoint ค่าธ.16%1,760,กองทุน13%1,430,โอนกำไร9,570,รายได้สะสม3%330,เบิก9,240จาก11,000</t>
  </si>
  <si>
    <t>07/06/2562</t>
  </si>
  <si>
    <t>RV00300000562060020</t>
  </si>
  <si>
    <t>RV163/62 รับเงินใบนำส่ง162/62 รายได้โครงการฯ สำนักหอสมุด โครงการสร้างและใช้งานแอพพลิเคชั่นเพื่อการเรียนการสอนยุคใหม่ ค่าธ.16%400,กองทุน13%325,โอนกำไร2,175,รายได้สะสม3%75,เบิก2,100จาก2,500</t>
  </si>
  <si>
    <t>RV00300000562060086</t>
  </si>
  <si>
    <t>รับเงินโอนธ.ไทยพาณิชย์5949-4,18มิ.ย.62 RV171/62 รับเงินใบนำส่ง166/62 รายได้โครงการฯ สำนักหอสมุด โครงการการออกแบบสื่อ infographic ด้วยโปรแกรม Microsoft PowerPoint ค่าธ.16%1,200,กองทุน13%975,โอนกำไร6,525,รายได้สะสม3%225,เบิก6,300จาก7,500</t>
  </si>
  <si>
    <t>RV02050200362030209</t>
  </si>
  <si>
    <t>รับเงินจากสำนักหอสมุด(พัทลุง) สำหรับเงินค่าลงทะเบียนโครงการ ตามรอยนักเขียนเมืองลุง (คนรักเขียน) ตามใบนำส่งเงินเล่มที่0862เลขที่1-11 พร้อมค่าหักค่าบริการวิชาการ16%จากรายรับที่นำส่ง ตามใบเสร็จPL1-2562:5/3ลว.18/03/2562</t>
  </si>
  <si>
    <t>RV02050200362040223</t>
  </si>
  <si>
    <t>รับเงินจากสำนักหอสมุด(พัทลุง) สำหรับเงินค่าลงทะเบียนโครงการ Camp For Kids เปิดโลกการเรียนรู้ เปิดประตูสู่จินตนาการ ปี3 (ห้กบริการวิชาการ16%จากรายรับ) ตามใบเสร็จPL1-2562:5/48ลว.25/04/2562</t>
  </si>
  <si>
    <t>16/01/2562</t>
  </si>
  <si>
    <t>RV00300000562010137</t>
  </si>
  <si>
    <t>รับเงินใบนำส่ง77/62รายได้โครงการฯ สำนักคอมพิวเตอร์ โครงการอบรมเชิงปฏิบัติการหลักสูตร ครีเอเตอร์รุ่นใหม่ หัดสร้าง Sticker Lineให้แก่นักเรียนจากภายนอก ค่าธ.16%7,440,กองทุน13%6,045,โอนกำไร40,455,รายได้สะสม3%1,395,เบิก39,060จาก46,500</t>
  </si>
  <si>
    <t>RV00300000562040152</t>
  </si>
  <si>
    <t>รับเงินใบนำส่ง136/62 รายได้โครงการ สำนักคอมฯ โครงการอบรมเชิงปฏิบัติการ การสร้าง Facebook เพื่อการประชาสัมพันธ์ ค่าธ.16%1,024,กองทุน13%832,โอนกำไร5,568,รายได้สะสม3%192,เบิก5,376จาก6,400ตามหนังสือที่ศธ64.110.01/0049ลว.22มี.ค.62</t>
  </si>
  <si>
    <t>RV00300000562060182</t>
  </si>
  <si>
    <t>RV177/62 รับเงินใบนำส่ง173/62 รายได้โครงการฯ สำนักคอมฯ โครงการเยาวชนนักไอที ค่าธ.16%1,536,กองทุน13%1,248,โอนกำไร8,352,รายได้สะสม3%288,เบิก8,064จาก9,600</t>
  </si>
  <si>
    <t>15/07/2562</t>
  </si>
  <si>
    <t>RV00300000562070188</t>
  </si>
  <si>
    <t>รับเงินโอนธ.กรุงไทย359-3,3ก.ค.62โอน37,988,เงินสด12 รายได้โครงการฯสำนักคอมฯจ้างที่ปรึกษาโครงการปรับปรุงการใช้งานระบบสารสนเทศสำหรับเครือข่ายยุติธรรมชุมชนในพื้นที่จ.ชายแดนใต้จากสนง.ปลัดกระทรวงยุติธรรมค่าธ.6%2,280,กองทุน4%1,520,โอน36,480,ร/ดสะสม2%760เบิก35,720จาก38,000</t>
  </si>
  <si>
    <t>18/07/2562</t>
  </si>
  <si>
    <t>RV00300000562070195</t>
  </si>
  <si>
    <t>RV190/62 รับเงินใบนำส่ง185/62 รายได้โครงการฯ สำนักคอมฯ โครงการเยาวชนนักออกแบบ Web Design ปีที่2 ค่าธ.16%768,กองทุน13%624,โอนกำไร4,176,รายได้สะสม3%144,เบิก4,032จาก4,800</t>
  </si>
  <si>
    <t>01/08/2562</t>
  </si>
  <si>
    <t>RV00300000562080008</t>
  </si>
  <si>
    <t>RV199/62 รับเงินใบนำส่ง197/62 รายได้โครงการฯ สำนักคอมพิวเตอร์ โครงการแข่งขันวาดภาพด้วยคอมพิวเตอร์ระดับประถมศึกษา ค่าธ.16%1,880,กองทุน13%1,527.50,โอนกำไร10,222.50,รายได้สะสม3%352.50,เบิก9,870จาก11,750 หนังสืออนุมัติศธ64.110.01/0112ลว27พ.ค.62</t>
  </si>
  <si>
    <t>RV00300000562080063</t>
  </si>
  <si>
    <t>RV200/62 รับเงินใบนำส่ง199/62 รายได้โครงการฯ สำนักคอมพิวเตอร์ โครงการแข่งขันทักษะคอมพิวเตอร์ระดับมัธยมศึกษาและอาชีวศึกษา ค่าธ.16%9,792,กองทุน13%7,956,โอนกำไร53,244,รายได้สะสม3%1,836,เบิก51,408จาก61,200 หนังสืออนุมัติศธ64.110.01/0113ลว28พ.ค.62</t>
  </si>
  <si>
    <t>08/08/2562</t>
  </si>
  <si>
    <t>RV00300000562080093</t>
  </si>
  <si>
    <t>รับเงินโอนธ.กรุงไทย359-3,2ส.ค.62โอน56,988,เงินสด12 รายได้โครงการฯสำนักคอมฯจ้างที่ปรึกษาโครงการปรับปรุงการใช้งานระบบสารสนเทศสำหรับเครือข่ายยุติธรรมชุมชนในพื้นที่จ.ชายแดนใต้ งวดที่2จากสนง.ปลัดกระทรวงยุติธรรมค่าธ.6%3,420,กองทุน4%2,280,โอน54,720,ร/ดสะสม2%1,140เบิก53,580จาก57,000</t>
  </si>
  <si>
    <t>RV02050200362020008</t>
  </si>
  <si>
    <t>รับเงินค่าบริการวิชาการโครงการพัฒนาศักยภาพการใช้เทคโนโลยีสารสนเทศในการเรียนสำหรับนิสิต นักศึกษา กศน.(หัก16%) ของสำนักคอมพิวเตอร์-พัทลุง นำส่งใบเสร็จเลขที่0927เล่มที่34 ใบเสร็จรับเงินเลขที่PL1-2562:3/39</t>
  </si>
  <si>
    <t>02/07/2562</t>
  </si>
  <si>
    <t>RV02050200362070020</t>
  </si>
  <si>
    <t>รับเงินจากสำนักคอมพิวเตอร์(พัทลุง) สำหรับเงินค่าลงทะเบียนโครงการฝึกอบรมเชิงปฏิบัติการเทคนิคการสร้างสื่อE-learningบทเรียนออนไลน์บนเว็บไซต์ด้วยโปรแกรม Adobe Captivate(ใบนำส่งเล่มที่927/42-50,928/1-39หักค่าบริการวิชาการ16%จากยอดรับสำนักคอมพิวเตอร์)ตามใบเสร็จPL1-2562:6/43ลว.02/07/62</t>
  </si>
  <si>
    <t>05/08/2562</t>
  </si>
  <si>
    <t>RV02050200362080063</t>
  </si>
  <si>
    <t>รับเงินค่าลงทะเบียนโครงการพัฒนาศักยภาพการใช้งานเทคโนโลยีสารสนเทศในการเรียนสำหรับนิสิตนักศึกษา กศน.(ตามใบนำส่งเล่มที่928เลขที่42หักบริการวิชาการ16%จากรายรับของสำนักคอมพิวเตอร์)ตามใบเสร็จ PL1-2562:7/25ลว.05/08/2562</t>
  </si>
  <si>
    <t>28/08/2562</t>
  </si>
  <si>
    <t>RV02050200362080321</t>
  </si>
  <si>
    <t>รับเงินจากสำนักคอมพิวเตอร์ สำหรับเงินโครงการฝึกอบรมเชิงปฏิบัติการ สร้างอาชีพให้คนไอทีประกอบ ติดตั้งแก้ไขปัญหาคอมพิวเตอร์(หักบริการวิชาการ16%จากรายรับสำนักคอมพิวเตอร์) ตามใบเสร็จ PL1-2562:7/41ลว.28/08/2562</t>
  </si>
  <si>
    <t>RV00300000562110070</t>
  </si>
  <si>
    <t>บันทึกตัดบัญชีรด.รอการรับรู้ รับเงินโอนธ.กรุงไทย359-3,27ก.ย.61(322,114),2,11ต.ค.61(138,042+16,942+7,254),เงินสด12- รายได้โครงการฯ บัณฑิตวิทยาลัย โครงการพัฒนาพื้นที่ส่งเสริมอุตสาหกรรมฮาลาลฯ ค่าธ.6%29,064,กองทุน4%19,376,โอนกำไร465,024,รายได้สะสม2%9,688เบิก455,336จาก484,400ศธ64.18/ ลว2ต.ค.61</t>
  </si>
  <si>
    <t>GJ0030000056211000006</t>
  </si>
  <si>
    <t>ยกเลิกใบเสร็จรับเงิน ยกเลิกRV00300000562110070 ,13พ.ย.61 เนื่อง
บันทึกวันผิด</t>
  </si>
  <si>
    <t>14/11/2561</t>
  </si>
  <si>
    <t>RV00300000562110109</t>
  </si>
  <si>
    <t>บันทึกตัดบัญชีรด.รอการรับรู้ รับเงินโอนธ.กรุงไทย359-3,27ก.ย.61(322,114),2,11ต.ค.61(138,042+16,942+7,254),เงินสด48- รายได้โครงการฯ บัณฑิตวิทยาลัย โครงการพัฒนาพื้นที่ส่งเสริมอุตสาหกรรมฮาลาลฯ ค่าธ.6%29,064,กองทุน4%19,376,โอนกำไร465,024,รายได้สะสม2%9,688เบิก455,336จาก484,400ศธ64.18/ ลว2ต.ค.61</t>
  </si>
  <si>
    <t>RV00300000562020070</t>
  </si>
  <si>
    <t>รับเงินโอนธ.กรุงไทย359-3,13ก.พ.62โอน51,740 รายได้โครงการฯ วิทยาลัยนานาชาติ โครงการสัมมนาเชิงปฏิบัติการเพื่อสร้างและพัฒนาผู้ให้บริการธุรกิจอุตสาหกรรม ค่าธ.16%8,278.40,กองทุน13%6,726.20,โอน45,013.80,ร/ดสะสม3%1,552.20เบิก43,461.60จาก43,461.60,ศธ64.114/0103ลว28ม.ค.62</t>
  </si>
  <si>
    <t>RV00300000562020106</t>
  </si>
  <si>
    <t>รับเงินโอนธ.กรุงไทย359-3,20ก.พ.62 รายได้โครงการ วิทยาลัยนานาชาติ โครงการสัมมนาเชิงปฏิบัติการเพื่อสร้างและพัฒนาผู้จัดการความปลอดภัยอาหาร ค่าธ.16%4,800,กองทุน13%3,900,โอนกำไร26,100,รายได้สะสม3%900,เบิก25,200จาก52,500</t>
  </si>
  <si>
    <t>RV00300000562030141</t>
  </si>
  <si>
    <t>รับเงินโอนธ.กรุงไทย359-3,18มี.ค.62 รายได้โครงการฯวิทยาลัยนานาชาติ โครงการเชิงปฏิบัติการความปลอดภัยอาหารและการตรวจติดตามคุณภาพภายในGMPและHACCP ค่าธ.16%3,600,กองทุน13%2,925,โอนกำไร19,575,รายได้สะสม3%675,เบิก18,900จาก22,500ตามศธ64.114/0228ลว25ก.พ.62</t>
  </si>
  <si>
    <t>RV02050200362100130</t>
  </si>
  <si>
    <t>รับเงินโอนจากบัญชีเงินฝากออมทรัพย์ ธ.กรุงไทย เลขที่บัญชี981-2-81043-9 ในวันที่28/9/61จากกรมทรัพย์สินทางปัญญาจ้างที่ปรึกษาดำเนินการจัดทำคำขอสิ่งบ่งชี้ทางภูมิศาสตร์ไทยฯงวดที่2-3(หักค่าธรรมเนียมบริการวิชาการ6%) ตามใบเสร็จ PR2-2562:1/13ลว.10/10/61</t>
  </si>
  <si>
    <t>04/12/2561</t>
  </si>
  <si>
    <t>RV02050200362120012</t>
  </si>
  <si>
    <t>รับเงินโอนจากบัญชีเงินฝากออมทรัพย์ ธ.กรุงไทย เลขที่บัญชี 908-0-42759-4ระหว่างวันที่30/1161ถึง03/12/61จากสำนักงานพัฒนาเศรษฐกิจจากฐานชีวภาพสำหรับจ้างที่ปรึกษาโครงการสำรวจความหลากหลายและภูมิปัญญาสมุนไพรสำหรับสุขภาพระดับชุมชน(หักค่าธรรมเนียม6%จากรายรับวิทยาลัยภูมิ)ตามใบเสร็จPR2-2562:2/13ลว.04/12/2561</t>
  </si>
  <si>
    <t>RV02050200362120170</t>
  </si>
  <si>
    <t>รับเงินโอนจากบัญชีเงินฝากออมทรัพย์ ธ.กรุงไทย เลขที่บัญชี 981-2-81043-9ในวันที่26/11/61(ฝากค่าธรรมเนียม18/12/61)จากกรมทรัพย์สินทางปัญญาจ้างที่ปรึกษาดำเนินการจัดทำคำขอสิ่งบ่งชี้ทางภูมิศาสตร์ไทยเพื่อขึ้นทะเบียนในประเทศสินค้าปลาดุกร้าทะเลน้อยพัทลุง(หักค่าธรรมเนียมวิชาการ6%)ตามใบเสร็จPR2-2562:2/29</t>
  </si>
  <si>
    <t>24/01/2562</t>
  </si>
  <si>
    <t>RV02050200362010278</t>
  </si>
  <si>
    <t>รับเงินจากวิทยาลัยภูมิปัญญาชุมชน สำหรับรายการค่าลงทะเบียนโครงการอบรมเชิงปฏิบัติการการวิจัยเพื่อการเปลี่ยนแปลงเชิงพื้นที่(หักค่าบริการวิชาการ16%จากรายรับ)ตามใบเสร็จPL1-2562:3/23ลว.24/01/62</t>
  </si>
  <si>
    <t>RV02050200362030024</t>
  </si>
  <si>
    <t>รับเงินค่าลงทะเบียนโครงการบริการวิชาการ ค่ายเยาวชนคนเก่งสืบสานภูมิปัญญาการทำนาภาคใต้ ครั้งที่7 (หักเข้ากองทุน16%) โดยวิทยาลัยภูมิปัญญาชุมชน ใบเสร็จนำส่งเลขที0883/24-50,0884/1-3 ใบเสร็จรับเงินPL1-2562:4/34</t>
  </si>
  <si>
    <t>24/05/2562</t>
  </si>
  <si>
    <t>RV02050200362050267</t>
  </si>
  <si>
    <t>รับเงินจากวิทยาลัยภูมิปัญญาชุมชน สำหรับเงินค่าลงทะเบียนโครงการค่ายเยาวชนคนเก่งสืบสานภูมิปัญญาการทำนาภาคใต้ครั้งที่7(ตามใบนำส่งเงินเล่มที่884/23-50 และเล่มที่ 0956/1-7หักบริการวิชาการ16%จากยอดนำส่ง)ตามใบเสร็จPL1-2562:6/16ลว.24/05/62</t>
  </si>
  <si>
    <t>RV02050200362080370</t>
  </si>
  <si>
    <t>รับเงินโอนจากบัญชีเงินฝากออมทรัพย์ ธ.กรุงไทย เลขที่ 981-2-81043-9 ในวันที่27/8/62=199988บ.และฝากค่าธรรมเนียม12ในวันที่30/8/62จากสำนักงานเกษตรจังหวัดพัทลุง สำหรับเงินสนุนโครงการการจัดทำฐานข้อมูลด้านเกษตรกรรมยั่งยืนของจังหวัดพัทลุง(หักบริการวิชาการ6%จากรายรับวิทยาลัยภูมิ)ตามใบเสร็จPR2-2562:7/33</t>
  </si>
  <si>
    <t>11/09/2562</t>
  </si>
  <si>
    <t>RV02050200362090222</t>
  </si>
  <si>
    <t>รับเงินจากวิทยาลัยภูมิปัญญาชุมชน สำหรับเงินค่าลงทะเบียนโครงการอบรมเชิงปฏิบัติการเกษตรกรรุ่นใหม่ เกษตรอินทรีย์วิถีพอเพียง รุ่นที่1(ใบนำส่งเงินเล่มที่0956 เลขที่15-20หักบริการวิชาการ16%จากยอดนำส่ง)ตามใบเสร็จ PL1-2562:8/4ลว.11/09/2562</t>
  </si>
  <si>
    <t>26/09/2562</t>
  </si>
  <si>
    <t>RV02050200362090484</t>
  </si>
  <si>
    <t>รับเงินโอนจากบัญชีเงินฝากออมทรัพย์ ธ.กรุงไทย เลขที่981-2-81043-9 ในวันที่25/9/62=454,588บ.ฝากค่าธรรมเนียม12บ.ในวันที่26/9/62 จากสำนักงานเกษตรจังหวัดพัทลุง สำหรับโครงการจัดทำฐานข้อมูลด้านเกษตรกรรมยั่งยืนของจังหวัดพัทลุง(หักบริการวิชาการ6%ของรายรับวิทยาลัยภูมิปัญญาฯ)ตามใบเสร็จPR2-2562:8/10ลว.26/9/62</t>
  </si>
  <si>
    <t>26/11/2561</t>
  </si>
  <si>
    <t>RV00300000562110289</t>
  </si>
  <si>
    <t>รับเงินโอนธ.ไทยพาณิชย์201-9,1(2500x2)2(2500x2)4(2500)8(5000)14(5000+2500)14(5000+2500)15(5000)16(500+2500)พ.ย.61รายได้โครงการฯ โครงการอบรมหลักสูตรกฎหมาย สข.ร.14,ยะลา ร.8,กทม.ร.15,เพชรบุรี ร.2,นครปฐม ร.3 ชลบุรี ร.3,โอน37,500,เบิก37,500จาก37,500,UMDC</t>
  </si>
  <si>
    <t>RV00300000562110291</t>
  </si>
  <si>
    <t>ตัดบัญชีรด.รอการรับรู้ รับเงินโอนธ.ไทยพาณิชย์201-9,1(5000)4(2500)5(5000)6(5000)8(5000)12(5000)15(5000+2500)16(5000+2500x2)17(5000x5)18(4950+50+5000x8)19(5000x8)20(2500x2+5000x5)21(2500)24(5000)25(2500)26(2500x7)27(2500x4)28(2500x7)29(2500)30(2500x6)31(2500x3)ตค.61,โอน265,000,เบิก265,000จาก265,000,UM</t>
  </si>
  <si>
    <t>RV00300000562110292</t>
  </si>
  <si>
    <t>บันทึกตัดบัญชีรด.รอการรับรู้ รับเงินโอนธ.ไทยพาณิชย์201-9,26(2500x3)28(2500x5)29(2500x4)30(2500x7)ก.ย.61โอน47,500,เบิก47,500จาก47,500,UMDC</t>
  </si>
  <si>
    <t>GJ0030000056211000016</t>
  </si>
  <si>
    <t>ยกเลิกใบเสร็จรับเงิน ยกเลิก RV00300000562110291 ,26พ.ย.61 เนื่อง
จากUMส่งใบโอนผิดเดือน</t>
  </si>
  <si>
    <t>GJ0030000056211000015</t>
  </si>
  <si>
    <t>ยกเลิกใบเสร็จรับเงิน ยกเลิก RV00300000562110292 ,26พ.ย.61 เนื่อง
จากUMส่งใบโอนผิดเดือน</t>
  </si>
  <si>
    <t>RV00300000562110294</t>
  </si>
  <si>
    <t>ตัดบัญชีรด.รอการรับรู้ รับเงินโอนธ.ไทยพาณิชย์201-9,1(5000x2)4(2500)5(5000)6(5000)8(5000)12(5000)15(5000+2500)16(5000+2500x2)17(5000x5)18(4950+50+5000x8)19(5000x7+2500)20(2500x2+5000x5)21(2500)24(5000)25(2500)26(2500x7)27(2500x4)28(2500x6)29(2500)30(2500x5+5000)31(2500x3)ต.ค.61,โอน267,500,เบิก267,500</t>
  </si>
  <si>
    <t>RV00300000562110295</t>
  </si>
  <si>
    <t>บันทึกตัดบัญชีรด.รอการรับรู้ รับเงินโอนธ.ไทยพาณิชย์201-9,26(2500x2)28(2500x5)29(2500x4)30(2500x7)ก.ย.61โอน45,000,เบิก45,000จาก45,000,UMDC</t>
  </si>
  <si>
    <t>30/11/2561</t>
  </si>
  <si>
    <t>RV00300000562110333</t>
  </si>
  <si>
    <t>รับเงินโอนธ.ไทยพาณิชย์201-9,29พ.ย.61 รายได้โครงการฯ อบรมหลักสูตรกฎหมาย นราฯ ร.4(10,000),โอน10,000,เบิก10,000จาก10,000,UMDC</t>
  </si>
  <si>
    <t>RV00300000562110334</t>
  </si>
  <si>
    <t>RV43/62 บันทึกตัดบัญชีรด.รอการรับรู้  รับเงินโอนธ.ไทยพาณิชย์201-9,28ต.ค.61 รายได้โครงการฯ อบรมหลักสูตรกฎหมาย เพชรบุรีฯ ร.2(2500),โอน2,500,เบิก2,500จาก2,500,UMDC</t>
  </si>
  <si>
    <t>RV00300000562110337</t>
  </si>
  <si>
    <t>บันทึกตัดบัญชีรด.รอการรับรู้ รับเงินโอนธ.ไทยพาณิชย์201-9,25,29ต.ค.61 รายได้โครงการฯ วิทยาลัยการจัดการฯ  โครงการประเมินและพัฒนาศักยภาพการปฏิบัติงานคณะกรรมการศูนย์ยุติธรรมชุมชนฯ (สญ.95/2561)จากสนง.ปลัดกระทรวงยุติธรรม,เบิก,โอน12+142,488เบิก142,500จาก142,500,UMDC</t>
  </si>
  <si>
    <t>RV00300000562120015</t>
  </si>
  <si>
    <t>รับเงินโอนธ.ไทยพาณิชย์201-9,2ธ.ค.61 รายได้โครงการฯ อบรมหลักสูตรกฎหมาย นครปฐม ร.3(2500),UMDC</t>
  </si>
  <si>
    <t>RV00300000562120016</t>
  </si>
  <si>
    <t>บันทึกตัดบัญชีรด.รอการรับรู้ รับเงินโอนธ.ไทยพาณิชย์201-9,1(5000)13(5000)14(5000)15(5000x2)17(5000)18(5000x5)19(5000x11)20(5000x12+2500)21(5000x4)22(5000)25(2500)26(2500x2+5000)27(5000x4+2500x3)28(2500x7)29(2500x9+5000x2)30(2500x9)พ.ย.61,โอน310,000,UMDC</t>
  </si>
  <si>
    <t>RV00300000562120017</t>
  </si>
  <si>
    <t>บันทึกตัดบัญชีรด.รอการรับรู้ รับเงินโอนธ.ไทยพาณิชย์201-9,2(5000)4(5000)5(5000)6(5000)8(5000x3)16(5000x3)17(5000)18(5000x2)20(5000x3)24(5000)27(2500)29(5000)ต.ค.61  รายได้โครงการฯ อบรมหลักสูตรกฎหมาย ,โอน92,500,เบิก92,500จาก92,500,UMDC</t>
  </si>
  <si>
    <t>26/12/2561</t>
  </si>
  <si>
    <t>RV00300000562120323</t>
  </si>
  <si>
    <t>บันทึกตัดบัญชีรด.รอการรับรู้ รับเงินโอนธ.ไทยพาณิชย์201-9,19,28ต.ค.61 รายได้โครงการฯ โครงการอบรมภาษาอังกฤษสำหรับข้าราชการตำรวจ รุ่นที่3,โอน4,900+4,900,เบิก9,800จาก9,800</t>
  </si>
  <si>
    <t>RV00300000562120333</t>
  </si>
  <si>
    <t>บันทึกตัดบัญชีรด.รอการรับรู้ รับเงินโอนธ.ไทยพาณิชย์201-9,19,30 พ.ย.61(12),12ธ.ค.61(237,488)  รายได้โครงการฯ วิทยาลัยการจัดการฯ โครงการประเมินและพัฒนาศักยภาพการปฏิบัติงานคณะกรรมการศูนย์ยุติธรรมชุมชนฯ(สญ.95/2561)จากสนง.ปลัดกระทรวงยุติธรรม,เบิก,โอน12+237,488เบิก237,500จาก237,500,UMDC</t>
  </si>
  <si>
    <t>GJ0030000056212000091</t>
  </si>
  <si>
    <t>ยกเลิกใบเสร็จรับเงิน ยกเลิก RV00300000562120333 ,26ธ.ค.61 เนื่องจากมีการถอนเงินจาก ธ.กรุงไทย 359-3 เข้าบัญชี ธ.ไทยพาณิชย์ 201-9 และตั้งรายได้รอการรับรู้ไว้</t>
  </si>
  <si>
    <t>RV00300000562120380</t>
  </si>
  <si>
    <t>28/12/2561</t>
  </si>
  <si>
    <t>RV00300000562120376</t>
  </si>
  <si>
    <t>รับเงินโอนธ.ไทยพาณิชย์201-9,13(75,414.50),26(85.50)ธ.ค.61  รายได้โครงการฯ วิทยาลัยการจัดการฯ โครงการฝึกอบรม การทำงานเชิงวิเคราะห์และเชิงสังเคราะห์จากงานประจำของข้าราชการและพนง.ม.สายสนับสนุน,โอน75,414.50+85.50เบิก75,500จาก75,500,UMDC</t>
  </si>
  <si>
    <t>RV00300000562010458</t>
  </si>
  <si>
    <t>บันทึกตัดบัญชีรด.รอการรับรู้ รับเงินโอนธ.ไทยพาณิชย์201-9,15(5000x5)17(5000)18(5000x3)19(5000x5)20(5000x11+10000)21(5000x2)24(5000)25(5000)26(5000x2)28(5000)ธ.ค.61 รายได้โครงการฯ อบรมหลักสูตรกฎหมาย โอน170,000เบิก170,000จาก170,000,UMDC</t>
  </si>
  <si>
    <t>RV00300000562010463</t>
  </si>
  <si>
    <t>รับเงินโอนธ.ไทยพาณิชย์201-9,8(21000)9(3500)12(3500)16(7000)20(3000)23(3500)พ.ย.61 ,3(3500x2)4(3500)11(7000)ธ.ค.61  รายได้โครงการฯ วิทยาลัยการจัดการฯ โครงการฝึกอบรม การทำงานเชิงวิเคราะห์และเชิงสังเคราะห์จากงานประจำของข้าราชการและพนง.ม.สายสนับสนุน,โอน59,000เบิก59,000จาก59,000,UMDC</t>
  </si>
  <si>
    <t>RV00300000562010464</t>
  </si>
  <si>
    <t>รับเงินโอนธ.ไทยพาณิชย์201-9,3(5000)4(5000)6(5000)10(5000)ม.ค.62 รายได้โครงการฯ อบรมหลักสูตรกฎหมาย โอน20,000เบิก20,000จาก20,000,UMDC</t>
  </si>
  <si>
    <t>RV00300000562030174</t>
  </si>
  <si>
    <t>บันทึกตัดบัญชีรด.รอการรับรู้ รับเงินโอนธ.ไทยพาณิชย์201-9,30มี.ค.61(10000),29ก.ย.61รายได้โครงการฯ อบรมหลักสูตรกฎหมาย  นราธิวาส ร.1(20000),โอน20000,เบิก20000,จาก20000,UMDC</t>
  </si>
  <si>
    <t>RV00300000562030175</t>
  </si>
  <si>
    <t>บันทึกตัดบัญชีรด.รอการรับรู้ รับเงินโอนธ.ไทยพาณิชย์201-9,20(2500),27(30000),29(2500) รายได้โครงการฯ อบรมหลักสูตรกฎหมาย,โอน35000,เบิก35000,จาก35000,UMDC</t>
  </si>
  <si>
    <t>RV00300000562030176</t>
  </si>
  <si>
    <t>ตัดบัญชีรด.รอการรับรู้ รับเงินโอนธ.ไทยพาณิชย์201-9,4(2500)5(2500)8(5000)10(2500)15(2500)17(5000)18(5000)19(5000x2)20(5000x2)21(5000)23(2500x2)24(2500)25(2500)26(2500x8)27(2500x6)28(2500x4+5000)29(2500x3)30(2500x4)31(2500x3)ธค.61รายได้โครงการฯ อบรมหลักสูตรกฎหมาย,โอน135000เบิก135000จาก135000,UMDC</t>
  </si>
  <si>
    <t>RV00300000562030177</t>
  </si>
  <si>
    <t>ตัดบัญชีรด.รอการรับรู้ รับเงินโอนธ.ไทยพาณิชย์201-9,2(2500x2)3(5000+2500)5(2500)6(2500)10(5000)11(2500)21(2500)25(2500)26(2500x3)27(2500x3)28(2500x9)29(2500x7)30(2500)31(2500x3)มค.62 รายได้โครงการฯ อบรมหลักสูตรกฎหมาย,โอน95000,เบิก95000,จาก95000,UMDC</t>
  </si>
  <si>
    <t>RV00300000562030178</t>
  </si>
  <si>
    <t>บันทึกตัดบัญชีรด.รอการรับรู้ รับเงินโอนธ.ไทยพาณิชย์201-9,1(10000+2500x2),2(2500x2)3(2500x4)14(2500)ก.พ.62  รายได้โครงการฯ อบรมหลักสูตรกฎหมาย,โอน32500,เบิก32500,จาก32500,UMDC</t>
  </si>
  <si>
    <t>RV00300000562030183</t>
  </si>
  <si>
    <t>บันทึกตัดบัญชีรด.รอการรับรู้ รับเงินโอนธ.ไทยพาณิชย์201-9,24(3500)25(3500x3)28(3500x3)ก.พ.,2(3500x2)3(3500x4)4(3500)5(3500)6(3000)8(3500x4)มี.ค.62 รายได้โครงการฯ อบรมหลักสูตรกฎหมาย,โอน24500+45000 รวม69500,เบิก69500,จาก69500,UMDC</t>
  </si>
  <si>
    <t>GJ0030000056203000057</t>
  </si>
  <si>
    <t>ยกเลิกใบเสร็จรับเงิน ยกเลิกRV00300000562030183 ,21มีค62 เนื่องจากระบุจำนวนเงินผิด</t>
  </si>
  <si>
    <t>RV00300000562030184</t>
  </si>
  <si>
    <t>ตัดพักเงินรับฝากและรับเงินโอนธ.ไทยพาณิชย์200-1,16มี.ค.62(12x4)  รายได้โครงการฯ  ค่าจ้างที่ปรึกษางวดที่3(95000),เงินประกันผลงาน(25000)โครงการประเมินและพัฒนาศักยภาพการปฏิบัติงานคณะกก.ศูนย์ยุติธรรมชุมชนฯ (สญ.95/2561)จากสนง.ปลัดกระทรวงยุติธรรม,โอน48+119,9524988+94988+12488+748เบิก120,000จาก120,000,UMDC</t>
  </si>
  <si>
    <t>RV00300000562030185</t>
  </si>
  <si>
    <t>รับเงินโอนธ.ไทยพาณิชย์201-9,2(3500x2)3(3500x4)4(3500)5(3500)6(3000)8(3500x4)มี.ค.62 รายได้โครงการฯ อบรมหลักสูตรกฎหมาย,โอน 45000,เบิก45000,จาก45000,UMDC</t>
  </si>
  <si>
    <t>RV00300000562030186</t>
  </si>
  <si>
    <t>บันทึกตัดบัญชีรด.รอการรับรู้ รับเงินโอนธ.ไทยพาณิชย์201-9,24(3500)25(3500x3)28(3500x3)ก.พ.62 รายได้โครงการฯ อบรมหลักสูตรกฎหมาย,โอน 24500,เบิก24500,จาก24500,UMDC</t>
  </si>
  <si>
    <t>RV00300000562030222</t>
  </si>
  <si>
    <t>ตัดรอรับรู้ รับเงินโอนธ.ไทยพาณิชย์201-9,29(2500)ต.ค.61,10(2500)11(2500)17(15000)23(2500)26(2500)27(2500)29(2500 )30(2500x4)พ.ย.61,16(2500)22(2500)30(2500)ธ.ค.61 ,1(2500)4(2500)6(7500+2500)12(2500)27(10000)31(2500)ม.ค.62 ,23(5000)ก.พ.62 รายได้โครงการฯอบรมหลักสูตรกฎหมาย,โอน85000เบิก85000,จาก85000,UMDC</t>
  </si>
  <si>
    <t>17/04/2562</t>
  </si>
  <si>
    <t>RV00300000562040088</t>
  </si>
  <si>
    <t>รับเงินโอนธ.ไทยพาณิชย์201-9,3(5000)4(1000x2)8(3500)12(3500)15(3500x2)เม.ย.62 รายได้โครงการฯ อบรมหลักสูตรกฎหมาย กทม.รุ่น16,อบรมภาษาอังกฤษสำหรับการปฏิบัติงาน รุ่นที่4,โอน 39000,เบิก39000,จาก39000,UMDC</t>
  </si>
  <si>
    <t>RV00300000562040089</t>
  </si>
  <si>
    <t>บันทึกตัดบัญชีรด.รอการรับรู้ รับเงินโอนธ.ไทยพาณิชย์201-9,4(5000)8(15000)14(5000)15(5000)19(5000)20(5000)24(5000)26(5000x2)28(5000+3500x2)30(3500)มี.ค.62 รายได้โครงการฯ อบรมหลักสูตรกฎหมาย กทม.รุ่น16,อบรมภาษาอังกฤษสำหรับการปฏิบัติงาน รุ่นที่4,โอน 70500,เบิก70500,จาก70500,UMDC</t>
  </si>
  <si>
    <t>22/04/2562</t>
  </si>
  <si>
    <t>RV00300000562040096</t>
  </si>
  <si>
    <t>รับเงินโอนธ.ไทยพาณิชย์201-9,1(3470+3500x2+30)3(7000)17(7000) รายได้โครงการฯ โครงการฝึกอบรม การทำงานเชิงวิเคราะห์และเชิงสังเคราะห์จากงานประจำของข้าราชการและพนง.ม.สายสนับสนุน,โอน 24500,เบิก24500,จาก24500,UMDC</t>
  </si>
  <si>
    <t>RV00300000562040097</t>
  </si>
  <si>
    <t>บันทึกตัดบัญชีรด.รอการรับรู้ รับเงินโอนธ.ไทยพาณิชย์201-9,7(3500)14(3500)22(10500)23(14000)26(3500+7000x2)27(3500)28(3500x6)29(3500)30(3500x2)มี.ค.62 รายได้โครงการฯ โครงการฝึกอบรม การทำงานเชิงวิเคราะห์และเชิงสังเคราะห์จากงานประจำของข้าราชการและพนง.ม.สายสนับสนุน,โอน 84000,เบิก84000,จาก84000,UMDC</t>
  </si>
  <si>
    <t>RV00300000562040164</t>
  </si>
  <si>
    <t>รับเงินโอนธ.ไทยพาณิชย์201-9,4(3,000)17(,7000)19(7,000)22(7,000)29(80,500)เม.ย.62 รายได้โครงการฯ โครงการฝึกอบรม การทำงานเชิงวิเคราะห์และเชิงสังเคราะห์จากงานประจำของข้าราชการและพนง.ม.สายสนับสนุน,โอน 104,500,เบิก104,500,จาก104,500,UMDC</t>
  </si>
  <si>
    <t>RV00300000562050058</t>
  </si>
  <si>
    <t>บันทึกตัดบัญชีรด.รอการรับรู้ รับเงินโอนธ.ไทยพาณิชย์201-9,12(2500)13(2500x3)15(2500)19(2500)20(2500)26(2500x2)27(2500x2)ม.ค.62 ,2(10000)4(2500)9(2500)10(2500)17(2500)20(2500)24(2500)25(500x2)ก.พ.62 รายได้โครงการฯ โครงการอบรมหลักสูตรกม.สำหรับการปฏิบัติงานตำรวจ ,โอน27500+35000,เบิก62500,จาก62500,UMDC</t>
  </si>
  <si>
    <t>RV00300000562050059</t>
  </si>
  <si>
    <t>บันทึกตัดบัญชีรด.รอการรับรู้ รับเงินโอนธ.ไทยพาณิชย์201-9,1(2500x2)3(2500x3)4(2500)8(2500)14(2500)20(10000+2500)22(500+2500)23(2500)26(5000)28(2500)31(2500x3)มี.ค.62 ,3(2500)5(5000)8(2500)9(5000)เม.ย.62 รายได้โครงการฯ โครงการอบรมหลักสูตรกม.สำหรับการปฏิบัติงานตำรวจ,โอน57500+15000,เบิก72500,จาก72500,UM</t>
  </si>
  <si>
    <t>17/05/2562</t>
  </si>
  <si>
    <t>RV00300000562050101</t>
  </si>
  <si>
    <t>บันทึกตัดบัญชีรด.รอการรับรู้  รับเงินโอนธ.ไทยพาณิชย์201-9,12(2900)15(3500)16(2900x2)17(2900+7000+3500x2)18(2900x2)25(3500)เม.ย.62  รายได้โครงการฯ โครงการอบรมความรู้เพื่อสายงานตำรวจอำนวยการและสนับสนุน,โอน38,400,เบิก38,400,จาก38,400,UMDC</t>
  </si>
  <si>
    <t>27/05/2562</t>
  </si>
  <si>
    <t>RV00300000562050157</t>
  </si>
  <si>
    <t>บันทึกตัดบัญชีรด.รอการรับรู้ รับเงินโอนธ.ไทยพาณิชย์201-9,17ธค.61(2500)28มค.62(2500)23กพ.62(2500)20(2500)30(5000)มีค.6218(5000x2)20(2500)23(2500)25(5000x3+2500x2)26(2500x2)28(500+1500+2500x2)29(5000+2500)เม.ย.62 รายได้โครงการฯ โครงการอบรมหลักสูตรกม.สำหรับการปฏิบัติงานตำรวจ ลำปาง ร.2,กทม ร.16,UM87,500</t>
  </si>
  <si>
    <t>22/07/2562</t>
  </si>
  <si>
    <t>RV00300000562070215</t>
  </si>
  <si>
    <t>รับเงินโอนธ.ไทยพาณิชย์201-9,2(3,500)4(14,000)5(3,500+3,500+,3500)15(3,500)22(17,500)ก.ค.62 รายได้โครงการฯ โครงการฝึกอบรมเชิงปฏิบัติการ หลักสูตรเทคนิคการเขียนคู่มือปฏิบัติงาน ระหว่างวันที่ 17-18ก.ค.62,UMDC,โอน49,000</t>
  </si>
  <si>
    <t>RV00300000562070216</t>
  </si>
  <si>
    <t>บันทึกตัดบัญชีรด.รอการรับรู้ รับเงินโอนธ.ไทยพาณิชย์201-9,7(3,500)24(7,000)25(3,000+3,000)28(3,500+3,500)มิ.ย.62 รายได้โครงการฯ โครงการฝึกอบรมเชิงปฏิบัติการ หลักสูตรเทคนิคการเขียนคู่มือปฏิบัติงาน ระหว่างวันที่ 17-18ก.ค.62,UMDC,โอน23,500</t>
  </si>
  <si>
    <t>31/07/2562</t>
  </si>
  <si>
    <t>RV00300000562070312</t>
  </si>
  <si>
    <t>รับเงินโอนธ.ไทยพาณิชย์201-9,9(3,500),10(3,500),19(7,000)26(10,500)ก.ค.62,รายได้โครงการฯ วิทยาลัยการจัดการฯ โครงการฝึกอบรม การทำงานเชิงวิเคราะห์และเชิงสังเคราะห์จากงานประจำของข้าราชการและพนง.ม.สายสนับสนุน,โอน24,500เบิก24,500จาก24,500,UMDC</t>
  </si>
  <si>
    <t>RV00300000562070313</t>
  </si>
  <si>
    <t>บันทึกตัดบัญชีรด.รอการรับรู้  รับเงินโอนธ.ไทยพาณิชย์201-9,11(3,500),25(17,500+3,500)26(3,500)29(14,000)มิ.ย.62,รายได้โครงการฯ วิทยาลัยการจัดการฯ โครงการฝึกอบรม การทำงานเชิงวิเคราะห์และเชิงสังเคราะห์จากงานประจำของข้าราชการและพนง.ม.สายสนับสนุน,โอน42,000เบิก42,000จาก42,000,UMDC</t>
  </si>
  <si>
    <t>22/08/2562</t>
  </si>
  <si>
    <t>RV00300000562080173</t>
  </si>
  <si>
    <t>รับเงินโอนธ.ไทยพาณิชย์201-9,1(7800+11700+19500)2(7800+42900)4(27300)6(7800)7(3900+7800)20(23400)ส.ค.62,รายได้โครงการฯ วิทยาลัยการจัดการฯ โครงการฝึกอบรมเชิงปฏิบัติการ หลักสูตรระเบียบงานสารบรรณหลักการเขียนหนังสือฯ,โอน159,900เบิก159,900จาก159,900,UMDC</t>
  </si>
  <si>
    <t>RV00300000562080174</t>
  </si>
  <si>
    <t>บันทึกตัดบัญชีรด.รอการรับรู้  รับเงินโอนธ.ไทยพาณิชย์201-9,24(15600)30(3900x4)31(11700)ก.ค.62,รายได้โครงการฯ วิทยาลัยการจัดการฯ โครงการฝึกอบรมเชิงปฏิบัติการ หลักสูตรระเบียบงานสารบรรณหลักการเขียนหนังสือฯ,โอน42,900เบิก42,900จาก42,900,UMDC</t>
  </si>
  <si>
    <t>RV00300000562080175</t>
  </si>
  <si>
    <t>รับเงินโอนธ.ไทยพาณิชย์201-9,1(2900)2(2900)4(8700)8(2900+2900)13(2900)ส.ค.62,รายได้โครงการฯ วิทยาลัยการจัดการฯ โครงการอบรมความรู้เพื่อสายงานตำรวจอำนวยการและสนับสนุน,โอน23,200เบิก23,200จาก23,200,UMDC</t>
  </si>
  <si>
    <t>RV00300000562080176</t>
  </si>
  <si>
    <t>บันทึกตัดบัญชีรด.รอการรับรู้  รับเงินโอนธ.ไทยพาณิชย์201-9,9(2900)13(2900)17(2900)22(2900)24(5800)27(2900)ก.ค.62,รายได้โครงการฯ วิทยาลัยการจัดการฯ โครงการอบรมความรู้เพื่อสายงานตำรวจอำนวยการและสนับสนุน,โอน20,300เบิก20,300จาก20,300,UMDC</t>
  </si>
  <si>
    <t>06/09/2562</t>
  </si>
  <si>
    <t>RV00300000562090076</t>
  </si>
  <si>
    <t>ตัดรอรับรู้ รับเงินโอนธ.ไทยพาณิชย์201-9,28(7500)มี.ค.62 ,20(2500)21(5000)24(2500)25(2500)27(2500x2)29(500x3+2500)30(5000)31(5000x3)พ.ค.62 ,1(2500+5000)8(10000)9(5000)10(2500)23(2500x2)27(2500x2)28(2500+7500)29(2500)30(2500)มิ.ย.62 รายได้โครงการฯอบรมหลักสูตรกฎหมายฯ กทม ร.16,ลำปาง ร.2,โอน112500,UMDC</t>
  </si>
  <si>
    <t>RV00300000562090077</t>
  </si>
  <si>
    <t>ตัดรอรับรู้ รับเงินโอนธ.ไทยพาณิชย์201-9,2(5000)11(2500)20(2500)21(2500)22(2500)27(2500)28(2500)29(2500)ก.ค.62 รายได้โครงการฯอบรมหลักสูตรกฎหมายฯ กทม ร.16,ลำปาง ร.2,โอน22500,UMDC</t>
  </si>
  <si>
    <t>RV00300000562090078</t>
  </si>
  <si>
    <t>ตัดรอรับรู้ รับเงินโอนธ.ไทยพาณิชย์201-9,13(3900)15(7800)16(7800)17(3900)19(31200)30(62400)ส.ค.62 รายได้โครงการฯ วิทยาลัยการจัดการฯ โครงการฝึกอบรมเชิงปฏิบัติการ หลักสูตรระเบียบงานสารบรรณหลักการเขียนหนังสือฯ,โอน117000,UMDC</t>
  </si>
  <si>
    <t>RV00300000562090079</t>
  </si>
  <si>
    <t>ตัดรอรับรู้ รับเงินโอนธ.ไทยพาณิชย์201-9,27(3900)29(3900x2+11700)ส.ค.62 รายได้โครงการฯ วิทยาลัยการจัดการฯ โครงการอบรมเชิงปฏิบัติการหลักสูตรการจัดทำฎีกาเบิกจ่ายเงิน ตามหนังสือ ที่มท0816.2/ว1325 และการเบิกจ่ายขาดเงินสะสมของศูนย์พัฒนาเด็กเล็กฯ รุ่น2,โอน23400,UMDC</t>
  </si>
  <si>
    <t>RV00300000562090080</t>
  </si>
  <si>
    <t>รับเงินโอนธ.ไทยพาณิชย์201-9,4ก.ย.62,รายได้โครงการฯ วิทยาลัยการจัดการฯ โครงการอบรมเชิงปฏิบัติการหลักสูตรการจัดทำฎีกาเบิกจ่ายเงิน ตามหนังสือ ที่มท0816.2/ว1325 และการเบิกจ่ายขาดเงินสะสมของศูนย์พัฒนาเด็กเล็กฯ รุ่น2,โอน89,700,UMDC</t>
  </si>
  <si>
    <t>RV00300000562090122</t>
  </si>
  <si>
    <t>บันทึกตัดบัญชีรด.รอการรับรู้ รับเงินโอนธ.ไทยพาณิชย์201-9,20(4000)27(1000)28(2000+1000x2)ส.ค.62 รายได้โครงการฯ วิทยาลัยการจัดการฯ โครงการพัฒนาความก้าวหน้าในอาชีพข้าราชการตำรวจประทวนเป็นสัญญาบัตร,โอน9000,เบิก9000,จาก9000,UMDC</t>
  </si>
  <si>
    <t>RV00300000562090123</t>
  </si>
  <si>
    <t>รับเงินโอนธ.ไทยพาณิชย์201-9,1(4000+3000)7(3000)8(3000)ก.ย.62 รายได้โครงการฯ วิทยาลัยการจัดการฯ โครงการพัฒนาความก้าวหน้าในอาชีพข้าราชการตำรวจประทวนเป็นสัญญาบัตร,โอน13,000,เบิก13,000,จาก13,000,UMDC</t>
  </si>
  <si>
    <t>RV00300000562090124</t>
  </si>
  <si>
    <t>บันทึกตัดบัญชีรด.รอการรับรู้ รับเงินโอนธ.ไทยพาณิชย์201-9,12(5000)พ.ค.62 ,18(500x2)22(15000)28(5000)30(500x2)มิ.ย.62,8(5000)27(15000x2)29(5000)ก.ค.62 ,2(5000x2)18(5000)29(5000x3)30(5000x2)ส.ค.62 รายได้โครงการฯ วิทยาลัยการจัดการฯ หลักสูตรกม.สำหรับการปฏิบัติงานตำรวจกทม รุ่น17,โอน125000,UMDC</t>
  </si>
  <si>
    <t>RV00300000562090363</t>
  </si>
  <si>
    <t>รับเงินโอนธ.ไทยพาณิชย์201-9,11(3900)13(11700)19(50700)ก.ย.62 รายได้โครงการฯ วิทยาลัยการจัดการฯ โครงการฝึกอบรมหลักสูตร ศิลปะในการพูดในที่ชุมชนสำหรับผู้นำ ผู้บริหาร พนักงานฯ รุ่นที่3,โอน66,300,เบิก66,300,จาก66,300,UMDC</t>
  </si>
  <si>
    <t>RV00300000562090364</t>
  </si>
  <si>
    <t>รับเงินโอนธ.ไทยพาณิชย์201-9,3(3900)4(3900)9(7800)12(7800)17(19500+3900)12(7800)19(27300)21(11700)ก.ย.62 รายได้โครงการฯ วิทยาลัยการจัดการฯ โครงการจัดทำบัญชีการปิดบัญชีของศูนย์พัฒนาเด็กเล็ก รุ่น1(46,800),โครงการจัดทำเอกสารตามขั้นตอนการประกันคุณภาพ(39,000),โอน85,800,จาก85,800,UMDC</t>
  </si>
  <si>
    <t>RV00300000562090365</t>
  </si>
  <si>
    <t>บันทึกตัดบัญชีรด.รอการรับรู้ รับเงินโอนธ.ไทยพาณิชย์201-9,29(3500)30(3500)มิ.ย.62รวม7,000 และรับเงินโอนธ.ไทยพาณิชย์201-9,1(3500x3)2(3500)ก.ย.62รวม14,000 รายได้โครงการฯ วิทยาลัยการจัดการฯ โครงการฝึกอบรมภาษาอังกฤษสำหรับการปฏิบัติงานตำรวจ รุ่นที่ 5,โอน21,000,จาก21,000,UMDC</t>
  </si>
  <si>
    <t>RV00300000562090366</t>
  </si>
  <si>
    <t>บันทึกตัดบัญชีรด.รอการรับรู้ ธ.ไทยพาณิชย์201-9,30ก.ค.62(3,900) และรับเงินโอนธ.ไทยพาณิชย์201-9,20(11,700)26(27,300) ก.ย.62  รายได้โครงการฯ วิทยาลัยการจัดการฯ โครงการจัดทำเอกสารตามขั้นตอนการประกันคุณภาพภายในของศูนย์พัฒนาเด็กเล็กฯ,โอน42,900,จาก42,900,UMDC</t>
  </si>
  <si>
    <t>26/06/2562</t>
  </si>
  <si>
    <t>RV00300000562060166</t>
  </si>
  <si>
    <t>RV176/61 รับเงินใบนำส่ง172/62 รายได้โครงการฯ สถาบันทักษิณฯ กิจกรรมทัศนศึกษานอกสถานที่โดยนักเรียนชั้นป.5จำนวน370คนจากโรงเรียนสุวรรณวงศ์ หาดใหญ่ จ.สงขลาค่าธ.16%4,736,กองทุน13%3,848,โอนกำไร25,752,รายได้สะสม3%888,เบิก24,864จาก29,600 หนังสือรร.สุวรรณวงศ์ ที่ อว.8206.01/พิเศษ ลว20มิ.ย.62</t>
  </si>
  <si>
    <t>RV02050200362020370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</si>
  <si>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สำหรับรายการค่าบริการทดสอบด้วยเครื่องมือวิทยาศาสตร์ศูนย์เครื่องมือกลาง(ตามใบนำส่งเงินเล่มที่ 949 เลขที่ 1 หัก16%ของเงินนำส่ง)ตามใบเสร็จPR1-2562:29/26ลว.28/02/2562</t>
  </si>
  <si>
    <t>13/03/2562</t>
  </si>
  <si>
    <t>RV02050200362030159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</si>
  <si>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สำหรับรายการค่าบริการทดสอบด้วยเครื่องมือวิทยาศาสตร์ศูนย์เครื่องมือกลาง(ตามใบนำส่งเงินเล่มที่ 949 เลขที่ 2 หัก16%ของเงินนำส่ง)ตามใบเสร็จPL1-2562:4/46ลว.12/03/2562</t>
  </si>
  <si>
    <t>RV02050200362030172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</si>
  <si>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สำหรับรายการค่าบริการทดสอบด้วยเครื่องมือวิทยาศาสตร์ศูนย์เครื่องมือกลาง(ตามใบนำส่งเงินเล่มที่ 949 เลขที่ 3 หัก16%ของเงินนำส่ง)ตามใบเสร็จPL1-2562:4/49ลว.14/03/2562</t>
  </si>
  <si>
    <t>RV02050200362030212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</si>
  <si>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สำหรับรายการค่าบริการทดสอบด้วยเครื่องมือวิทยาศาสตร์ศูนย์เครื่องมือกลาง(ตามใบนำส่งเงินเล่มที่ 949 เลขที่ 4-5 หัก16%ของเงินนำส่ง)ตามใบเสร็จPL1-2562:5/5ลว.19/03/2562</t>
  </si>
  <si>
    <t>01/04/2562</t>
  </si>
  <si>
    <t>RV02050200362040009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</si>
  <si>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สำหรับรายการค่าบริการทดสอบด้วยเครื่องมือวิทยาศาสตร์ศูนย์เครื่องมือกลาง(ตามใบนำส่งเงินเล่มที่ 949 เลขที่ 6 หัก16%ของเงินนำส่ง)ตามใบเสร็จPL1-2562:5/25ลว.01/04/2562</t>
  </si>
  <si>
    <t>RV02050200362040054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</si>
  <si>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สำหรับรายการค่าบริการทดสอบด้วยเครื่องมือวิทยาศาสตร์ศูนย์เครื่องมือกลาง(ตามใบนำส่งเงินเล่มที่ 949 เลขที่ 7 หัก16%ของเงินนำส่ง)ตามใบเสร็จPL1-2562:5/31ลว.04/04/2562</t>
  </si>
  <si>
    <t>RV02050200362040161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</si>
  <si>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สำหรับรายการค่าบริการทดสอบด้วยเครื่องมือวิทยาศาสตร์ศูนย์เครื่องมือกลาง(ตามใบนำส่งเงินเล่มที่ 949 เลขที่ 8-10 หัก16%ของเงินนำส่ง)ตามใบเสร็จPL1-2562:5/40ลว.18/04/2562</t>
  </si>
  <si>
    <t>RV02050200362050039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</si>
  <si>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สำหรับรายการค่าบริการทดสอบด้วยเครื่องมือวิทยาศาสตร์ศูนย์เครื่องมือกลาง(ตามใบนำส่งเงินเล่มที่ 949 เลขที่ 11 หัก16%ของเงินนำส่ง)ตามใบเสร็จPL1-2562:6/3ลว.03/05/2562</t>
  </si>
  <si>
    <t>07/05/2562</t>
  </si>
  <si>
    <t>RV02050200362050089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</si>
  <si>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สำหรับรายการค่าบริการทดสอบด้วยเครื่องมือวิทยาศาสตร์ศูนย์เครื่องมือกลาง(ตามใบนำส่งเงินเล่มที่ 949 เลขที่ 12-13 หัก16%ของเงินนำส่ง)ตามใบเสร็จPL1-2562:6/5ลว.07/05/2562</t>
  </si>
  <si>
    <t>23/05/2562</t>
  </si>
  <si>
    <t>RV02050200362050240</t>
  </si>
  <si>
    <t>รับเงินโอนจากบัญชีเงินฝากออมทรัพย์ ธ.ไทยพาณิชย์ เลขที่บัญชี 403-487220-3 ในวันที่ 15/05/2562 จากสถาบันวิจัยและพัฒนา สำหรับเงินค่าลงทะเบียนงานประชุมวิชาการระดับชาติมหาวิทยาลัยทักษิณ ณ โรงแรมสยามออเรียนทัล(หักบริการวิชาการ6%จากรายรับสถาบันวิจัย)ตามใบเสร็จPR2-2562:5/29ลว.22/05/62</t>
  </si>
  <si>
    <t>RV02050200362050261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</si>
  <si>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สำหรับรายการค่าบริการทดสอบด้วยเครื่องมือวิทยาศาสตร์ศูนย์เครื่องมือกลาง(ตามใบนำส่งเงินเล่มที่ 949 เลขที่ 14 หัก16%ของเงินนำส่ง)ตามใบเสร็จPL1-2562:6/14ลว.23/05/2562</t>
  </si>
  <si>
    <t>RV02050200362060026</t>
  </si>
  <si>
    <t>รับเงินโอนจากบัญชีเงินฝากออมทรัพย์ ธ.ไทยพาณิชย์ เลขที่บัญชี 403-487220-3 ในวันที่ 24/05/2562 จากสถาบันวิจัยและพัฒนา สำหรับเงินค่าลงทะเบียนงานประชุมวิชาการระดับชาติมหาวิทยาลัยทักษิณ ณ โรงแรมสยามออเรียนทัล(หักบริการวิชาการ6%จากรายรับสถาบันวิจัย)ตามใบเสร็จPR2-2562:5/46ลว.05/06/62</t>
  </si>
  <si>
    <t>14/06/2562</t>
  </si>
  <si>
    <t>RV02050200362060163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</si>
  <si>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มือกลาง(ตามใบนำส่งเงินเล่มที่949เลขที่15หักบริการวิชาการ16%จากยอดนำส่งเงิน)ตามใบเสร็จPL1-2562:6/32ลว.14/06/2562</t>
  </si>
  <si>
    <t>03/07/2562</t>
  </si>
  <si>
    <t>RV02050200362070028</t>
  </si>
  <si>
    <t>รับเงินโอนจากบัญชีเงินฝากออมทรัพย์ ธ.ไทยพาณิชย์ เลขที่บัญชี 403-487220-3 ในวันที่ 28/06/2562จากสถาบันวิจัยสำหรับค่าลงทะเบียนงานประชุมวิชาการระดับชาติมหาวิทยาลัยทักษิณ ครั้งที่ 29(หักค่าบริการวิชการ6%จากรายรับที่นำส่ง)ตามใบเสร็จPL2-2562:1/24ลว.02/07/2562</t>
  </si>
  <si>
    <t>09/07/2562</t>
  </si>
  <si>
    <t>RV02050200362070173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</si>
  <si>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16หักบริการวิชาการ16%จากยอดรับของสถาบันวิจัยฯ)ตามใบเสร็จPL1-2562:6/48ลว.09/07/2562</t>
  </si>
  <si>
    <t>RV02050200362070213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</si>
  <si>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17หักบริการวิชาการ16%จากยอดรับของสถาบันวิจัยฯ)ตามใบเสร็จPL1-2562:7/6ลว.12/07/2562</t>
  </si>
  <si>
    <t>24/07/2562</t>
  </si>
  <si>
    <t>RV02050200362070351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</si>
  <si>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18-19หักบริการวิชาการ16%จากยอดรับของสถาบันวิจัยฯ)ตามใบเสร็จPL1-2562:7/12ลว.24/07/2562</t>
  </si>
  <si>
    <t>RV02050200362070444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</si>
  <si>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20หักบริการวิชาการ16%จากยอดรับของสถาบันวิจัยฯ)ตามใบเสร็จPL1-2562:7/19ลว.31/07/2562</t>
  </si>
  <si>
    <t>RV02050200362080060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</si>
  <si>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21-22หักบริการวิชาการ16%จากยอดรับของสถาบันวิจัยฯ)ตามใบเสร็จPL1-2562:7/23ลว.05/08/2562</t>
  </si>
  <si>
    <t>07/08/2562</t>
  </si>
  <si>
    <t>RV02050200362080095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</si>
  <si>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23หักบริการวิชาการ16%จากยอดรับของสถาบันวิจัยฯ)ตามใบเสร็จPL1-2562:7/28ลว.07/08/2562</t>
  </si>
  <si>
    <t>RV02050200362080172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</si>
  <si>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24-25หักบริการวิชาการ16%จากยอดรับของสถาบันวิจัยฯ)ตามใบเสร็จPL1-2562:7/30ลว.14/08/2562</t>
  </si>
  <si>
    <t>RV02050200362080236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</si>
  <si>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26หักบริการวิชาการ16%จากยอดรับของสถาบันวิจัยฯ)ตามใบเสร็จPL1-2562:7/33ลว.20/08/2562</t>
  </si>
  <si>
    <t>RV02050200362080281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</si>
  <si>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27หักบริการวิชาการ16%จากยอดรับของสถาบันวิจัยฯ)ตามใบเสร็จPL1-2562:7/35ลว.22/08/2562</t>
  </si>
  <si>
    <t>RV02050200362090119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</si>
  <si>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28-29หักบริการวิชาการ16%จากยอดรับของสถาบันวิจัยฯ)ตามใบเสร็จPL1-2562:7/50ลว.06/09/2562</t>
  </si>
  <si>
    <t>RV02050200362090223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</si>
  <si>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30-31หักบริการวิชาการ16%จากยอดรับของสถาบันวิจัยฯ)ตามใบเสร็จPL1-2562:8/6ลว.11/09/2562</t>
  </si>
  <si>
    <t>RV02050200362090287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</si>
  <si>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32หักบริการวิชาการ16%จากยอดรับของสถาบันวิจัยฯ)ตามใบเสร็จPL1-2562:8/7ลว.13/09/2562</t>
  </si>
  <si>
    <t>19/09/2562</t>
  </si>
  <si>
    <t>RV02050200362090380</t>
  </si>
  <si>
    <t>รับเงินจากสถาบันวิจัยและพัฒนา สำหรับรายการค่าบริการทดสอบด้วยเครื่องมือวิทยาศาสตร์ศูนย์เครื่องมือกลาง(ใบนำส่งเงินเล่มที่949เลขที่33-35หักบริการวิชาการ16%จากยอดรับของสถาบันวิจัยฯ)ตามใบเสร็จPL1-2562:8/14ลว.19/09/2562</t>
  </si>
  <si>
    <t>รวม-สถาบันปฏิบัติการชุมชนเพื่อการศึกษาแบบบูรณาการ</t>
  </si>
  <si>
    <t>ยอดยกไป 3 รหัสบัญชีรวมกันหักด้วยรายการกลับบัญชีต้นปี</t>
  </si>
  <si>
    <t>ผลรวมช่อง (6)+(7)</t>
  </si>
  <si>
    <t>ยอดยกไปรหัส 41100111010006</t>
  </si>
  <si>
    <t>หมายเหตุ  :  อัตราการจัดสรรเงินค่าธรรมเนียมบริการวิชาการให้เป็นไปตามหลักเกณฑ์ระเบียบมหาวิทยาลัยทักษิณ ว่าด้วยการให้บริการวิชาการ พ.ศ.2559  (ประกาศ ณ วันที่ 28 พฤษภาคม พ.ศ. 2559) ดังนี้</t>
  </si>
  <si>
    <t>1.  กรณีที่มิใช้สถานที่ของมหาวิทยาลัย  กำหนดไม่ต่ำกว่าร้อยละ  6% ของรายรับ (กองทุนบริการวิชาการไม่ต่ำกว่าร้อยละ 4% ของรายรับ  เงินสะสมของส่วนงานหรือหน่วยงานไม่ต่ำกว่าร้อยละ 2% ของรายรับ)</t>
  </si>
  <si>
    <t>2.  กรณีที่ใช้สถานที่ของมหาวิทยาลัย  กำหนดไม่ต่ำกว่าร้อยละ  16% ของรายรับ  (กองทุนบริการวิชาการไม่ต่ำกว่าร้อยละ 13% ของรายรับ  เงินสะสมของส่วนงานหรือหน่วยงานไม่ต่ำกว่าร้อยละ 3% ของรายรับ)</t>
  </si>
  <si>
    <t xml:space="preserve">รายรับสุทธิ คือ รายรับ(100%)หักด้วยค่าธรรมเนียมบริการวิชาการที่จัดสรรเข้ากองทุนบริการวิชาการ ( 4%, 13%) และเงินสะสมของส่วนงานหรือหน่วยงาน (2%, 3%) ซึ่งรายรับสุทธิดังกล่าวฝ่ายการคลังและทรัพย์สินจะบันทึกกระทบงบประมาณรายจ่ายในระบบสารสนเทศบัญชีสามมิติ  แหล่งเงินรายได้บริการวิชาการ </t>
  </si>
  <si>
    <r>
      <t xml:space="preserve">ให้กับหน่วยงานเจ้าของโครงการเพื่อดำเนินการและเบิกจ่ายเงินไปใช้จ่ายตามวัตถุประสงค์ของการบริการวิชาการที่ได้รับอนุมัติต่อไป </t>
    </r>
    <r>
      <rPr>
        <u/>
        <sz val="13"/>
        <rFont val="Angsana New"/>
        <family val="1"/>
      </rPr>
      <t>ทั้งนี้ยกเว้น</t>
    </r>
    <r>
      <rPr>
        <sz val="13"/>
        <rFont val="Angsana New"/>
        <family val="1"/>
      </rPr>
      <t xml:space="preserve">วิทยาลัยการจัดการเพื่อการพัฒนาจะไม่หักค่าธรรมเนียมบริการวิชาการเนื่องจากกำหนดให้หักในลักษณะเงินอุดหนุนมหาวิทยาลัยทักษิณ ในอัตราร้อยละ 5 จากรายรับจริง </t>
    </r>
  </si>
  <si>
    <t>(อ้างอิงตามงบประมาณรายจ่ายประจำปีงบประมาณ พ.ศ. 2562  มหาวิทยาลัยทักษิณ  หน้า 234  ข้อ 15) และฝ่ายการคลังฯจะไม่บันทึกกระทบงบประมาณให้กับวิทยาลัยการจัดการฯเพื่อนำไปใช้จ่ายเนื่องจากได้รับการจัดสรรงบประมาณประจำปีแล้ว</t>
  </si>
  <si>
    <t>รายละเอียดรายได้โครงการบริการวิชาการ  ประจำปีงบประมาณ พ.ศ. 2563</t>
  </si>
  <si>
    <t>(7)</t>
  </si>
  <si>
    <t>02/10/2562</t>
  </si>
  <si>
    <t>RV00300000563100032</t>
  </si>
  <si>
    <t>บันทึกตัดบัญชีรด.รอการรับรู้  รับเงินโอนธ.กรุงไทย359-3,17ก.ย.62 รายได้โครงการฯ คณะศึกษาฯ เงินอุดหนุนโครงการส่งเสริมกระบวนการชุมชนแห่งการเรียนรู้เพื่อพัฒนาจรรยาบรรณฯ:E-PLCจากสนง.เลขาธิการคุรุสภา ค่าธ.16%16,064,กองทุน13%13,052,โอนกำไร87,348,รายได้สะสม3%3,012,เบิก84,336จาก100,400</t>
  </si>
  <si>
    <t>GJ0030000056310000003</t>
  </si>
  <si>
    <t>ยกเลิกใบเสร็จรับเงิน ยกเลิก RV00300000563100032 , 2ต.ค.62 เนื่องจากเป็นรายได้รอการรับรู้</t>
  </si>
  <si>
    <t>RV00300000563100046</t>
  </si>
  <si>
    <t>05/11/2562</t>
  </si>
  <si>
    <t>RV00300000563110031</t>
  </si>
  <si>
    <t>ตัดรด.รอการรับรู้ ธ.กรุงไทย359-3,24ต.ค.62  รับเงินใบนำส่ง33/63รายได้โครงการฯ คณะศึกษาฯ จ้างผู้ทรงคุณวุฒิประเมินผลงานข้าราชการ/พนักงานครูและบุคลากรทางการศึกษาท้องถิ่นเพื่อเลื่อนวิทยาฐานะให้สูงขึ้นระดับชำนาญการหรือเชี่ยวชาญ ค่าธ.6%62,934,กองทุน4%41,956,โอน100,6944,สะสม2%20,978,เบิก985,966จาก1,048,900</t>
  </si>
  <si>
    <t>15/11/2562</t>
  </si>
  <si>
    <t>RV00300000563110108</t>
  </si>
  <si>
    <t>บันทึกตัดบัญชีรด.รอการรับรู้ ธ.กรุงไทย359-3,31ต.ค.62 รายได้โครงการ คณะศึกษาฯ เงินอุดหนุนกิจกรรมพัฒนาวิชาชีพแบบชุมชนแห่งการเรียนรู้ทางวิชาชีพ ค่าธ.6%14,400,กองทุน4%9,600,โอนกำไร230,400,รายได้สะสม2%4,800,เบิก225,600จาก240,000</t>
  </si>
  <si>
    <t>19/12/2562</t>
  </si>
  <si>
    <t>RV00300000563120149</t>
  </si>
  <si>
    <t>รับเงินใบนำส่ง104/63 รายได้โครงการ คณะศึกษาฯ โครงการ การสอนคณิตศาสตร์ในระดับโรงเรียน ค่าธ.16%8,944,กองทุน13%7,267,โอนกำไร48,633,รายได้สะสม3%1,677,เบิก45,956จาก55,900 จากอว8205.01/ ลว27พ.ย.62</t>
  </si>
  <si>
    <t>23/12/2562</t>
  </si>
  <si>
    <t>RV00300000563120166</t>
  </si>
  <si>
    <t>รับเงินใบนำส่ง113/63 รายได้โครงการ คณะศึกษาฯ โครงการ การสอนคณิตศาสตร์ในระดับโรงเรียน ค่าธ.16%48,กองทุน13%39,โอนกำไร261,รายได้สะสม3%9,เบิก252จาก300 จากอว8205.01/ ลว27พ.ย.62</t>
  </si>
  <si>
    <t>JV00300000563010003</t>
  </si>
  <si>
    <t>บันทึกปรับลดงปม.จากการยกเลิกใบเสร็จรับเงินเลขที่ SL2-63ซ2/30 ลว.15พย62 โครงการ Thailand School Improvement(T SIP) ของคณะศึกษาฯ 240,000 บาท เนื่องจากเป็นโครงการวิจัย ตามอว.8205.01/ ลว.31มค63 ขอส่งคืนใบเสร็จรับเงินและปรับลดงปม. (รับRV00300000563110108 เงินอุดหนุนกิจกรรมพัฒนาวิชาชีพแบบชุมชนแห่งการเรียนรู้ทางวิชาชีพ ค่าธ.6%14,400,กองทุน4%9,600,โอนกำไร230,400,รายได้สะสม2%4,800,เบิก225,600จาก240,000)</t>
  </si>
  <si>
    <t>01/11/2562</t>
  </si>
  <si>
    <t>RV00300000563110006</t>
  </si>
  <si>
    <t>รับเงินใบนำส่ง30/63 รายได้โครงการ คณะนิติฯ โครงการหลักสูตร กฎหมายเกี่ยวกับการดำเนินธุรกิจสหกรณ์ ฯ  ค่าธ.6%4,140,กองทุน4%2,760,โอน66,240,ร/ดสะสม2%1,380เบิก64,860จาก69,000 หนังสืออว8202.08/2441 ลว1ต.ค.62</t>
  </si>
  <si>
    <t>07/11/2562</t>
  </si>
  <si>
    <t>RV00300000563110052</t>
  </si>
  <si>
    <t>ตัดรด.รอการรับรู้ ธ.กรุงไทย359-3,3ต.ค.62โอน284,988,เงินสด12 รายได้โครงการฯคณะนิติฯจ้างที่ปรึกษาโครงการประเมินความเชื่อมั่นของปชช.ในจ.ชายแดนภาคใต้ฯ จากสนง.ปลัดกระทรวงยุติธรรมค่าธ.6%17,100,กองทุน4%11,400,โอน273,600,ร/ดสะสม2%5,700เบิก267,900จาก285,000,ศธ64.17/0528ลว4มี.ค.62</t>
  </si>
  <si>
    <t>17/01/2563</t>
  </si>
  <si>
    <t>RV00300000563010119</t>
  </si>
  <si>
    <t>รับเงินโอน ธ.กรุงไทย359-3,9ม.ค.63(94,988),ธ.ไทยพาณิชย์5949-4,17ม.ค.63(12-จากโอน60) รายได้โครงการฯคณะนิติฯ จ้างที่ปรึกษาโครงการประเมินความเชื่อมั่นของปชช.ในจ.ชายแดนภาคใต้ฯ จากสนง.ปลัดกระทรวงยุติธรรมค่าธ.6%5,700,กองทุน4%3,800,โอน91,200,ร/ดสะสม2%1,900เบิก89,300จาก95,000,ตามสญ.เลขที่96/2562</t>
  </si>
  <si>
    <t>RV00300000563010120</t>
  </si>
  <si>
    <t>รับเงินโอน ธ.กรุงไทย359-3,9ม.ค.63(4,988+9,988+19,988+14,988),ธ.ไทยพาณิชย์5949-4,17ม.ค.63(48-จากโอน60) รายได้โครงการฯคณะนิติฯ จ้างที่ปรึกษาโครงการประเมินความเชื่อมั่นของปชช.ในจ.ชายแดนภาคใต้ฯ จากสนง.ปลัดกระทรวงยุติธรรมค่าธ.6%3,000,กองทุน4%2,000,โอน48,000,ร/ดสะสม2%1,000เบิก47,000จาก50,000,สญ.ที่96/2562</t>
  </si>
  <si>
    <t>29/10/2562</t>
  </si>
  <si>
    <t>RV00300000563100215</t>
  </si>
  <si>
    <t>รับเงินใบนำส่ง27/63 รายได้โครงการ คณะมนุษย์ฯ โครงการสัปดาห์แห่งการเรียนรู้ภูมิศาสตร์และวันสารสนเทศฯ(GIS DAY2019) ค่าธ.16%3,200,กองทุน13%2,600,โอนกำไร17,400,รายได้สะสม3%600,เบิก16,800จาก20,000</t>
  </si>
  <si>
    <t>GJ0030000056310000014</t>
  </si>
  <si>
    <t>ยกเลิกใบเสร็จรับเงิน ยกเลิก RV00300000563100215 , 29ต.ค.62 เนื่องจากเป็นเงินโอน</t>
  </si>
  <si>
    <t>RV00300000563100217</t>
  </si>
  <si>
    <t>รับเงินโอนธ.กรุงไทย359-3,21ต.ค.62 รับเงินใบนำส่ง27/63 รายได้โครงการ คณะมนุษย์ฯ โครงการสัปดาห์แห่งการเรียนรู้ภูมิศาสตร์และวันสารสนเทศฯ(GIS DAY2019) ค่าธ.16%3,200,กองทุน13%2,600,โอนกำไร17,400,รายได้สะสม3%600,เบิก16,800จาก20,000</t>
  </si>
  <si>
    <t>13/11/2562</t>
  </si>
  <si>
    <t>RV00300000563110091</t>
  </si>
  <si>
    <t>บันทึกตัดบัญชีรด.รอการรับรู้ ธ.กรุงไทย359-3,31ต.ค.62 รายได้โครงการฯ คณะมนุษย์ฯ โครงการเก็บลูกไม้ สานคลุ้ม หุ้มกระจูด:ร้อยเรื่องราวป่าต้นน้ำสู่ปลายธาราฯ จากมูลนิธิไทยรักษ์ป่า ค่าธ.6%1,800,กองทุน4%1,200,โอน28,800,ร/ดสะสม2%600เบิก28,200จาก30,000</t>
  </si>
  <si>
    <t>25/11/2562</t>
  </si>
  <si>
    <t>RV00300000563110164</t>
  </si>
  <si>
    <t>รับเงินใบนำส่ง52/63 รายได้โครงการ คณะมนุษย์ฯ บริการวิชาการเพื่อหารายได้ ภายใต้ศูนย์พัฒนาบันลือ ถิ่นพังงา:สอบวัดความรู้และทักษะภาษาอังกฤษTOEFL ITP  ค่าธ.16%6,144,กองทุน13%4,992,โอนกำไร33,408,รายได้สะสม3%1,044,เบิก32,256จาก38,400</t>
  </si>
  <si>
    <t>02/12/2562</t>
  </si>
  <si>
    <t>RV00300000563120007</t>
  </si>
  <si>
    <t>รับเงินใบนำส่ง65/63 รายได้โครงการ คณะมนุษย์ฯ บริการวิชาการเพื่อหารายได้ ภายใต้ศูนย์พัฒนาบันลือ ถิ่นพังงา:สอบวัดความรู้และทักษะภาษาอังกฤษTOEEIC  ค่าธ.16%27,776,กองทุน13%22,568,โอนกำไร145,824,รายได้สะสม3%5,208,เบิก145,824จาก173,600</t>
  </si>
  <si>
    <t>16/12/2562</t>
  </si>
  <si>
    <t>RV00300000563120105</t>
  </si>
  <si>
    <t>รับเงินใบนำส่ง97/63 รายได้โครงการ คณะมนุษย์ฯ โครงการพัฒนาศักยภาพนิสิต English for CommunicationและEnglish Intensive Coures  ค่าธ.16%34,080,กองทุน13%27,690,โอนกำไร185,310,รายได้สะสม3%6,390,เบิก178,920จาก213,000</t>
  </si>
  <si>
    <t>20/01/2563</t>
  </si>
  <si>
    <t>RV00300000563010131</t>
  </si>
  <si>
    <t>รับเงินใบนำส่ง144/63 รายได้โครงการ คณะมนุษย์ฯ บริการวิชาการเพื่อหารายได้ ภายใต้ศูนย์พัฒนาบันลือ ถิ่นพังงา:สอบวัดความรู้และทักษะภาษาอังกฤษTOEIC  ค่าธ.16%9,136,กองทุน13%7,423,โอนกำไร49,677,รายได้สะสม3%1,713,เบิก47,964จาก57,100ตามอว8205.02/ ลว1พ.ย.62</t>
  </si>
  <si>
    <t>10/10/2562</t>
  </si>
  <si>
    <t>RV00300000563100106</t>
  </si>
  <si>
    <t>รับเงินใบนำส่ง11/63 รายได้โครงการฯ เศรษฐศาสตร์ฯ โครงการอบรมและฝึกปฏิบัติการเขียนคู่มือปฏิบัติงานเพื่อใช้ต่อสัญญาจ้างและขอตำแหน่งที่สูงขึ้น ค่าธ.6%3,480,กองทุน4%2,320,โอนกำไร55,680,รายได้สะสม2%1,160,เบิก54,520จาก58,000</t>
  </si>
  <si>
    <t>28/10/2562</t>
  </si>
  <si>
    <t>RV00300000563100200</t>
  </si>
  <si>
    <t>รับเงินใบนำส่ง18/63 รายได้โครงการฯ เศรษฐศาสตร์ฯ โครงการอบรมและฝึกปฏิบัติการเขียนผลงานวิเคราะห์เพื่อใช้ต่อสัญญาจ้างและกำหนดตำแหน่งที่สูงขึ้น ค่าธ.6%1,350,กองทุน4%900,โอนกำไร21,600,รายได้สะสม2%450,เบิก21,150จาก22,500</t>
  </si>
  <si>
    <t>GJ0030000056310000013</t>
  </si>
  <si>
    <t>ยกเลิกใบเสร็จรับเงิน ยกเลิก RV00300000563100200 , 28ต.ค.62 เนื่องจากยังไม่กระทบงปม.</t>
  </si>
  <si>
    <t>RV00300000563100201</t>
  </si>
  <si>
    <t>12/11/2562</t>
  </si>
  <si>
    <t>RV00300000563110079</t>
  </si>
  <si>
    <t>รับเงินโอนธ.กรุงไทย359-3,5พ.ย.62(155,720) รายได้โครงการฯ คณะเศรษฐศาสตร์ฯ โครงการพัฒนาผู้ประกอบการด้านการท่องเที่ยวจ.พัทลุง ค่าธ.6%10,800,กองทุน4%7,200,โอน172,800,ร/ดสะสม2%3,600เบิก169,200จาก180,000 หนังสืออว8205.07/ ลว5พ.ย.62</t>
  </si>
  <si>
    <t>29/11/2562</t>
  </si>
  <si>
    <t>RV02050200363110380</t>
  </si>
  <si>
    <t>รับเงินจากคณะวิทยาการสุขภาพและการกีฬา สำหรับรายการค่าบริการนวดแผนไทยและอบสมุนไพร(หักบริการวิชาการ16%ตามใบนำส่งเงินเล่มที่0973เลขที่1-12) ตามใบเสร็จ PL1-2563:1/23ลว.29/11/2562</t>
  </si>
  <si>
    <t>13/12/2562</t>
  </si>
  <si>
    <t>RV02050200363120120</t>
  </si>
  <si>
    <t>รับเงินจากคณะวิทยาการสุขภาพและการกีฬา สำหรับรายการค่าบริการนวดแผนไทยและอบสมุนไพร(หักบริการวิชาการ16%ตามใบนำส่งเงินเล่มที่0973เลขที่13-27) ตามใบเสร็จ PL1-2563:1/27ลว.13/12/2562</t>
  </si>
  <si>
    <t>17/12/2562</t>
  </si>
  <si>
    <t>RV02050200363120151</t>
  </si>
  <si>
    <t>รับเงินจากคณะวิทยาการสุขภาพและการกีฬา สำหรับรายการค่าบริการนวดแผนไทยและอบสมุนไพร(หักบริการวิชาการ16%ตามใบนำส่งเงินเล่มที่0973เลขที่28-39) ตามใบเสร็จ PL1-2563:1/30ลว.17/12/2562</t>
  </si>
  <si>
    <t>24/12/2562</t>
  </si>
  <si>
    <t>RV02050200363120216</t>
  </si>
  <si>
    <t>รับเงินจากคณะวิทยาการสุขภาพและการกีฬา สำหรับรายการค่าบริการนวดแผนไทยและอบสมุนไพร(หักบริการวิชาการ16%ตามใบนำส่งเงินเล่มที่0973เลขที่40-48) ตามใบเสร็จ PL1-2563:1/44ลว.24/12/2562</t>
  </si>
  <si>
    <t>03/01/2563</t>
  </si>
  <si>
    <t>RV02050200363010024</t>
  </si>
  <si>
    <t>รับเงินจากคณะวิทยาการสุขภาพและการกีฬา สำหรับรายการค่าบริการนวดแผนไทยและอบสมุนไพร(หักบริการวิชาการ16%ตามใบนำส่งเงินเล่มที่0973เลขที่49-50และเล่มที่975เลขที่1-9) ตามใบเสร็จ PL1-2563:2/10ลว.03/01/2563</t>
  </si>
  <si>
    <t>RV02050200363010199</t>
  </si>
  <si>
    <t>รับเงินจากคณะวิทยาการสุขภาพและการกีฬา สำหรับรายการค่าบริการนวดแผนไทยและอบสมุนไพร(หักบริการวิชาการ16%ตามใบนำส่งเงินเล่มที่975เลขที่10-11) ตามใบเสร็จ PL1-2563:2/23ลว.20/01/2563</t>
  </si>
  <si>
    <t>22/01/2563</t>
  </si>
  <si>
    <t>RV02050200363010273</t>
  </si>
  <si>
    <t>รับเงินจากคณะวิทยาการสุขภาพและการกีฬา สำหรับรายการค่าบริการนวดแผนไทยและอบสมุนไพร(หักบริการวิชาการ16%ตามใบนำส่งเงินเล่มที่975เลขที่12) ตามใบเสร็จ PL1-2563:2/26ลว.22/01/2563</t>
  </si>
  <si>
    <t>30/01/2563</t>
  </si>
  <si>
    <t>RV02050200363010316</t>
  </si>
  <si>
    <t>รับเงินจากคณะวิทยาการสุขภาพและการกีฬา สำหรับรายการค่าบริการนวดแผนไทยและอบสมุนไพร(หักบริการวิชาการ16%ตามใบนำส่งเงินเล่มที่975เลขที่13-15) ตามใบเสร็จ PL1-2563:2/34ลว.30/01/2563</t>
  </si>
  <si>
    <t>RV02050200363110003</t>
  </si>
  <si>
    <t>รับเงินโอนจากบัญชีเงินฝากออมทรัพย์ ธ.กรุงไทย เลขที่ 981-2-81043-9 ในวันที่ 30/10/2562 จากโรงเรียนคันธพิทยาคาร จังหวัดตรัง สำหรับเงินเพื่อจัดค่ายพัฒนาทักษะและกระบวนการทางวิทยาศาสตร์(หักค่าบริการวิชาการ16%ของรายรับคณะวิทยาศาสตร์) ตามใบเสร็จ PR2-2563:1/22ลว.01/11/2562</t>
  </si>
  <si>
    <t>RV02050200363110004</t>
  </si>
  <si>
    <t>รับเงินโอนจากบัญชีเงินฝากออมทรัพย์ ธ.กรุงไทย เลขที่ 981-2-81043-9 ในวันที่ 28/10/2562 จากโรงเรียนสังคมอิสลาม จังหวัดตรัง สำหรับเงินเพื่อจัดค่ายเรียนรู้วิทยาศาสตร์เชิงปฏิบัติการ Science Training Program(หักค่าบริการวิชาการ16%ของรายรับคณะวิทยาศาสตร์) ตามใบเสร็จ PR2-2563:1/23ลว.01/11/2562</t>
  </si>
  <si>
    <t>04/12/2562</t>
  </si>
  <si>
    <t>RV02050200363120031</t>
  </si>
  <si>
    <t>รับเงินโอนจากบัญชีเงินฝากออมทรัพย์ ธ.กรุงไทย เลขที่ 981-2-81043-9 ในวันที่ 29/11/2562 จากโรงเรียนดรุณศาสตร์วิทยา จังหวัดปัตตานี สำหรับโครงการค่ายเทคนิคปฏิบัติการเบื้องต้นทางด้านวิทยาศาสตร์(หักบริการวิชาการ16%จากยอดรายรับคณะวิทยาศาสตร์) ตามใบเสร็จPR2-2563:2/7, PR2-63:2/5, PR2-63:2/6 ลว.04/12/2562</t>
  </si>
  <si>
    <t>20/12/2562</t>
  </si>
  <si>
    <t>RV02050200363120191</t>
  </si>
  <si>
    <t>รับเงินรายได้โครงการบริการวิชาการค่ายวิยาศาสตร์สำหรับนักเรียนห้องเรียนพิเศษ โครงการSME รร.แสงทองวิทยา จ.สงขลา (หัก16%) โดยการโอนเงินเข้าบัญชีธนาคารกรุงไทย 981-2-81043-9 วันที่ 18ธค.62 รับเงินตามใบเสร็จเลขที่PR2-2563:2/14</t>
  </si>
  <si>
    <t>RV02050200363120217</t>
  </si>
  <si>
    <t>รับเงินโอนจากบัญชีเงินฝากออมทรัพย์ ธ.ออมสิน เลขที่ 020240828481=10800บ.และเงินสด=2700บ. จากคณะวิทยาศาสตร์ สำหรับเงินค่าลงทะเบียนโครงการค่ายนักจุลชีววิทยารุ่นเยาว์ครั้งที่ 1(หักบริการวิชาการ16%จากยอดนำส่งเงินเล่มที่983เลขที่1-27) ตามใบเสร็จ PL1-2563:1/41และPL2-2563:1/15ลว.24/12/2562</t>
  </si>
  <si>
    <t>06/01/2563</t>
  </si>
  <si>
    <t>RV02050200363010043</t>
  </si>
  <si>
    <t>รับเงินโอนจากบัญชีเงินฝากออมทรัพย์ ธ.กรุงไทย เลขที่ 981-2-81043-9 ในวันที่ 03/01/2563 จากโรงเรียนชะอวดวิทยาคาร จังหวัดนครศรีธรรมราช สำหรับเงินค่าใช้จ่ายในการจัดค่ายวิชาการด้านวิทยาศาสตร์และคณิตศาสตร์(หักบริการวิชาการ16%จากยอดรายรับคณะวิทยาศาสตร์) ตามใบเสร็จ PR2-2563:2/29ลว.06/01/2563</t>
  </si>
  <si>
    <t>RV02050200363010044</t>
  </si>
  <si>
    <t>รับเงินโอนจากบัญชีเงินฝากออมทรัพย์ ธ.กรุงไทย เลขที่ 981-2-81043-9 ในวันที่ 03/01/2563 จากโรงเรียนสตรีทุ่งสง จังหวัดนครศรีธรรมราช สำหรับเงินค่าใช้จ่ายในการจัดค่ายปฏิบัติการฟิสิกส์(หักบริการวิชาการ16%จากยอดรายรับคณะวิทยาศาสตร์) ตามใบเสร็จ PR2-2563:2/30ลว.06/01/2563</t>
  </si>
  <si>
    <t>RV02050200363100086</t>
  </si>
  <si>
    <t>รับเงินโอนจากบัญชีเงินฝากออมทรัพย์ ธ.ไทยพาณิชย์ เลขที่บัญชี 403-487220-3 ในวันที่ 25/09/62 จากโปรแกรมสนับสนุนการพัฒนาเทคโนโลยีและนวัตกรรม สำหรับเงินสนับสนุนต้นสังกัดผู้เชียวชาญที่เกิดขึ้นจากโปรแกรม ITAP เครือข่ายมหาวิทยาลัยสงขลานครินทร์(สำหรับส่วนบริการวิชาการของคณะวิศวกรรมฯ)ตามใบเสร็จPR2-2563:1/11</t>
  </si>
  <si>
    <t>09/10/2562</t>
  </si>
  <si>
    <t>RV02050200363100076</t>
  </si>
  <si>
    <t>รับเงินโอนจากบัญชีเงินฝากออมทรัพย์ ธ.ไทยพาณิชย์ เลขที่บัญชี 403-487220-3 ในวันที่ 25/09/62 จากโปรแกรมสนับสนุนการพัฒนาเทคโนโลยีและนวัตกรรม สำหรับเงินสนับสนุนต้นสังกัดผู้เชียวชาญที่เกิดขึ้นจากโปรแกรม ITAP เครือข่ายมหาวิทยาลัยสงขลานครินทร์(สำหรับส่วนบริการวิชาการของคณะอุตสาหกรรมฯ)ตามใบเสร็จPR2-2563:1/9</t>
  </si>
  <si>
    <t>RV02050200363010196</t>
  </si>
  <si>
    <t>รับเงินจากคณะอุตสาหกรรมเกษตรและชีวภาพ สำหรับเงินค่าลงทะเบียนโครงการค่ายทักษะวิทย์รู้ฤทธิ์สมุนไพร(ตามใบนำส่งเงินเล่มที่978เลขที่1-2พร้อมหักค่าบริการวิชาการ16%จากรายรับที่นำส่ง) ตามใบเสร็จ PL1-2563:2/21ลว.20/01/2563</t>
  </si>
  <si>
    <t>30/10/2562</t>
  </si>
  <si>
    <t>RV00300000563100227</t>
  </si>
  <si>
    <t>รับเงินโอนธ.กรุงไทย359-3,1ต.ค.62(189,988),เงินสด12 รายได้โครงการฯ ฝ่ายวิชาการ โครงการพัฒนาเศรษฐกิจชุมชนเพื่อประชามั่งคั่ง(งบพัฒนาจังหวัดปี2562) ค่าธ.6%11,400,กองทุน4%7,600,โอน182,400,ร/ดสะสม2%3,800เบิก178,600จาก190,000 หนังสืออว8202.03/2942 ลว21ต.ค.62</t>
  </si>
  <si>
    <t>RV00300000563110078</t>
  </si>
  <si>
    <t>รับเงินโอนธ.กรุงไทย359-3,5พ.ย.62(155,720) รายได้โครงการฯ ฝ่ายวิชาการ โครงการดำเนินการจัดสอบความรู้ผู้ขอขึ้นทะเบียนและใบอนุญาตเป็นผู้ประกอบการฯครั้งที่2/2562 ค่าธ.16%24,915.20,กองทุน13%20,243.60,โอนกำไร135,476.40,รายได้สะสม3%4,671.60,เบิก130,804.80จาก155,720,ที่อว8202.03/3107ลว7พ.ย.62</t>
  </si>
  <si>
    <t>27/12/2562</t>
  </si>
  <si>
    <t>RV02050200363120253</t>
  </si>
  <si>
    <t>รับเงินจากฝ่ายประกันคุณภาพการศึกษา สำหรับรายการค่าลงทะเบียนโครงการอบรมผู้ประเมินระบบการประกันคุณภาพการศึกษาระดับหลักสูตร ตามเกณฑ์ AUN QA(หักบริการวิชาการ16%ตามใบนำส่งเล่มที่985เลขที่1-26) ตามใบเสร็จ PL1-2563:2/3ลว.27/12/2562</t>
  </si>
  <si>
    <t>รวม-ฝ่ายประกันคุณภาพการศึกษา</t>
  </si>
  <si>
    <t>14/11/2562</t>
  </si>
  <si>
    <t>RV00300000563110098</t>
  </si>
  <si>
    <t>รับเงินใบนำส่ง46/63 รายได้โครงการฯ สำนักหอสมุด(สงขลา) ค่าลงทะเบียนการประชุมวิชาการระดับชาติ PULINET ครั้งที่10 ค่าธ.6%1,650,กองทุน4%1,100,โอน26,400,ร/ดสะสม2%550เบิก25,850จาก27,500 ตามที่ อว8206.03/0491 ลว7พ.ย.62</t>
  </si>
  <si>
    <t>03/12/2562</t>
  </si>
  <si>
    <t>RV00300000563120030</t>
  </si>
  <si>
    <t>รับเงินใบนำส่ง79/63 รายได้โครงการฯ สำนักหอสมุด(สงขลา) โครงการจัดการประชุมวิชาการระดับชาติ PULINET ครั้งที่10 ค่าธ.6%1,170,กองทุน4%780,โอน18,720,ร/ดสะสม2%390เบิก18,330จาก19,500</t>
  </si>
  <si>
    <t>RV00300000563120124</t>
  </si>
  <si>
    <t>รับเงินใบนำส่ง98/63 รายได้โครงการฯ สำนักหอสมุด(สงขลา) โครงการจัดการประชุมวิชาการระดับชาติ PULINET ครั้งที่10 ค่าธ.6%4,380,กองทุน4%2,920,โอน70,080,ร/ดสะสม2%1,460เบิก68,620จาก79,000</t>
  </si>
  <si>
    <t>18/12/2562</t>
  </si>
  <si>
    <t>RV00300000563120134</t>
  </si>
  <si>
    <t>รับเงินใบนำส่ง99/63 รายได้โครงการฯ สำนักหอสมุด(สงขลา) โครงการจัดการประชุมวิชาการระดับชาติ PULINET ครั้งที่10 ค่าธ.6%270,กองทุน4%180,โอน4,320,ร/ดสะสม2%90เบิก4,230จาก4,500</t>
  </si>
  <si>
    <t>RV00300000563120217</t>
  </si>
  <si>
    <t>รับเงินใบนำส่ง118/63 รายได้โครงการฯ สำนักหอสมุด(สงขลา) โครงการจัดการประชุมวิชาการระดับชาติ PULINET ครั้งที่10 ค่าธ.6%2,670,กองทุน4%1,780,โอน42,720,ร/ดสะสม2%890เบิก41,830จาก44,500</t>
  </si>
  <si>
    <t>RV00300000563010020</t>
  </si>
  <si>
    <t>รับเงินใบนำส่ง123/63 รายได้โครงการฯ สำนักหอสมุด(สงขลา) โครงการจัดการประชุมวิชาการระดับชาติ PULINET ครั้งที่10 ค่าธ.6%5,610,กองทุน4%3,740,โอน89,760,ร/ดสะสม2%1,870เบิก87,890จาก93,500</t>
  </si>
  <si>
    <t>07/01/2563</t>
  </si>
  <si>
    <t>RV00300000563010046</t>
  </si>
  <si>
    <t>รับเงินโอนธ.ไทยพาณิชย์5949-4,6ม.ค.63  รับเงินใบนำส่ง123/63 รายได้โครงการฯ สำนักหอสมุด(สงขลา) โครงการจัดการประชุมวิชาการระดับชาติ PULINET ครั้งที่10 ค่าธ.6%4,950,กองทุน4%3,300,โอน77,550,ร/ดสะสม2%1,650เบิก77,550จาก82,500,โอน82,500</t>
  </si>
  <si>
    <t>RV00300000563010127</t>
  </si>
  <si>
    <t>รับเงินใบนำส่ง141/63 รายได้โครงการฯ สำนักหอสมุด(สงขลา) โครงการจัดการประชุมวิชาการระดับชาติ PULINET ครั้งที่10 ค่าธ.6%5,790,กองทุน4%3,860,โอน92,640,ร/ดสะสม2%1,930เบิก90,710จาก96,500</t>
  </si>
  <si>
    <t>08/10/2562</t>
  </si>
  <si>
    <t>RV00300000563100085</t>
  </si>
  <si>
    <t>รับเงินโอนธ.กรุงไทย359-3,3ต.ค.62โอน56,988,เงินสด12 รายได้โครงการฯสำนักคอมฯจ้างที่ปรึกษาโครงการปรับปรุงการใช้งานระบบสารสนเทศสำหรับเครือข่ายยุติธรรมชุมชนในพื้นที่จ.ชายแดนใต้จากสนง.ปลัดกระทรวงยุติธรรมค่าธ.6%3,420,กองทุน4%2,280,โอน54,720,ร/ดสะสม2%1,140เบิก53,580จาก57,000</t>
  </si>
  <si>
    <t>22/10/2562</t>
  </si>
  <si>
    <t>RV00300000563100177</t>
  </si>
  <si>
    <t>รับเงินโอนธ.กรุงไทย5949-4,21ต.ค.62 รายได้โครงการฯสำนักคอมฯ จ้างผลิตสื่อการเรียนการสอน รายวิชาวัฒนธรรม ฯ และรายวิชาศิลปะ หัตกรรมฯ ค่าธ.6%3,970.80,กองทุน4%2,647.20,โอน63,532.80,ร/ดสะสม2%1,323.60เบิก62,209.20จาก66,180</t>
  </si>
  <si>
    <t>26/11/2562</t>
  </si>
  <si>
    <t>RV00300000563110190</t>
  </si>
  <si>
    <t>รับเงินโอนธ.กรุงไทย359-3,8พ.ย.62โอน47,940,เงินสด60รายได้โครงการฯสำนักคอมฯค่าประกันผลงานและค่าจ้างที่ปรึกษาโครงการปรับปรุงการใช้งานระบบสารสนเทศสำหรับเครือข่ายยุติธรรมชุมชนในพื้นที่จ.ชายแดนใต้ ค่าธ.6%2,880,กองทุน4%1,920,โอน46,080,ร/ดสะสม2%960,โอน2,988+1,988+2,988+1,988+3,7988,เบิก45,120จาก48,000</t>
  </si>
  <si>
    <t>21/01/2563</t>
  </si>
  <si>
    <t>RV00300000563010143</t>
  </si>
  <si>
    <t>รับเงินโอนธ.กรุงไทย5949-4,10ม.ค.63(152,859.80),ง/ด1,560.20 รายได้โครงการฯสำนักคอมฯ จ้างผลิตสื่อการเรียนการสอน รายวิชาวัฒนธรรม ฯ และรายวิชาศิลปะ หัตกรรมฯ ค่าธ.6%9,265.20,กองทุน4%6,176.80,โอน148,243.20,ร/ดสะสม2%3,088.40เบิก145,154.80จาก154,420</t>
  </si>
  <si>
    <t>28/01/2563</t>
  </si>
  <si>
    <t>RV02050200363010281</t>
  </si>
  <si>
    <t>รับเงินจากสำนักคอมพิวเตอร์(วิทยาเขตพัทลุง) สำหรับรายการค่าลงทะเบียนโครงการพัฒนาศักยภาพการใช้งานเทคโนโลยีสารสนเทศ สำหรับนักศึกษา ศูนย์การศึกษานอกระบบฯ(หักบริการวิชาการ16%ตามใบนำส่งเล่มที่995เลขที่1)ตามใบเสร็จPL1-2563:2/31ลว.28/01/2563</t>
  </si>
  <si>
    <t>31/10/2562</t>
  </si>
  <si>
    <t>RV02050200363100270</t>
  </si>
  <si>
    <t>รับเงินจากวิทยาลัยภูมิปัญญาชุมชน สำหรับเงินค่าลงทะเบียนโครงการค่ายปิดเทอมเล็ก ปลูกข้าว ปลูกรัก ฉบับครอบครัวและมิตรสหาย(หักบริการวิชาการ16%ตามใบนำส่งเงินเล่มที่ 911 เลขที่4-24)ตามใบเสร็จ PL1-2563:1/13ลว.31/10/2562</t>
  </si>
  <si>
    <t>04/11/2562</t>
  </si>
  <si>
    <t>RV00300000563110019</t>
  </si>
  <si>
    <t>บันทึกตัดบัญชีรด.รอการรับรู้ ธ.ไทยพาณิชย์201-9,15(15,600),25(3900),31(50,700)ต.ค.62 รับเงินใบนำส่ง31/63 รายได้โครงการ วิทยาลัยการจัดการฯ โครงการจัดทำเอกสารตามขั้นตอนการประกันคุณภาพภายในของศูนย์พัฒนาเด็กเล็กฯ,โอน70,200,จาก70,200,UMDC</t>
  </si>
  <si>
    <t>RV00300000563110082</t>
  </si>
  <si>
    <t>บันทึกตัดบัญชีรด.รอการรับรู้ ธ.ไทยพาณิชย์201-9,4(3900x2),29(11700)ต.ค.62 รับเงินใบนำส่ง45/63 รายได้โครงการ วิทยาลัยการจัดการฯ โครงการฝึกอบรมเชิงปฏิบัติการหลักสูตรเทคนิคการสร้างชุมชนแห่งการเรียนรู้ทางวิชาชีพฯ,โอน19500,เบิก19500,จาก19500,UMDC</t>
  </si>
  <si>
    <t>RV00300000563110083</t>
  </si>
  <si>
    <t>รับเงินโอนธ.ไทยพาณิชย์201-9,1(3900),11(27300)พ.ย.62 รับเงินใบนำส่ง45/63 รายได้โครงการ วิทยาลัยการจัดการฯ โครงการฝึกอบรมเชิงปฏิบัติการหลักสูตรเทคนิคการสร้างชุมชนแห่งการเรียนรู้ทางวิชาชีพฯ,โอน31,200,เบิก31,200,จาก31,200,UMDC</t>
  </si>
  <si>
    <t>RV00300000563110198</t>
  </si>
  <si>
    <t>รับเงินโอนธ.ไทยพาณิชย์201-9,26พ.ย.62 รับเงินใบนำส่ง57/63 รายได้โครงการ วิทยาลัยการจัดการฯ โครงการอบรมกลยุทธ์การนำเสนอผลงานองค์กรและรายงานความสำเร็จสู่ประชาชนฯ,โอน151,900,เบิก151,900,จาก151,900,UMDC</t>
  </si>
  <si>
    <t>RV00300000563110199</t>
  </si>
  <si>
    <t>บันทึกตัดบัญชีรด.รอการรับรู้ รับเงินโอนธ.ไทยพาณิชย์201-9,2(2900),6(2900x2),18(2900),19(2900)ก.ย.62 รับเงินใบนำส่ง58/63 รายได้โครงการ วิทยาลัยการจัดการฯ โครงการอบรมความรู้เพื่อสายงานตำรวจป้องกันและปราบปราม,โอน14,500,เบิก14,500,จาก14,500,UMDC</t>
  </si>
  <si>
    <t>RV00300000563110200</t>
  </si>
  <si>
    <t>ตัดบัญชีรด.รอการรับรู้ รับเงินโอนธ.ไทยพาณิชย์201-9,6(2000+1000x2)19(1000+3000)ต.ค.62 และรับเงินโอนธ.ไทยพาณิชย์201-9,4(1000)9(1000)10(1000)พ.ย.62 รับเงินใบนำส่ง58/63 รายได้โครงการ วิทยาลัยการจัดการฯ โครงการอบรมความก้าวหน้าในอาชีพข้าราชการตำรวจประทวนเป็นสัญญาบัตร,โอน11,000,เบิก11,000,จาก11,000,UMDC</t>
  </si>
  <si>
    <t>RV00300000563120011</t>
  </si>
  <si>
    <t>ตัดบัญชีรด.รอการรับรู้ รับเงินโอนธ.ไทยพาณิชย์201-9,28พ.ย.62 รายได้โครงการ วิทยาลัยการจัดการฯ โครงการอบรมข้อควรระวังการเลือกตั้งสมาชิกสภาท้องถิ่นฯ ,โอน215,600,เบิก215,600,จาก215,600,UMDC</t>
  </si>
  <si>
    <t>RV00300000563120012</t>
  </si>
  <si>
    <t>ตัดบัญชีรด.รอการรับรู้ รับเงินโอนธ.ไทยพาณิชย์201-9,11(4900)15(53900)29(156800)พ.ย.62 รายได้โครงการ วิทยาลัยการจัดการฯ โครงการอบรมข้อควรระวังการเลือกตั้งสมาชิกสภาท้องถิ่นฯ ,โอน215,600,เบิก215,600,จาก215,600,UMDC</t>
  </si>
  <si>
    <t>RV00300000563120013</t>
  </si>
  <si>
    <t>ตัดบัญชีรด.รอการรับรู้ รับเงินโอนธ.ไทยพาณิชย์201-9,27(2500x3)28(2500)พ.ย.62 รายได้โครงการ วิทยาลัยการจัดการฯ โครงการอบรมหลักสูตรกฎหมายสำหรับการปฏิบัติงานตำรวจ ,โอน10,000,เบิก10,000,จาก10,000,UMDC</t>
  </si>
  <si>
    <t>RV00300000563120014</t>
  </si>
  <si>
    <t>ตัดบัญชีรด.รอการรับรู้ รับเงินโอนธ.ไทยพาณิชย์201-9,28(14000)29(3500)ต.ค.62 ,7(7000)8(3500x2)12(700+10500)18(3500x3)21(3500)28(7000x2+3500)29(17500)พ.ย.62 รายได้โครงการ วิทยาลัยการจัดการฯ โครงการอบรมการทำงานเชิงวิเคราะห์และสังเคราะห์จากงานประจำฯ ,โอน98,000,เบิก98,000,จาก98,000,UMDC</t>
  </si>
  <si>
    <t>RV00300000563120015</t>
  </si>
  <si>
    <t>ตัดบัญชีรด.รอการรับรู้ รับเงินโอนธ.ไทยพาณิชย์201-9,8(4900x3)26(132300)พ.ย.62  รายได้โครงการ วิทยาลัยการจัดการฯ โครงการอบรมกลยุทธ์การนำเสนอผลงานองค์กรและรายงานความสำเร็จสู่ประชาชนฯ,โอน147,000,เบิก147,000,จาก147,000,UMDC</t>
  </si>
  <si>
    <t>RV00300000563120016</t>
  </si>
  <si>
    <t>ตัดบัญชีรด.รอการรับรู้ รับเงินโอนธ.ไทยพาณิชย์201-9,24(2500)25(2500x2)26(2500)28(2500x2)พ.ค.62, 2(2500)มิ.ย.62 ,  28(2500)29(2500x2)ก.ค.62 รายได้โครงการ วิทยาลัยการจัดการฯ โครงการอบรมหลักสูตรกฎหมายสำหรับการปฏิบัติงานตำรวจ,โอน25,000,เบิก25,000,จาก25000,UMDC</t>
  </si>
  <si>
    <t>RV00300000563120017</t>
  </si>
  <si>
    <t>ตัดบัญชีรด.รอการรับรู้ รับเงินโอนธ.ไทยพาณิชย์201-9,3(2500)7(2500x4)8(2500x2)13(2500)15(2500)28(2500)29(2500x2)ก.ย.62 รายได้โครงการ วิทยาลัยการจัดการฯ โครงการอบรมหลักสูตรกฎหมายสำหรับการปฏิบัติงานตำรวจ,โอน30,000,เบิก30,000,จาก30,000,UMDC</t>
  </si>
  <si>
    <t>RV00300000563120018</t>
  </si>
  <si>
    <t>ตัดบัญชีรด.รอการรับรู้ รับเงินโอนธ.ไทยพาณิชย์201-9,4(2500)20(2500)24(2500)25(2500)28(2500x7)30(2500)ต.ค.62 ,2(2500)3(2500)26(2500x4)27(2500)พ.ย.62 รายได้โครงการ วิทยาลัยการจัดการฯ โครงการอบรมหลักสูตรกฎหมายสำหรับการปฏิบัติงานตำรวจ,โอน47,500,เบิก47,500,จาก47,500,UMDC</t>
  </si>
  <si>
    <t>RV00300000563120047</t>
  </si>
  <si>
    <t>รับเงินโอนธ.ไทยพาณิชย์201-9,3ธ.ค.62 รับเงินใบนำส่ง81/63 รายได้โครงการ วิทยาลัยการจัดการฯ โครงการอบรมระเบียบงานสารบรรณ หลักการเขียนหนังสือราชการและเทคนิคการจดรายงานการประชุมฯ,โอน105,300,เบิก105,300,จาก105,300,UMDC</t>
  </si>
  <si>
    <t>RV00300000563120048</t>
  </si>
  <si>
    <t>รับเงินโอนธ.ไทยพาณิชย์201-9,2ธ.ค.62 รับเงินใบนำส่ง82/63 รายได้โครงการ วิทยาลัยการจัดการฯ โครงการอบรมระเบียบงานสารบรรณ หลักการเขียนหนังสือราชการและเทคนิคการจดรายงานการประชุมฯ,โอน93,600,เบิก93,600,จาก93,600,UMDC</t>
  </si>
  <si>
    <t>RV00300000563120049</t>
  </si>
  <si>
    <t>รับเงินโอนธ.ไทยพาณิชย์201-9,3ธ.ค.62(27,300)และตัดรด.รอการรับรู้ 9,4(3900)15(3900x2)20(3900)22(3900x3+7800)25(19500)29(11700)28(3900x3)พ.ย.62 รับเงินใบนำส่ง83/63 รายได้โครงการ วิทยาลัยการจัดการฯ โครงการทบทวนแผนพัฒนาการศึกษาของสถานศึกษาสังกัดองค์กรปกครองท้องถิ่น,โอน105,300,เบิก105,300,จาก105,300,UMDC</t>
  </si>
  <si>
    <t>09/12/2562</t>
  </si>
  <si>
    <t>RV00300000563120072</t>
  </si>
  <si>
    <t>ตัดรด.รอการรับรู้ 9,20(4900)21(9800)22(9800+29400)29(73500+127400)พ.ย.62 รับเงินใบนำส่ง87/63 รายได้โครงการ วิทยาลัยการจัดการฯโครงการอบรมสุดยอดทีมงานธุรการมืออาชีพด้านการบริการ ป้องกันข้อผิดพลาดการเรียนหนังสือราชการฯ,โอน254,800,เบิก254,800,จาก254,800,UMDC</t>
  </si>
  <si>
    <t>RV00300000563120073</t>
  </si>
  <si>
    <t>รับเงินโอนธ.ไทยพาณิชย์201-9,2ธ.ค.62(78,000)และตัดรด.รอการรับรู้ 12(3,900)25(15,600)พ.ย.62 ,30ต.ค.62(3,900x2) รับเงินใบนำส่ง/63 รายได้โครงการ วิทยาลัยการจัดการฯ โครงการจัดแผนพัฒนาการศึกษาระยะห้าปีของสถานศึกษาฯ,โอน105,300,เบิก105,300,จาก105,300,UMDC</t>
  </si>
  <si>
    <t>RV00300000563120219</t>
  </si>
  <si>
    <t>รับเงินโอนธ.ไทยพาณิชย์201-9,2ธ.ค.62(3,900x3) รับเงินใบนำส่ง102/63 รายได้โครงการ วิทยาลัยการจัดการฯ โครงการอบรมระเบียบงานสารบรรณ หลักการเขียนหนังสือราชการและเทคนิคการจดรายงานการประชุมฯ,โอน11,700,เบิก11,700,จาก11,700,UMDC</t>
  </si>
  <si>
    <t>RV00300000563120220</t>
  </si>
  <si>
    <t>ตัดบัญชีรด.รอการรับรู้ รับเงินโอนธ.ไทยพาณิชย์201-9,21(7800)22(3900x2)28(3900)29(3900)พ.ย.62 รับเงินใบนำส่ง102/63 รายได้โครงการ วิทยาลัยการจัดการฯ โครงการอบรมระเบียบงานสารบรรณ หลักการเขียนหนังสือราชการและเทคนิคการจดรายงานการประชุมฯ,โอน23,400,เบิก23,400,จาก23,400,UMDC</t>
  </si>
  <si>
    <t>RV00300000563120221</t>
  </si>
  <si>
    <t>รับเงินโอนธ.ไทยพาณิชย์201-9,3(15600)13(7800)18(42900)ธ.ค.62 และตัดบัญชีรด.รอการรับรู้  ธ.ไทยพาณิชย์201-9,8(15600)19(3900x4)พ.ย.62 รับเงินใบนำส่ง103/63 รายได้โครงการ วิทยาลัยการจัดการฯ โครงการฝึกอบรมเชิงปฏิบัติการหลักสูตรเทคนิคการสร้างชุมชนแห่งการเรียนรู้ทางวิชาชีพฯ,โอน97500,เบิก97500,จาก97500,UMDC</t>
  </si>
  <si>
    <t>RV00300000563120222</t>
  </si>
  <si>
    <t>รับเงินโอนธ.ไทยพาณิชย์201-9,18ธ.ค.62(20,500) และตัดบัญชีรด.รอการรับรู้  ธ.ไทยพาณิชย์201-9,18(3,500x3)22(3,500+7,000)พ.ย.62 รับเงินใบนำส่ง100/63 รายได้โครงการ วิทยาลัยการจัดการฯ โครงการอบรมฯ เทคนิคการเขียนและประเมินค่างาน,โอน41,500,เบิก41,500,จาก41,500,UMDC</t>
  </si>
  <si>
    <t>RV00300000563120223</t>
  </si>
  <si>
    <t>รับเงินโอนธ.ไทยพาณิชย์201-9,1(2500x2)4(5000)5(2500)ธ.ค.62และตัดบัญชีรด.รอการรับรู้  ธ.ไทยพาณิชย์201-9,3(2500)29(2500x2)30(2500x7)พ.ย.62 รับเงินใบนำส่ง101/63 รายได้โครงการ วิทยาลัยการจัดการฯ โครงการอบรมหลักสูตรกฎหมายสำหรับการปฏิบัติงานตำรวจ,โอน37,500,เบิก37,500,จาก37,500,UMDC</t>
  </si>
  <si>
    <t>RV00300000563120225</t>
  </si>
  <si>
    <t>บันทึกตัดบัญชีรด.รอการรับรู้  ธ.ไทยพาณิชย์201-9,4(3900)7(3900x3)11(7800)21(3900x2)26(27300)พ.ย.62 รับเงินใบนำส่ง107/63  รายได้โครงการ วิทยาลัยการจัดการฯ  โครงการจัดทำเอกสารตามขั้นตอนการประกันคุณภาพภายในของศูนย์พัฒนาเด็กเล็กฯ,โอน58,500,เบิก58,500,จาก58,500,UMDC</t>
  </si>
  <si>
    <t>RV00300000563120226</t>
  </si>
  <si>
    <t>รับเงินโอน ธ.ไทยพาณิชย์201-9,18ธ.ค.62 (132,300) รับเงินใบนำส่ง105/63  รายได้โครงการ วิทยาลัยการจัดการฯ  โครงการอบรมกลยุทธ์การนำเสนอผลงานองค์กรและรายงานความสำเร็จสู่ประชาชนฯ,โอน132,300,เบิก132,300,จาก132,300,UMDC</t>
  </si>
  <si>
    <t>RV00300000563120227</t>
  </si>
  <si>
    <t>รับเงินโอนธ.ไทยพาณิชย์201-9,18ธ.ค.62(82,300)และตัดบัญชีรด.รอการรับรู้  ธ.ไทยพาณิชย์201-9,19(4900x2)25(4900)27(29700)29(9800)พ.ย.62 รับเงินใบนำส่ง106/63 รายได้โครงการ วิทยาลัยการจัดการฯ โครงการอบรมกลยุทธ์การนำเสนอผลงานองค์กรและรายงานความสำเร็จสู่ประชาชนฯ,โอน137,200,เบิก137,200,จาก137,200,UMDC</t>
  </si>
  <si>
    <t>RV00300000563120228</t>
  </si>
  <si>
    <t>บันทึกตัดบัญชีรด.รอการรับรู้  ธ.ไทยพาณิชย์201-9,4(3500)7(14000)11(3500+10500)12(24500)13(7000)15(3500)19(17500)28(28000)พ.ย.62 รับเงินใบนำส่ง108/63  รายได้โครงการ วิทยาลัยการจัดการฯ โครงการฝึกอบรมเชิงปฏิบัติการ หลักสูตรเทคนิคการเขียนคู่มือปฏิบัติงาน ระหว่างวันที่ 20-21พ.ย.62,โอน112,000,เบิก112,000,จ</t>
  </si>
  <si>
    <t>RV00300000563120229</t>
  </si>
  <si>
    <t>บันทึกตัดบัญชีรด.รอการรับรู้  ธ.ไทยพาณิชย์201-9,3(2500x3)4(2500)6(2500x3)11(2500)12(2500)21(2500)พ.ค.62  รับเงินใบนำส่ง109/63 รายได้โครงการ วิทยาลัยการจัดการฯ  โครงการอบรมหลักสูตรกฎหมายสำหรับการปฏิบัติงานตำรวจ,โอน25,000,เบิก25,000,จาก25,000,UMDC</t>
  </si>
  <si>
    <t>RV00300000563120230</t>
  </si>
  <si>
    <t>บันทึกตัดบัญชีรด.รอการรับรู้  ธ.ไทยพาณิชย์201-9,1(2500)15(2500จาก5000)26(2500)29(2500)30(2500x2)มิ.ย.62 ,6(2500)26(2500)27(2500x2)28(2500)29(2500x4)ก.ค.62  รับเงินใบนำส่ง109/63 รายได้โครงการ วิทยาลัยการจัดการฯ  โครงการอบรมหลักสูตรกฎหมายสำหรับการปฏิบัติงานตำรวจ,โอน37,500,เบิก37,500,จาก37,500,UMDC</t>
  </si>
  <si>
    <t>RV00300000563120231</t>
  </si>
  <si>
    <t>บันทึกตัดบัญชีรด.รอการรับรู้  ธ.ไทยพาณิชย์201-9,11(2500)13(2500)15(2500)ส.ค.62 ,2(2500x3)3(2500)9(2500)13(2500)23(2500)25(2500)29(2500)ก.ย.62  รับเงินใบนำส่ง109/63 รายได้โครงการ วิทยาลัยการจัดการฯ  โครงการอบรมหลักสูตรกฎหมายสำหรับการปฏิบัติงานตำรวจ,โอน30,000,เบิก30,000,จาก30,000,UMDC</t>
  </si>
  <si>
    <t>RV00300000563120232</t>
  </si>
  <si>
    <t>บันทึกตัดบัญชีรด.รอการรับรู้  ธ.ไทยพาณิชย์201-9,2(2500)4(2500)5(2500)25(5000)28(2500+5000)30(5000+2500)ต.ค.62 ,2(2500x3)7(5000)พ.ย.62  รับเงินใบนำส่ง109/63 รายได้โครงการ วิทยาลัยการจัดการฯ  โครงการอบรมหลักสูตรกฎหมายสำหรับการปฏิบัติงานตำรวจ,โอน40,000,เบิก40,000,จาก40,000,UMDC</t>
  </si>
  <si>
    <t>26/12/2562</t>
  </si>
  <si>
    <t>RV00300000563120210</t>
  </si>
  <si>
    <t>บันทึกตัดบัญชีรด.รอการรับรู้ 21(2900x2)พ.ย.62 ใบนำส่ง117/63 รายได้โครงการ วิทยาลัยการจัดการฯ โครงการอบรมความรู้เพื่อสายงานตำรวจป้องกันและปราบปราม ครั้งที่ 4,โอน5,800,เบิก5,800,จาก5,800</t>
  </si>
  <si>
    <t>RV00300000563120211</t>
  </si>
  <si>
    <t>รับเงินโอนธ.ไทยพาณิชย์201-9,3ธ.ค.62(1,000) ใบนำส่ง117/63 รายได้โครงการ วิทยาลัยการจัดการฯ โครงการอบรมความรู้พัฒนาความก้าวหน้าในอาชีพข้าราชการตำรวจประทวนเป็นสัญญาบัตร ครั้งที่2,โอน1,000,เบิก1,000,จาก1,000</t>
  </si>
  <si>
    <t>RV00300000563010021</t>
  </si>
  <si>
    <t>รับเงินโอนธ.ไทยพาณิชย์201-9,2ม.ค.63(7800),ตัดรอการรับรู้  ธ.ไทยพาณิชย์201-9,4(3900x5)12(7800+3900)16(3900)19(15600)ธ.ค.62 รับเงินใบนำส่ง126/63 รายได้โครงการ วิทยาลัยการจัดการฯ โครงการอบรมระเบียบงานสารบรรณ หลักการเขียนหนังสือราชการและเทคนิคการจดรายงานการประชุมฯ,โอน58,500,เบิก58,500,จาก58,500,UM</t>
  </si>
  <si>
    <t>RV00300000563010035</t>
  </si>
  <si>
    <t>รับเงินโอนธ.ไทยพาณิชย์201-9,6ม.ค.63(81900),ตัดบัญชีรด.รอการรับรู้ รับเงินโอนธ.ไทยพาณิชย์201-9,12(3900)19(3900)20(3900)27(3900x2)พ.ย.62 ,25ธ.ค.62(3900) รับเงินใบนำส่ง128/63  รายได้โครงการ วิทยาลัยการจัดการฯ การจัดทำแผนพัฒนาการศึกษาระยะห้าปีของสถานศึกษาฯ,โอน105,300,เบิก105,300,จาก105,300,UMDC</t>
  </si>
  <si>
    <t>09/01/2563</t>
  </si>
  <si>
    <t>RV00300000563010059</t>
  </si>
  <si>
    <t>บันทึกตัดบัญชีรด.รอการรับรู้  ธ.ไทยพาณิชย์201-9,24ธ.ค.62 รายได้โครงการ วิทยาลัยการจัดการฯ โครงการส่งเสริมการท่องเที่ยวเชิงสุขภาพ เรียนรู้เกษตรและวิถีชีวิตของชุมชนฯ,โอน1,713,440.19,เบิก1,713,440.19,จาก1,713,440.19,UMDC</t>
  </si>
  <si>
    <t>24/01/2563</t>
  </si>
  <si>
    <t>RV00300000563010169</t>
  </si>
  <si>
    <t>รับเงินโอนธ.ไทยพาณิชย์201-9,22ม.ค.63(147,000+147,000) รับเงินใบนำส่ง 153-154/63 รายได้โครงการ วิทยาลัยการจัดการฯ โครงการอบรมกลยุทธ์การนำเสนอผลงานองค์กรและรายงานความสำเร็จสู่ประชาชนฯ,โอน294,000,เบิก294,000,จาก294,000,UMDC</t>
  </si>
  <si>
    <t>RV00300000563010170</t>
  </si>
  <si>
    <t>รับเงินโอนธ.ไทยพาณิชย์201-9,22ม.ค.63(142,100(ตัด137,200คงเหลือ4,900)+142,100) รับเงินใบนำส่ง 151-152/63 รายได้โครงการ วิทยาลัยการจัดการฯ โครงการสื่อสารนโยบายภาครัฐและผลงานของอปท.ฯ,โอน279,300,เบิก279,300,จาก279,300,UMDC</t>
  </si>
  <si>
    <t>RV00300000563010171</t>
  </si>
  <si>
    <t>รับเงินโอนธ.ไทยพาณิชย์201-9,22ม.ค.63(44,100),ตัดรอการรับรู้ 201-9,11(9800)12(4900)16(4900)18(4900x5+34300)20(9800+44100+49000)21(4900+63700)ธ.ค.62 รับเงินใบนำส่ง149-150/63 รายได้โครงการ วิทยาลัยการจัดการฯ โครงการอบรมข้อควรระวังการเลือกตั้งสมาชิกสภาท้องถิ่นฯ,โอน294,000,เบิก294,000,จาก294,000,UMDC</t>
  </si>
  <si>
    <t>04/10/2562</t>
  </si>
  <si>
    <t>RV00300000563100058</t>
  </si>
  <si>
    <t>รับเงินใบนำส่ง5/63 รายได้โครงการฯ สถาบันปฏิบัติการฯ โครงการพัฒนาทักษะชีวิตเยาวชนด้วยศาสตร์บรรพชน :วิถีชีวิตชาวนา ค่าธ.6%6,480,กองทุน4%4,320,โอนกำไร103,680,รายได้สะสม2%2,160,เบิก101,520จาก108,000</t>
  </si>
  <si>
    <t>RV00300000563100084</t>
  </si>
  <si>
    <t>รับเงินใบนำส่ง9/63 รายได้โครงการฯ สถาบันปฏิบัติการฯ โครงการพัฒนาทักษะชีวิตเยาวชนด้วยศาสตร์บรรพชน :วิถีชีวิตชาวนา ค่าธ.6%5,580,กองทุน4%3,720,โอนกำไร89,280,รายได้สะสม2%1,860,เบิก87,420จาก93,000</t>
  </si>
  <si>
    <t>(อ้างอิงตามงบประมาณรายจ่ายประจำปีงบประมาณ พ.ศ. 2563  มหาวิทยาลัยทักษิณ  หน้า 257  ข้อ 15) และฝ่ายการคลังฯจะไม่บันทึกกระทบงบประมาณให้กับวิทยาลัยการจัดการฯเพื่อนำไปใช้จ่ายเนื่องจากได้รับการจัดสรรงบประมาณประจำปีแล้ว</t>
  </si>
  <si>
    <t>วันที่   1 ตุลาคม 2561 - 30 กันยายน 2562</t>
  </si>
  <si>
    <t>13/02/2563</t>
  </si>
  <si>
    <t>RV00300000563020078</t>
  </si>
  <si>
    <t>บันทึกตัดบัญชีรด.รอการรับรู้  รับเงินโอนธ.กรุงไทย359-3,28ม.ค.63 รายได้โครงการ คณะศึกษาฯ โครงการChevron Enjoy Science"สนุกวิทย์ พลังคิด เพื่ออนาคต"ฯ ค่าธ.6%18,841.59,กองทุน4%12,561.06,โอนกำไร301,465.44,รายได้สะสม2%6,280.53,เบิก314,026.50จาก314,026.50</t>
  </si>
  <si>
    <t>24/02/2563</t>
  </si>
  <si>
    <t>RV00300000563020149</t>
  </si>
  <si>
    <t>RV96/63 รับเงินบร.SR1-63:12/38-12/44,R1-63:61/6-62/14 รายได้โครงการ คณะศึกษาฯ การประชุม นวัตกรรมวิชาชีพครู ครั้งที่3และกิจกรรมค่ายครูเพื่อพัฒนาท้องถิ่น ชั้นปีที่5 เครือข่ายสถาบันผลิตครูภาคใต้ตอนล่าง ค่าธ.16%4,000,กองทุน13%3,250,โอนกำไร21,750,รายได้สะสม3%750,เบิก21,000จาก25,000ตามอว8205.02/ ลว15 ม.ค.</t>
  </si>
  <si>
    <t>03/02/2563</t>
  </si>
  <si>
    <t>RV02050200363020002</t>
  </si>
  <si>
    <t>รับเงินจากคณะวิทยาการสุขภาพและการกีฬา สำหรับรายการค่าบริการนวดแผนไทยและอบสมุนไพร(หักบริการวิชาการ16%ตามใบนำส่งเงินเล่มที่975เลขที่16-17) ตามใบเสร็จ PL1-2563:2/35ลว.03/02/2563</t>
  </si>
  <si>
    <t>17/02/2563</t>
  </si>
  <si>
    <t>RV02050200363020129</t>
  </si>
  <si>
    <t>รับเงินจากคณะวิทยาการสุขภาพและการกีฬา สำหรับรายการค่าบริการนวดแผนไทยและอบสมุนไพร(หักบริการวิชาการ16%ตามใบนำส่งเงินเล่มที่975เลขที่18-23) ตามใบเสร็จนอกระบบ(เนื่องจากระบบขัดข้อง)เล่มที่0967เลขที่7 ลว.17/02/2563</t>
  </si>
  <si>
    <t>21/02/2563</t>
  </si>
  <si>
    <t>RV02050200363020167</t>
  </si>
  <si>
    <t>รับเงินจากคณะวิทยาการสุขภาพและการกีฬา สำหรับรายการค่าบริการนวดแผนไทยและอบสมุนไพร(หักบริการวิชาการ16%ตามใบนำส่งเงินเล่มที่975เลขที่24-27) ตามใบเสร็จ PL1-2563:2/45ลว.21/02/2563</t>
  </si>
  <si>
    <t>14/02/2563</t>
  </si>
  <si>
    <t>RV02050200363020109</t>
  </si>
  <si>
    <t>รับเงินโอนจากบัญชีเงินฝากออมทรัพย์ ธ.กรุงไทย เลขที่ 981-2-81043-9 ในวันที่ 11/02/63 จากโรงเรียนปัญญาวิทย์ จังหวัดตรัง สำหรับเงินค่ายบริการวิชาการ-ค่ายเทคนิคปฏิบัติการด้านวิทยาศาสตร์(หักบริการวิชาการ16%จากรายรับคณะวิทยาศาสตร์)ตามใบเสร็จ PR2-2563:3/11ลว.14/02/2563</t>
  </si>
  <si>
    <t>RV02050200363020179</t>
  </si>
  <si>
    <t>รับเงินโอนค่าลงทะเบียนบริการวิชาการ(หัก16%) ค่ายเทคนิคปฏิบัติการเบื้องต้นทางด้านวิทยาศาสตร์ วันที่22-23 กพ.63 จาก รร.สตรีพัทลุง ตามใบเสร็จรับเงินเลขที่PR-2563:3/15 เงินโอนเข้าKTB981-2-81043-9 วันที่19กพ.63จำนวน50,000บาท</t>
  </si>
  <si>
    <t>28/02/2563</t>
  </si>
  <si>
    <t>RV02050200363020228</t>
  </si>
  <si>
    <t>รับเงินโอนจากบัญชีเงินฝากออมทรัพย์ ธ.กรุงไทย เลขที่ 981-2-81043-9 ในวันที่ 26/02/63 จากโรงเรียนนราธิวาส จังหวัดนราธิวาส สำหรับเงินค่ายบริการวิชาการ-ค่ายเทคนิคปฏิบัติการเบื้องต้นทางด้านวิทยาศาสตร์(หักบริการวิชาการ16%จากรายรับคณะวิทยาศาสตร์)ตามใบเสร็จ PR2-2563:3/22ลว.28/02/2563</t>
  </si>
  <si>
    <t>04/02/2563</t>
  </si>
  <si>
    <t>RV00300000563020020</t>
  </si>
  <si>
    <t>ตัดบัญชีรด.รอการรับรู้  ธ.ไทยพาณิชย์201-9,17(4900+4900)20(98000+4900)21(68600)22(53900)ม.ค.63 รับเงินใบนำส่ง165/63 รายได้โครงการ วิทยาลัยการจัดการฯ โครงการอบรมกลยุทธ์การนำเสนอผลงานองค์กรและรายงานความสำเร็จสู่ประชาชนฯ,โอน235,200,เบิก235,200,จาก235,200,UMDC</t>
  </si>
  <si>
    <t>RV00300000563020021</t>
  </si>
  <si>
    <t>บันทึกตัดบัญชีรายได้รอการรับรู้ ธ.ไทยพาณิชย์201-9,29พ.ย.62(3,900),25ธ.ค.62(3,900),6,30ม.ค.63(7,800+81,900) รับเงินใบนำส่ง165/63 รายได้โครงการ วิทยาลัยการจัดการฯ โครงการจัดแผนพัฒนาการศึกษาระยะห้าปีของสถานศึกษาฯ,โอน97,500,เบิก97,500,จาก97,500,UMDC</t>
  </si>
  <si>
    <t>RV00300000563020022</t>
  </si>
  <si>
    <t>บันทึกตัดบัญชีรายได้รอการรับรู้ ธ.ไทยพาณิชย์201-9,27ธ.ค.62(4,900) ,15(4900x2)16(4900x3)17(4900x9)20(4900)21(14700)ม.ค.63 รับเงินใบนำส่ง165/63 รายได้โครงการ วิทยาลัยการจัดการฯ โครงการอบรมเพิ่มประสิทธิภาพการสร้างรูปแบบการจัดการขยะมูลฝอยฯ,โอน93,100,เบิก93,100,จาก93,100,UMDC</t>
  </si>
  <si>
    <t>RV00300000563020023</t>
  </si>
  <si>
    <t>รับเงินโอน ธ.ไทยพาณิชย์201-9,2ก.พ.63 รับเงินใบนำส่ง165/63 รายได้โครงการ วิทยาลัยการจัดการฯ โครงการอบรมเพิ่มประสิทธิภาพการสร้างรูปแบบการจัดการขยะมูลฝอยฯ,โอน176,400,เบิก176,400,จาก176,400,UMDC</t>
  </si>
  <si>
    <t>RV00300000563020025</t>
  </si>
  <si>
    <t>รับเงินโอนธ.ไทยพาณิชย์201-9,1ก.พ.63(15600),ตัดรอการรับรู้ 201-9,22พย.62(3900) ,20(3900+11700)23(7780)25(7800)26(7800)ธค.62 ,2(3900)4(3900+7800)8(20)21(11700)มค.63 ใบนำส่ง165/63 รายได้โครงการ วิทยาลัยการจัดการฯ  โครงการจัดทำเอกสารตามขั้นตอนการประกันคุณภาพฯของศูนย์พัฒนาเด็กเล็กฯ,โอน85800,จาก85800,UMDC</t>
  </si>
  <si>
    <t>06/02/2563</t>
  </si>
  <si>
    <t>RV00300000563020043</t>
  </si>
  <si>
    <t>รับเงินโอนธ.ไทยพาณิชย์201-9,1ก.พ.63(66,300) รับเงินใบนำส่ง169/63 รายได้โครงการ วิทยาลัยการจัดการฯ โครงการทบทวนแผนพัฒนาการศึกษาของสถานศึกษาสังกัดองค์กรปกครองท้องถิ่น,โอน66,300,เบิก66,300,จาก66,300,UMDC</t>
  </si>
  <si>
    <t>07/02/2563</t>
  </si>
  <si>
    <t>RV00300000563020053</t>
  </si>
  <si>
    <t>บันทึกตัดบัญชีรายได้รอการรับรู้ รับเงินโอนธ.ไทยพาณิชย์201-9,15มิ.ย.62(2,500จาก5,000) รับเงินใบนำส่ง170/63 รายได้โครงการ วิทยาลัยการจัดการฯ โครงการอบรมหลักสูตรกฎหมายสำหรับการปฏิบัติงานตำรวจ,โอน2,500,เบิก2,500,จาก2,500,UMDC</t>
  </si>
  <si>
    <t>RV00300000563020054</t>
  </si>
  <si>
    <t>รับเงินโอนธ.ไทยพาณิชย์201-9,6ก.พ.63(200,900+196,000) รับเงินใบนำส่ง 171,175/63 รายได้โครงการ วิทยาลัยการจัดการฯ โครงการสื่อสารนโยบายภาครัฐและผลงานของอปท.ฯ,โอน396,900,เบิก396,900,จาก396,900,UMDC</t>
  </si>
  <si>
    <t>RV00300000563020055</t>
  </si>
  <si>
    <t>รับเงินโอนธ.ไทยพาณิชย์201-9,6ก.พ.63(230,300+196,000+196,000) รับเงินใบนำส่ง172-174/63 รายได้โครงการ วิทยาลัยการจัดการฯ โครงการอบรมกลยุทธ์การนำเสนอผลงานองค์กรและรายงานความสำเร็จสู่ประชาชนฯ,โอน622,300,เบิก622,300,จาก622,300,UMDC</t>
  </si>
  <si>
    <t>RV00300000563020088</t>
  </si>
  <si>
    <t>รับเงินโอน ธ.ไทยพาณิชย์201-9,13ก.พ.63 รายได้โครงการ วิทยาลัยการจัดการฯ โครงการส่งเสริมการท่องเที่ยวเชิงสุขภาพ เรียนรู้เกษตรและวิถีชีวิตของชุมชนฯ,โอน1,665,459.81,เบิก1,665,459.81,จาก1,665,459.81,UMDC</t>
  </si>
  <si>
    <t>25/02/2563</t>
  </si>
  <si>
    <t>RV00300000563020203</t>
  </si>
  <si>
    <t>รับเงินโอนธ.ไทยพาณิชย์201-9,21ก.พ.63(101,400x4) ใบนำส่ง186-189/63 รายได้โครงการ วิทยาลัยการจัดการฯ  โครงการจัดทำเอกสารตามขั้นตอนการประกันคุณภาพฯของศูนย์พัฒนาเด็กเล็กฯ,โอน405,600,จาก405,600,UMDC</t>
  </si>
  <si>
    <t>RV00300000563020204</t>
  </si>
  <si>
    <t>รับเงินโอนธ.ไทยพาณิชย์201-9,21ก.พ.63(101,400) ใบนำส่ง190/63 รายได้โครงการ วิทยาลัยการจัดการฯ  โครงการจัดทำเอกสารตามขั้นตอนการประกันคุณภาพฯของศูนย์พัฒนาเด็กเล็กฯ,โอน101,400,จาก101,400,UMDC</t>
  </si>
  <si>
    <t>RV00300000563020205</t>
  </si>
  <si>
    <t>ตัดบัญชีรด.รอการรับรู้ รับเงินโอนธ.ไทยพาณิชย์201-9,30ก.ย.62(5000) ,12(2500)15(5000)17(5000)23(5000)31(2500)ม.ค.63 ,11(10000)12(5000)14(5000)21(10000)27(2500)28(2500)ธ.ค.62 ใบนำส่ง185/63รายได้โครงการวิทยาลัยการจัดการฯ โครงการอบรมหลักสูตรกฎหมายสำหรับการปฏิบัติงานตำรวจ,โอน60,000,เบิก60,000,จาก60,000</t>
  </si>
  <si>
    <t>RV00300000563020206</t>
  </si>
  <si>
    <t>รับเงินโอนธ.ไทยพาณิชย์201-9,3ก.พ.63(2,500)  ใบนำส่ง185/63รายได้โครงการ วิทยาลัยการจัดการฯ โครงการอบรมหลักสูตรกฎหมายสำหรับการปฏิบัติงานตำรวจ ,โอน2,500,เบิก2,500,จาก2,500,UMDC</t>
  </si>
  <si>
    <t>RV00300000563020207</t>
  </si>
  <si>
    <t>ตัดบัญชีรด.รอการรับรู้ รับเงินโอนธ.ไทยพาณิชย์201-9,30พ.ย.62(2500)  ,8(2500)15(2500)24(2500x4)26(2500x4)29(2500)ธ.ค.62 ,19(2500)28(2500x7)ม.ค.63  ใบนำส่ง191/63รายได้โครงการ วิทยาลัยการจัดการฯ โครงการอบรมหลักสูตรกฎหมายสำหรับการปฏิบัติงานตำรวจ,โอน50000,เบิก50,000,จาก50,000,UMDC</t>
  </si>
  <si>
    <t>RV00300000563020208</t>
  </si>
  <si>
    <t>รับเงินโอนธ.ไทยพาณิชย์201-9,2ก.พ.63(2,500)  ใบนำส่ง191/63รายได้โครงการ วิทยาลัยการจัดการฯ โครงการอบรมหลักสูตรกฎหมายสำหรับการปฏิบัติงานตำรวจ,โอน2,500,เบิก2,500,จาก2,500,UMDC</t>
  </si>
  <si>
    <t>สำนักส่งเสริมการบริการวิชาการและภูมิปัญญาชุมชน มหาวิทยาลัยทักษิณ</t>
  </si>
  <si>
    <t>RV02050200363020015</t>
  </si>
  <si>
    <t>รับเงินจากสำนักส่งเสริมการบริการวิชาการและภูมิปัญญาชุมชน สำหรับเงินค่าลงทะเบียนโครงการฝึกอบรมเชิงปฎิบัติการ เทคนิคการใช้โปรแกรมบันทึกบัญชีฯ(หักบริการวิชาการ6%จากใบนำส่งเงินเล่มที่0988เลขที่1-19)ตามใบเสร็จPL1-2563:2/36ลว.04/02/2563</t>
  </si>
  <si>
    <t>26/02/2563</t>
  </si>
  <si>
    <t>RV02050200363020201</t>
  </si>
  <si>
    <t>รับเงินจากสำนักส่งเสริมการบริการวิชาการและภูมิปัญญาชุมชน สำหรับเงินค่าลงทะเบียนโครงการฝึกอบรมเชิงปฎิบัติการ เทคนิคการใช้โปรแกรมบันทึกบัญชีฯ(หักบริการวิชาการ6%จากใบนำส่งเงินเล่มที่1000เลขที่1-47)ตามใบเสร็จPL1-2563:3/1ลว.26/02/2563</t>
  </si>
  <si>
    <t>รวม-สำนักส่งเสริมการบริการวิชาการและภูมิปัญญาชุมชน มหาวิทยาลัยทักษิณ</t>
  </si>
  <si>
    <t>02/03/2563</t>
  </si>
  <si>
    <t>RV00300000563030010</t>
  </si>
  <si>
    <t>รับเงินใบนำส่ง10114/63 รายได้โครงการ คณะมนุษย์ฯ โครงการพัฒนาศักยภาพนิสิต English for CommunicationและEnglish Intensive Coures  ค่าธ.16%2,880,กองทุน13%2,340,โอนกำไร15,660,รายได้สะสม3%540,เบิก15,120จาก18,000</t>
  </si>
  <si>
    <t>03/03/2563</t>
  </si>
  <si>
    <t>RV00300000563030023</t>
  </si>
  <si>
    <t>รับเงินใบนำส่ง201/63 รายได้โครงการ คณะมนุษย์ฯ โครงการประชุมวิชาการระดับชาติเครือข่ายวิจัยด้านรัฐศาสตร์และประศาสนศาสตร์  ค่าธ.6%9,000,กองทุน4%6,000,โอนกำไร144,000,รายได้สะสม2%3,000,เบิก141,000จาก150,000ตามอว8205.02/ ลว24ธ.ค.62</t>
  </si>
  <si>
    <t>10/03/2563</t>
  </si>
  <si>
    <t>RV00300000563030062</t>
  </si>
  <si>
    <t>รับเงินใบนำส่ง206/63คณะมนุษย์ฯ รายได้โครงการฯ  โครงการประชุมวิชาการระดับนานาชาติเครือข่ายวิจัยด้านรัฐศาสตร์และรัฐประศาสนศาสตร์ ค่าธ.6%12,660,กองทุน4%8,440,โอน202,560,ร/ดสะสม2%4,220เบิก198,340จาก211,000</t>
  </si>
  <si>
    <t>18/03/2563</t>
  </si>
  <si>
    <t>RV00300000563030095</t>
  </si>
  <si>
    <t>รับเงินใบนำส่ง211/63 รายได้โครงการฯ เศรษฐศาสตร์ฯ โครงการฝึกอบรมและฝึกปฏิบัติการเขียนบทความทางวิชาการฯ ค่าธ.6%2,880,กองทุน4%1,920,โอนกำไร46,080,รายได้สะสม2%47,040,เบิก45,120จาก48,000</t>
  </si>
  <si>
    <t>RV02050200363030007</t>
  </si>
  <si>
    <t>รับเงินจากคณะวิทยาการสุขภาพและการกีฬา สำหรับรายการค่าบริการนวดแผนไทยและอบสมุนไพร(หักบริการวิชาการ16%ตามใบนำส่งเงินเล่มที่975เลขที่28-31) ตามใบเสร็จ PL1-2563:3/4ลว.02/03/2563</t>
  </si>
  <si>
    <t>04/03/2563</t>
  </si>
  <si>
    <t>RV02050200363030028</t>
  </si>
  <si>
    <t>รับเงินจากคณะอุตสาหกรรมการเกษตรและชีวภาพ สำหรับรายการโครงการอบรมการทำเจลล้างมือห่างไกลไวรัสโคโรนา(หักบริการวิชาการ16%จากรายรับที่นำส่งเล่มที่978เลขที่3-47)ตามใบเสร็จPL1-2563:3/5ลว.04/03/2563</t>
  </si>
  <si>
    <t>RV00300000563030011</t>
  </si>
  <si>
    <t>รับเงินใบนำส่ง200/63 รายได้โครงการ ฝ่ายวิชาการ โครงการบริการแปลเอกาสาร ค่าธ.16%400,กองทุน13%325,โอนกำไร2,175,รายได้สะสม3%75,เบิก2,100จาก2,500 ตามอว8202.03/0059 ลว7ม.ค.63</t>
  </si>
  <si>
    <t>RV00300000563030029</t>
  </si>
  <si>
    <t>บันทึกตัดบัญชีรด.รอการรับรู้  รับเงินโอนธ.กรุงไทย359-3,29ก.พ.63 รายได้โครงการฯ วิทยาลัยนานาชาติ หลักสูตรการจัดวางระบบบริหารความปลอดภัยอาหาร GMP&amp;HACCP ค่าธ.16%7,225.60,กองทุน13%5,870.80,โอน39,289.20,ร/ดสะสม3%1,354.80เบิก37,934.40จาก45,160,อว8205.11/0177 ลว17ก.พ.63,โอน45,160</t>
  </si>
  <si>
    <t>31/03/2563</t>
  </si>
  <si>
    <t>RV00300000563030180</t>
  </si>
  <si>
    <t>RV122/63 รับเงินโอนธ.ไทยพาณิชย์201-9,10(11,700),24(19,500)มี.ค.63 รายได้โครงการฯ วิทยาลัยการจัดการฯ  โครงการจัดทำเอกสารตามขั้นตอนการประกันคุณภาพภายในของศูนย์พัฒนาเด็กเล็กฯ,โอน31,200เบิก31,200จาก31,200</t>
  </si>
  <si>
    <t>RV00300000563030181</t>
  </si>
  <si>
    <t>บันทึกตัดบัญชีรด.รอการรับรู้ รับเงินโอนธ.ไทยพาณิชย์201-9,17(3900)18(7800+3900)19(3900x4)20(11700+3900x3)21(3900+15600)ก.พ.63  รายได้โครงการฯ วิทยาลัยการจัดการฯ  โครงการจัดทำเอกสารตามขั้นตอนการประกันคุณภาพภายในของศูนย์พัฒนาเด็กเล็กฯ,โอน74,100เบิก74,100จาก74,100</t>
  </si>
  <si>
    <t>RV00300000563030182</t>
  </si>
  <si>
    <t>RV122/63 รับเงินใบนำส่ง221/63 รับเงินโอนธ.ไทยพาณิชย์201-9,27มี.ค.63(38,500) รายได้โครงการฯ วิทยาลัยการจัดการฯ โครงการอบรมการทำงานเชิงวิเคราะห์และสังเคราะห์จากงานประจำฯ,โอน38,500เบิก38,500จาก38,500</t>
  </si>
  <si>
    <t>RV00300000563030183</t>
  </si>
  <si>
    <t>รับเงินใบนำส่ง221/63 บันทึกตัดบัญชีรด.รอการรับรู้  รับเงินโอนธ.ไทยพาณิชย์201-9,3(7000+3500x2)5(3500)6(3500+13500จาก14000)12(10500)13(3500)ก.พ.63 รายได้โครงการฯ วิทยาลัยการจัดการฯ โครงการอบรมเชิงปฏิบัติการหลักสูตรการทำงานเชิงวิเคราะห์และสังเคราะห์จากงานประจำฯ,โอน48,500เบิก48,500จาก48,500</t>
  </si>
  <si>
    <t>RV00300000563030184</t>
  </si>
  <si>
    <t>ใบนำส่ง221/63 ตัดรอรับรู้201-9,6(7000)8(3500)15(3000จาก6000)17(3500)19(7000)20(7000+14000)21(7000+10500)22(3500)27(3500)28(3500x4จาก7000จำนวน4ยอด)ม.ค.63 รายได้โครงการฯ วิทยาลัยการจัดการฯ โครงการอบรมเชิงปฏิบัติการหลักสูตรการทำงานเชิงวิเคราะห์และสังเคราะห์จากงานประจำฯ,โอน83,500เบิก83,500จาก83,500</t>
  </si>
  <si>
    <t>RV00300000563030185</t>
  </si>
  <si>
    <t>RV122/63 รับเงินใบนำส่ง219/63 รับเงินโอนธ.ไทยพาณิชย์201-9,27มี.ค.63(31,500) รายได้โครงการฯ วิทยาลัยการจัดการฯ หลักสูตรเทคนิคการเขียนคู่มือปฏิบัติงาน,โอน31,500เบิก31,5000จาก31,500</t>
  </si>
  <si>
    <t>RV00300000563030186</t>
  </si>
  <si>
    <t>รับเงินใบนำส่ง219/63  บันทึกตัดบัญชีรด.รอการรับรู้  รับเงินโอนธ.ไทยพาณิชย์201-9, 3(3500x2)5(7000)7(14000+7000+3500)8(24500)9(3500)11(14000+3500x2)ก.พ.63  รายได้โครงการฯ วิทยาลัยการจัดการฯ หลักสูตรเทคนิคการเขียนคู่มือปฏิบัติงาน,โอน87,500เบิก87,500จาก87,500</t>
  </si>
  <si>
    <t>RV00300000563030187</t>
  </si>
  <si>
    <t>รับเงินใบนำส่ง219/63  ตัดบัญชีรด.รอการรับรู้  รับเงินโอนธ.ไทยพาณิชย์201-9,10(3500+10500)14(21000)15(3000)20(7000)22(3500+17500)28(3500x4 จาก7000จำนวน4ยอด)29(7000+3500)30(3500)31(3500x2)ม.ค.63 รายได้โครงการฯ วิทยาลัยการจัดการฯ หลักสูตรเทคนิคการเขียนคู่มือปฏิบัติงาน,โอน101,000เบิก101,000จาก101,000</t>
  </si>
  <si>
    <t>RV00300000563030188</t>
  </si>
  <si>
    <t>รับเงินใบนำส่ง222/63 ตัดรด.รอการรับรู้  รับเงินโอนธ.ไทยพาณิชย์201-9,31ต.ค.62(3900x2) ,19(3900x2)23ธ.ค.62(23400) ,29ม.ค.63(7800) ,4(7800x2+3900)6(3900+11700)11(3900x2)13(15600)ก.พ.63 รายได้โครงการฯ วิทยาลัยการจัดการฯ โครงการเทคนิคการสร้างชุมชนแห่งการเรียนรู้ทางวิชาชีพฯ,โอน105,300เบิก105,300จาก105,300</t>
  </si>
  <si>
    <t>RV00300000563030189</t>
  </si>
  <si>
    <t>RV122/63 รับเงินใบนำส่ง223-224/63 รับเงินโอนธ.ไทยพาณิชย์201-9,2(11700+7800)23(10)24(7800)มี.ค.63 รายได้โครงการฯ วิทยาลัยการจัดการฯ หลักสูตรการจัดทำรายงานการประเมินตนเองฯ ของศูนย์พัฒนาเด็กเล็กฯ,โอน27,310เบิก27,310จาก27,310</t>
  </si>
  <si>
    <t>RV00300000563030190</t>
  </si>
  <si>
    <t>ใบนำส่ง223-224/63  ตัดรอการรับรู้ ธ.ไทยพาณิชย์201-9,6(3900x2)11(3900+11700+15600)13(3900)14(3900x2)20(7790+7800)24(3900x2+19500)27(3900x11)28(3900x2+23400+7800)ก.พ..63 รายได้โครงการฯ วิทยาลัยการจัดการฯ หลักสูตรการจัดทำรายงานการประเมินตนเองฯ ของศูนย์พัฒนาเด็กเล็กฯ,โอน175,490เบิก175,490จาก175,490</t>
  </si>
  <si>
    <t>RV00300000563030191</t>
  </si>
  <si>
    <t>RV122/63 รับเงินใบนำส่ง225/63 รับเงินโอนธ.ไทยพาณิชย์201-9,28มี.ค.63 รายได้โครงการฯ วิทยาลัยการจัดการฯ โครงการอบรมข้อควรระวังการเลือกตั้งสมาชิกสภาท้องถิ่นฯ,โอน14,700เบิก14,700จาก14,700</t>
  </si>
  <si>
    <t>RV00300000563030192</t>
  </si>
  <si>
    <t>ใบนำส่ง225/63 ตัดรด.รอการรับรู้201-9,10(4900)28(4900x4)31(88200)ม.ค.63 ,3(4900x3)5(73500)6(4900x3)7(14700)12(4900x3)13(4900x2+73500+49000)14(34300+39200)17(4900)18(24500)ก.พ.63 รายได้โครงการฯ วิทยาลัยการจัดการฯ โครงการอบรมข้อควรระวังการเลือกตั้งสมาชิกสภาท้องถิ่นฯ,โอน475,300เบิก475,300จาก475,300</t>
  </si>
  <si>
    <t>RV02050200363030084</t>
  </si>
  <si>
    <t>รับเงินโอนจากบัญชีเงินฝากออมทรัพย์ ธ.กรุงไทย เลขที่ 981-2-81043-9 ในวันที่ 06/03/2563 จากคุณรสวารินทร์ ทองสม สำหรับค่าลงทะเบียนโครงการฝึกอบรมเชิงปฎิบัติการ เทคนิคการใช้โปรแกรมบันทึกบัญชี(หักค่าบริการ6%จากยอดรับสำนักส่งเสริมการบริการวิชาการฯ)ตามใบเสร็จPL2-2563:1/22และผลต่าง3900บ.บันทึกรายได้รอรับรู้</t>
  </si>
  <si>
    <t>09/04/2563</t>
  </si>
  <si>
    <t>RV00300000563040033</t>
  </si>
  <si>
    <t>รับเงินโอน ธ.ไทยพาณิชย์201-9,8เม.ย.63 รับเงินใบนำส่ง233/63 รายได้โครงการ วิทยาลัยการจัดการฯ โครงการอบรมเพิ่มประสิทธิภาพการสร้างรูปแบบการจัดการขยะมูลฝอยฯ,โอน235,200,เบิก235,200,จาก235,200,UMDC</t>
  </si>
  <si>
    <t>RV00300000563040034</t>
  </si>
  <si>
    <t>รับเงินโอน ธ.ไทยพาณิชย์201-9,8เม.ย.63(97,500+97,500) ใบนำส่ง229-230/63 รายได้โครงการฯ วิทยาลัยการจัดการฯ หลักสูตรการจัดทำรายงานการประเมินตนเองฯ ของศูนย์พัฒนาเด็กเล็กฯ,โอน195,000เบิก195,000จาก195,000</t>
  </si>
  <si>
    <t>RV00300000563040035</t>
  </si>
  <si>
    <t>รับเงินโอน ธ.ไทยพาณิชย์201-9,8เม.ย.63(200,900),ตัดรด.รอการรับรู้201-9,20(4,900)28(4,900x2)29(4,900+9800)ก.พ.63 ใบนำส่ง228/63 รายได้โครงการฯ วิทยาลัยการจัดการฯ โครงการ อบรมระเบียบคณะกรรมการการเลือกตั้งว่าด้วย การเลือกตั้งสมาชิกสภาท้องถิ่นหรือผู้บริหารท้องถิ่นฯ,โอน230,300เบิก230,300จาก230,300</t>
  </si>
  <si>
    <t>RV00300000563040036</t>
  </si>
  <si>
    <t>บันทึกตัดบัญชีรด.รอการรับรู้ รับเงินโอนธ.ไทยพาณิชย์201-9,31มี.ค.63 รับเงินใบนำส่ง227/63 รายได้โครงการ วิทยาลัยการจัดการฯ โครงการจัดแผนพัฒนาการศึกษาระยะห้าปีของสถานศึกษาฯ,โอน105,300,เบิก105,300,จาก105,300,UMDC</t>
  </si>
  <si>
    <t>RV00300000563040037</t>
  </si>
  <si>
    <t>บันทึกตัดบัญชีรด.รอการรับรู้ รับเงินโอนธ.ไทยพาณิชย์201-9,12(63,700)13(107,800)18(14,700)19(4,900)ก.พ.63 ,28มี.ค.63(44,100) รับเงินใบนำส่ง227/63 รายได้โครงการ วิทยาลัยการจัดการฯ โครงการจัดแผนพัฒนาการศึกษาระยะห้าปีของสถานศึกษาฯ,โอน235,200,เบิก235,200,จาก235,200,UMDC</t>
  </si>
  <si>
    <t>RV00300000563040040</t>
  </si>
  <si>
    <t>รับเงินโอน ธ.ไทยพาณิชย์201-9,9เม.ย.63(230,300+245,000x2) ใบนำส่ง232,234-235/63 รายได้โครงการฯ วิทยาลัยการจัดการฯ โครงการความเสี่ยงของผู้บริหารสภาชิกสภาและบุคลากรท้องถิ่นต่อการยื่นกระทำผิดตามกม.ป.ป.ช.(ใหม่)ฯ,โอน720,300เบิก720,300จาก720,300</t>
  </si>
  <si>
    <t>14/04/2563</t>
  </si>
  <si>
    <t>RV00300000563040044</t>
  </si>
  <si>
    <t>ตัดรอการรับรู้ ธ.ไทยพาณิชย์201-9,10(9800)ม.ค.63 ,21(4900)28(4900+49000+14700)ก.พ.63 ,2(4900)5(63700)6(34300)7(9800)มี.ค.63 ใบนำส่ง240/63 รายได้โครงการฯ วิทยาลัยการจัดการฯ โครงการ อบรมระเบียบคณะกก.การเลือกตั้งว่าด้วย การเลือกตั้งสมาชิกสภาท้องถิ่นหรือผู้บริหารท้องถิ่นฯ,โอน196,000เบิก196,000จาก196,000</t>
  </si>
  <si>
    <t>RV00300000563040045</t>
  </si>
  <si>
    <t>ตัดรอการรับรู้ ธ.ไทยพาณิชย์201-9,5(53900)9(4900)11(499+10จากยอด11799)13(9800+24500+4900x2)16(93100)17(4890)มี.ค.63 ใบนำส่ง239/63 รายได้โครงการฯ วิทยาลัยการจัดการฯ โครงการเลือกตั้งท้องถิ่นกับการเตรียมความพร้อมฯ ระเบียบ หลักเกณฑ์ ข้อห้ามเงื่อนไขการลงสมัครรับเลือกตั้งฯ,โอน205,800เบิก205,800จาก205,800</t>
  </si>
  <si>
    <t>RV00300000563040046</t>
  </si>
  <si>
    <t>บันทึกตัดบัญชีรด.รอการรับรู้  ธ.ไทยพาณิชย์201-9,8(3900x4)17(3900)21(3900)ม.ค.63 รับเงินใบนำส่ง238/63  รายได้โครงการ วิทยาลัยการจัดการฯ โครงการจัดทำเอกสารตามขั้นตอนการประกันคุณภาพภายในของศูนย์พัฒนา เด็กเล็กฯ,โอน23,400,เบิก23,400,จาก23,400,UMDC</t>
  </si>
  <si>
    <t>RV00300000563040047</t>
  </si>
  <si>
    <t>บันทึกตัดบัญชีรด.รอการรับรู้  ธ.ไทยพาณิชย์201-9,3(3900x3)5(3900+7800)9(3900x2)10(3900x2+95600)11(3900x2+11700)12(3900)13(3900)14(3900)17(3900x7)18(3900)19(3900x4)21(2700มี.ค.63 รับเงินใบนำส่ง238/63  รายได้โครงการ วิทยาลัยการจัดการฯ  โครงการประกันคุณภาพภายในของศูนย์พัฒนาเด็กเล็กฯ,โอน135,300,UMDC</t>
  </si>
  <si>
    <t>RV00300000563040048</t>
  </si>
  <si>
    <t>รับเงินโอน ธ.ไทยพาณิชย์201-9,10เม.ย.63(1,200) รับเงินใบนำส่ง238/63  รายได้โครงการ วิทยาลัยการจัดการฯ โครงการจัดทำเอกสารตามขั้นตอนการประกันคุณภาพภายในของศูนย์พัฒนา เด็กเล็กฯ,โอน1,200,เบิก1,200จาก1,200,UMDC</t>
  </si>
  <si>
    <t>RV00300000563040049</t>
  </si>
  <si>
    <t>รับเงินโอน ธ.ไทยพาณิชย์201-9,เม.ย.63(147,000+156,800) รับเงินใบนำส่ง236-237/63  รายได้โครงการ วิทยาลัยการจัดการฯ โครงการเตรียมความพร้อมเลือกตั้งท้องถิ่นตามพรบ.ฯและกม.ที่เกี่ยวข้อง การรายงานความสำเร็จสู่ปชช.,โอน303,800,เบิก303,800จาก303,800,UMDC</t>
  </si>
  <si>
    <t>RV00300000563040050</t>
  </si>
  <si>
    <t>บันทึกตัดบัญชีรด.รอการรับรู้  ธ.ไทยพาณิชย์201-9,9(3900x2)10(3900)มี.ค.63 รับเงินใบนำส่ง238/63  รายได้โครงการ วิทยาลัยการจัดการฯ โครงการจัดทำเอกสารตามขั้นตอนการประกันคุณภาพภายในของศูนย์พัฒนาเด็กเล็กฯ,โอน11,700,เบิก11,700,จาก11,700,UMDC</t>
  </si>
  <si>
    <t>24/04/2563</t>
  </si>
  <si>
    <t>RV00300000563040136</t>
  </si>
  <si>
    <t>ตัดบัญชีรด.รอการรับรู้ รับเงินโอนธ.ไทยพาณิชย์201-9,14มิ.ย.62(5,000)29(2,500),30ส.ค.62(2,500) รับเงินใบนำส่ง245/63 รายได้โครงการ วิทยาลัยการจัดการฯ โครงการอบรมหลักสูตรกฎหมายสำหรับการปฏิบัติงานตำรวจออนไลน์ ,โอน10,000,เบิก10,000,จาก10,000,UMDC</t>
  </si>
  <si>
    <t>RV00300000563040137</t>
  </si>
  <si>
    <t>รับเงินโอน ธ.ไทยพาณิชย์201-9,23เม.ย.63(196,000) ใบนำส่ง244/63 รายได้โครงการฯ วิทยาลัยการจัดการฯ โครงการ อบรมระเบียบคณะกรรมการการเลือกตั้งว่าด้วย การเลือกตั้งสมาชิกสภาท้องถิ่นหรือผู้บริหารท้องถิ่นฯ,โอน196,000เบิก196,000จาก196,000</t>
  </si>
  <si>
    <t>RV00300000563040138</t>
  </si>
  <si>
    <t>รับเงินโอน  ธ.ไทยพาณิชย์201-9,23(156,000+140,400)  รับเงินใบนำส่ง242-243/63  รายได้โครงการ วิทยาลัยการจัดการฯ  โครงการจัดทำเอกสารตามขั้นตอนการประกันคุณภาพภายในของศูนย์พัฒนาเด็กเล็กฯ,โอน296,400,เบิก296,400,จาก296,400,UMDC</t>
  </si>
  <si>
    <t>RV00300000563040139</t>
  </si>
  <si>
    <t>บันทึกตัดบัญชีรด.รอการรับรู้  รับเงินโอน ธ.ไทยพาณิชย์201-9,26ก.พ.63(3,900),6มี.ค.63(3,900x3)  รับเงินใบนำส่ง242-243/63  รายได้โครงการ วิทยาลัยการจัดการฯ  โครงการจัดทำเอกสารตามขั้นตอนการประกันคุณภาพภายในของศูนย์พัฒนาเด็กเล็กฯ,โอน15,600,เบิก15,600,จาก15,600,UMDC</t>
  </si>
  <si>
    <t>30/04/2563</t>
  </si>
  <si>
    <t>RV00300000563040208</t>
  </si>
  <si>
    <t>ตัดบัญชีรด.รอการรับรู้ รับเงินโอนธ.ไทยพาณิชย์201-9,15(2,500)23(12,500+2,500)25(2,500)30(5,000x3)ก.ย.62 รับเงินใบนำส่ง246/63 รายได้โครงการ วิทยาลัยการจัดการฯ โครงการอบรมหลักสูตรกฎหมายสำหรับการปฏิบัติงานตำรวจออนไลน์ ,โอน35,000,เบิก35,000,จาก35,000,UMDC</t>
  </si>
  <si>
    <t>โอนไปยัง สน.ส่งเสริมฯ 21/01/63</t>
  </si>
  <si>
    <t>หมายเหตุ : โอนงปม.คงเหลือออกไปสำนักส่งเสริมฯ 21/01/63 เนื่องจากปรับโครงสร้างหน่วยงานวิทยาลัยภูมิปัญญาฯ และภารกิจบริการวิชาการ ฝ่ายวิชาการ เป็นสำนักส่งเสริมฯ  ทั้งนี้สำหรับการรายรับเงินหลังวันที่โอนงปม. จะเป็นรายการรับเงินของฝ่ายวิชาการ</t>
  </si>
  <si>
    <t>โอนไปสน.ส่งเสริมฯ 30/01/63</t>
  </si>
  <si>
    <t>หมายเหตุ : โอนงปม.คงเหลือออกไปสำนักส่งเสริมฯ 30/01/63 เนื่องจากปรับโครงสร้างหน่วยงานวิทยาลัยภูมิปัญญาฯ และภารกิจบริการวิชาการ ฝ่ายวิชาการ เป็นสำนักส่งเสริมฯ</t>
  </si>
  <si>
    <t>เดิม : ฝ่ายวิชาการ (ภารกิจบริการวิชาการ)</t>
  </si>
  <si>
    <t>เดิม : วิทยาลัยภูมิปัญญาชุมชน</t>
  </si>
  <si>
    <t>25/05/2563</t>
  </si>
  <si>
    <t>RV02050200363050114</t>
  </si>
  <si>
    <t>รับเงินโอนจากบัญชีเงินฝากออมทรัพย์ ธ.ไทยพาณิชย์ เลขที่บัญชี 403-487220-3 ในวันที่ 30/04/63 จากโปรแกรมสนับสนุนการพัฒนาเทคโนโลยีและนวัตกรรม เครือข่ายมหาวิทยาลัยสงขลานครินทร์ สำหรับเงินสนับสนุนต้นสังกัดผู้เชียวชาญที่เกิดขึ้นจากโปรแกรมITAP จำนวน 9 โครงการ(นำส่งเป็นค่าธรรมเนียมบริการวิชาการ6%คณะวิทย์)</t>
  </si>
  <si>
    <t>22/05/2563</t>
  </si>
  <si>
    <t>RV02050200363050098</t>
  </si>
  <si>
    <t>รับเงินโอนจากบัญชีเงินฝากออมทรัพย์ ธ.ไทยพาณิชย์ เลขที่บัญชี 403-487220-3 ในวันที่ 30/04/63 จากโปรแกรมสนับสนุนการพัฒนาเทคโนโลยีและนวัตกรรม เครือข่ายมหาวิทยาลัยสงขลานครินทร์ สำหรับเงินสนับสนุนต้นสังกัดผู้เชียวชาญที่เกิดขึ้นจากโปรแกรมITAPจำนวน9โครงการ(นำส่งค่าธรรมเนียมบริการวิชาการ6%วิศวะ)PR2-2563:5/30</t>
  </si>
  <si>
    <t>18/05/2563</t>
  </si>
  <si>
    <t>RV00300000563050086</t>
  </si>
  <si>
    <t>รับเงินโอนธ.ไทยพาณิชย์201-9,2(2500)13(2500)พ.ค.63 รับเงินใบนำส่ง252/63 รายได้โครงการ วิทยาลัยการจัดการฯ โครงการอบรมหลักสูตรกฎหมายสำหรับการปฏิบัติงานตำรวจออนไลน์,โอน5,000</t>
  </si>
  <si>
    <t>RV00300000563050087</t>
  </si>
  <si>
    <t>ตั้งรด.รอการรับรู้ รับเงินโอนธ.ไทยพาณิชย์201-9,8(2500)25(2500x9)26(5000)ก.พ.63เงิน30,000 ,1(2500)4(2500)10(2500x3)16(15000)28(5000)31(5000x2+2500)มี.ค.63เงิน45,000 รับเงินใบนำส่ง252/63 รายได้โครงการ วิทยาลัยการจัดการฯ โครงการอบรมหลักสูตรกฎหมายสำหรับการปฏิบัติงานตำรวจออนไลน์,โอน75,000</t>
  </si>
  <si>
    <t>RV00300000563050088</t>
  </si>
  <si>
    <t>ตั้งรด.รอการรับรู้ รับเงินโอนธ.ไทยพาณิชย์201-9,1(3000)10(5000)13(2500)21(2000)26(5000x2)27(2500+5000)30(5000)เม.ย.63เงิน35,000 รับเงินใบนำส่ง252/63 รายได้โครงการ วิทยาลัยการจัดการฯ โครงการอบรมหลักสูตรกฎหมายสำหรับการปฏิบัติงานตำรวจออนไลน์,โอน35,000</t>
  </si>
  <si>
    <t>25/06/2563</t>
  </si>
  <si>
    <t>RV00300000563060165</t>
  </si>
  <si>
    <t>รับเช็ค รายได้โครงการ คณะศึกษาฯ โครงการพัฒนาครูให้มีทักษะการจัดการเรียนรู้ด้านการส่งเสริมการคิดวิเคราะห์ฯในสถานศึกษารอบโรงไฟฟ้าจะนะ ค่าธ.6%47,817,กองทุน4%31,878,โอนกำไร765,072,รายได้สะสม2%15,939,เบิก749,133จาก796,950 หนังสือที่กฟ9001.1/0556 ลว24มิ.ย.63</t>
  </si>
  <si>
    <t>30/06/2563</t>
  </si>
  <si>
    <t>RV00300000563060214</t>
  </si>
  <si>
    <t>รับเงินโอนธ.ไทยพาณิชย์ กระแสรายวัน044-1,30มิ.ย.63 รับเงินใบนำส่ง261/63 รายได้โครงการ คณะนิติฯ โครงการจัดการศึกษาโครงการเรียนล่วงหน้า(Pre-degree)  ค่าธ.6%1,530,กองทุน4%1,020,โอน24,480,ร/ดสะสม2%510เบิก23,970จาก25,500 หนังสืออว8202.08/0388 ลว19ก.พ.63</t>
  </si>
  <si>
    <t>11/06/2563</t>
  </si>
  <si>
    <t>RV00300000563060072</t>
  </si>
  <si>
    <t>รับเงินโอนธ.ไทยพาณิชย์5949-4,11มิ.ย.63 รับเงินใบนำส่ง257/63 รายได้โครงการ ฝ่ายวิชาการ โครงการเตรียมความพร้อมด้านไวยากรณ์ภาษาอังกฤษฯ ค่าธ.16%6,400,กองทุน13%5,200,โอนกำไร34,800,รายได้สะสม3%1,200,เบิก33,600จาก40,000 ตามอว8202.03/1253 ลว8พ.ค.63 ,ตัด40,000จากโอน41,300</t>
  </si>
  <si>
    <t>RV00300000563060073</t>
  </si>
  <si>
    <t>รับเงินโอนธ.ไทยพาณิชย์5949-4,11มิ.ย.63 รับเงินใบนำส่ง256/63 รายได้โครงการ ฝ่ายวิชาการ โครงการบริการแปลเอกสาร ค่าธ.16%208,กองทุน13%169,โอนกำไร1,131,รายได้สะสม3%39,เบิก1,092จาก1,300 ตามอว8202.03/0059 ลว7ม.ค.63 ,ตัด1,300จากโอน41,300</t>
  </si>
  <si>
    <t>26/06/2563</t>
  </si>
  <si>
    <t>RV02050200363060130</t>
  </si>
  <si>
    <t>รับเงินโอนจากบัญชีเงินฝากออมทรัพย์ ธ.ออมสิน เลขที่ 020240828481 ในวันที่24/04/63 จากสถาบันวิจัยและพัฒนา สำหรับเงินค่าลงทะเบียนงานประชุมวิชาการระดับชาติมหาวิทยาลัยทักษิณฯ(หักบริการวิชาการ6%จากรายรับที่นำส่ง เล่มที่1002/001-015) ตามใบเสร็จ PL2-2563:1/29 (ปรับรายได้รอการรับรู้)</t>
  </si>
  <si>
    <t>RV02050200363060131</t>
  </si>
  <si>
    <t>รับเงินโอนจากบัญชีเงินฝากออมทรัพย์ ธ.กรุงไทย เลขที่ 981-2-81043-9 ในวันที่ 18/06/63 จากสถาบันวิจัยและพัฒนา สำหรับรายการค่าลงทะเบียนงานประชุมวิชาการระดับชาติมหาวิทยาลัยทักษิณฯ(หักค่าบริการวิชาการ6%จากรายรับที่นำส่ง) ตามใบเสร็จ PL2-2563:1/31 โดยออกใบเสร็จเพียง886000 บ.และโอนกลับให้คณะมนุษยฯ108500บ.</t>
  </si>
  <si>
    <t>29/07/2563</t>
  </si>
  <si>
    <t>RV00300000563070271</t>
  </si>
  <si>
    <t>รับเงินโอนธ.กรุงไทย359-3,27ก.ค.63 รับเงินใบนำส่ง274/63 รายได้โครงการ คณะศึกษาฯ โครงการพัฒนาครูในโรงเรียนตำรวจตระเวนชายแดน ค่าธ.6%7,899.60,กองทุน4%5,266.40,โอน126,393.60,ร/ดสะสม2%2,633.20เบิก123,760.40จาก131,660 ตามที่ กสศ.ว.06/05764/2563 ลว20ก.ค.63,โอน131,660</t>
  </si>
  <si>
    <t>21/07/2563</t>
  </si>
  <si>
    <t>RV00300000563070207</t>
  </si>
  <si>
    <t>รับเงินโอนธ.ไทยพาณิชย์5949-4,20ก.ค.63 รับเงินใบนำส่ง270/63 รายได้โครงการ คณะมนุษย์ฯ บริการวิชาการเพื่อหารายได้ ภายใต้ศูนย์พัฒนาบันลือ ถิ่นพังงา:สอบวัดความรู้และทักษะภาษาอังกฤษTOEIC  ค่าธ.16%1,248,กองทุน13%1,014,โอนกำไร6,786,รายได้สะสม3%234,เบิก6,552จาก7,800ตามอว8205.02/464 ลว14ก.ค.63,โอน7,800</t>
  </si>
  <si>
    <t>RV00300000563070208</t>
  </si>
  <si>
    <t>รับเงินโอนธ.ไทยพาณิชย์5949-4,20ก.ค.63 รับเงินใบนำส่ง269/63 รายได้โครงการ คณะมนุษย์ฯ บริการวิชาการเพื่อหารายได้ ภายใต้ศูนย์พัฒนาบันลือ ถิ่นพังงา:สอบวัดความรู้และทักษะภาษาอังกฤษTOEIC  ค่าธ.16%51,968,กองทุน13%42,224,โอนกำไร282,576,รายได้สะสม3%9,744,เบิก272,832จาก324,800ตามอว8205.02/ ลว1พ.ย.62</t>
  </si>
  <si>
    <t>22/07/2563</t>
  </si>
  <si>
    <t>RV02050200363070212</t>
  </si>
  <si>
    <t>รับเงินจากโรงเรียนอุบลรัตนราชกัญญาราชวิทยาลัย พัทลุง สำหรับเงินค่าบริการวิชาการสำหรับสถานศึกษา โครงการค่ายเทคนิคปฏิบัติการด้านวิทยาศาสตร์(หักบริการวิชาการ16%จากรายรับคณะเทคโนโลยีฯ)ตามใบเสร็จPR1-2563:26/17</t>
  </si>
  <si>
    <t>15/07/2563</t>
  </si>
  <si>
    <t>RV02050200363070123</t>
  </si>
  <si>
    <t>รับเช็คเลขที่10290152 ธ.กรุงไทย สาขาพหลโยธิน39 ลว.05/06/2563 จากสำนักงานปรมาณูเพื่อสันติ สำหรับรายการจ้างดูแลสถานีเฝ้าระวังภัยทางรังสีจังหวัดสงขลา(หักบริการวิชาการ6%จากรับรับคณะวิทยาศาสตร์) ตามใบเสร็จ PR2-2563:8/49</t>
  </si>
  <si>
    <t>RV02050200363070211</t>
  </si>
  <si>
    <t>รับเงินโอนจากบัญชีเงินฝากออมทรัพย์ ธ.กรุงไทย เลขที่ 981-2-81043-9 ในวันที่ 10/07/63 จากนางโสภา ปราบปรี สำหรับรายการค่ายการเรียนรู้วิทยาศาสตร์ปฏิบัติการของโรงเรียนอุบลรัตนราชกัญญาราชวิทยาลัย(หักบริการวิชาการ16%จากรายรับคณะวิทย์) ตามใบเสร็จPR2-2563:9/27</t>
  </si>
  <si>
    <t>01/07/2563</t>
  </si>
  <si>
    <t>RV00300000563070012</t>
  </si>
  <si>
    <t>รับเงินโอนธ.ไทยพาณิชย์201-9,1ก.ค.63(2,900),และตัดบัญชีรด.รอการรับรู้ รับเงินโอนธ.ไทยพาณิชย์201-9,20(11600)21(5800)27(2900x3)28(2900x3)29(2900x2)พ.ค.63 เงิน40,600  รับเงินใบนำส่ง263/63 รายได้โครงการ วิทยาลัยการจัดการฯ โครงการอบรมการจัดทำหลักสูตรสถานศึกษา การศึกษาปฐมวัยของศูนย์พัฒนาเด็กเล็กฯ,รวม43,500</t>
  </si>
  <si>
    <t>RV00300000563070158</t>
  </si>
  <si>
    <t>รับเงินโอนธ.ไทยพาณิชย์201-9,3(11,700)14(54,600)ก.ค.63   รับเงินใบนำส่ง266/63 รายได้โครงการ วิทยาลัยการจัดการฯ หลักสูตรการจัดทำรายงานการประเมินตนเองฯ ตามขั้นตอนการประกันคุณภาพภายใน(SAR)ของศูนย์พัฒนาเด็กเล็กฯ:LEC,รวม66,300</t>
  </si>
  <si>
    <t>RV00300000563070159</t>
  </si>
  <si>
    <t>ตัดบัญชีรด.รอการรับรู้ รับเงินโอนธ.ไทยพาณิชย์201-9,26(19,500)29(11,700+3,900)มิ.ย.63  รับเงินใบนำส่ง266/63 รายได้โครงการ วิทยาลัยการจัดการฯ หลักสูตรการจัดทำรายงานการประเมินตนเองฯ ตามขั้นตอนการประกันคุณภาพภายใน(SAR)ของศูนย์พัฒนาเด็กเล็กฯ:LEC,รวม35,100</t>
  </si>
  <si>
    <t>RV00300000563070160</t>
  </si>
  <si>
    <t>รับเงินโอนธ.ไทยพาณิชย์201-9,14(78,000+10)15(29)ก.ค.63   รับเงินใบนำส่ง267/63 รายได้โครงการ วิทยาลัยการจัดการฯ หลักสูตรการจัดทำรายงานการประเมินตนเองฯ ตามขั้นตอนการประกันคุณภาพภายใน(SAR)ของศูนย์พัฒนาเด็กเล็กฯ:LEC,รวม78,039</t>
  </si>
  <si>
    <t>RV00300000563070161</t>
  </si>
  <si>
    <t>ตัดบัญชีรด.รอการรับรู้ รับเงินโอนธ.ไทยพาณิชย์201-9,15(3900)16(3900)17(3900)18(7800+3900+3900)24(38961)26(7800)มิ.ย.63  รับเงินใบนำส่ง267/63 รายได้โครงการ วิทยาลัยการจัดการฯ หลักสูตรการจัดทำรายงานการประเมินตนเองฯ ตามขั้นตอนการประกันคุณภาพภายใน(SAR)ของศูนย์พัฒนาเด็กเล็กฯ:LEC,รวม74,061</t>
  </si>
  <si>
    <t>30/07/2563</t>
  </si>
  <si>
    <t>RV00300000563070288</t>
  </si>
  <si>
    <t>บันทึกตัดบัญชีรด.รอการรับรู้  รับเงินโอนธ.ไทยพาณิชย์201-9,29มิ.ย.63(3,900x3) รับเงินใบนำส่ง275/63 รายได้โครงการฯโครงการอบรมระเบียบงานสารบรรณ หลักการเขียนหนังสือราชการและเทคนิคการจดรายงานการประชุมฯ, โอน11,700เบิก11,700จาก11,700 ,UMDC</t>
  </si>
  <si>
    <t>RV00300000563070289</t>
  </si>
  <si>
    <t>รับเงินโอนธ.ไทยพาณิชย์201-9,3(3,900x4)6(3900)8(3900x4+7800+11700+23400)22(117000)ก.ค.63  รับเงินใบนำส่ง275/63 รายได้โครงการฯ รายได้โครงการฯโครงการอบรมระเบียบงานสารบรรณ หลักการเขียนหนังสือราชการและเทคนิคการจดรายงานการประชุมฯ, โอน195,000เบิก195,000จาก195,000 ,UMDC</t>
  </si>
  <si>
    <t>RV00300000563070290</t>
  </si>
  <si>
    <t>รับเงินโอนธ.ไทยพาณิชย์201-9,9(19,500+3,900x2)10(11,700+7,800)12(3,900)14(7,800x2+11,700)16(3,900x3)17(3,900+7,800)22(128,700)ก.ค.63  รับเงินใบนำส่ง276/63 รายได้โครงการฯ รายได้โครงการฯโครงการอบรมระเบียบงานสารบรรณ หลักการเขียนหนังสือราชการและเทคนิคการจดรายงานการประชุมฯ, โอน230,100เบิก230,100จาก230,100</t>
  </si>
  <si>
    <t>RV00300000563070291</t>
  </si>
  <si>
    <t>รับเงินโอนธ.ไทยพาณิชย์201-9,26ก.ค.63  รับเงินใบนำส่ง277/63 รายได้โครงการฯ ระเบียบคณะกก.เลือกตั้งว่าด้วยวิธีการหาเสียงและลักษณะต้องห้ามในการหาเสียงฯและเรียนรู้การปรับระบบการทำงานฯของบุคลากรท้องถิ่นภายใต้new normal, โอน215,600เบิก215,600จาก215,600 ,UMDC</t>
  </si>
  <si>
    <t>RV00300000563070292</t>
  </si>
  <si>
    <t>บันทึกตัดบัญชีรด.รอการรับรู้  รับเงินโอนธ.ไทยพาณิชย์201-9,26(4,900)30(4,900x3)มิ.ย.63 รับเงินใบนำส่ง278/63 รายได้โครงการฯ หลักสูตรผู้บริหาร ประธานสภา สมาชิกสภาและบุคลากรท้องถิ่นกับการติดตามข้อมูลข่าวสารการเปลี่ยนแปลงการเลือกตั้งทั้งถิ่นหลังโควิด19ฯ, โอน19,600เบิก19,600จาก19,600 ,UMDC</t>
  </si>
  <si>
    <t>RV00300000563070293</t>
  </si>
  <si>
    <t>รับเงินโอนธ.ไทยพาณิชย์201-9,8(4900x5)9(4900+9800x2+49000)10(4900x3+4890)13(4900x3)14(4900)15(9800)16(4900x6)17(4900)26(10+4900)ก.ค.63 ใบนำส่ง278/63 รายได้โครงการฯ หลักสูตรผู้บริหาร ประธานสภา สมาชิกสภาและบุคลากรท้องถิ่นกับการติดตามข้อมูลข่าวสารการเปลี่ยนแปลงการเลือกตั้งทั้งถิ่นหลังโควิด19ฯ,โอน186,200</t>
  </si>
  <si>
    <t>RV00300000563070294</t>
  </si>
  <si>
    <t>บันทึกตัดบัญชีรด.รอการรับรู้  รับเงินโอนธ.ไทยพาณิชย์201-9,26พ.ค.63(2,500),18(2,500)26(5,000x2)มิ.ย.63 รับเงินใบนำส่ง279/63 รายได้โครงการฯ อบรมหลักสูตรกฏหมายสำหรับการปฏิบัติงานตำรวจออนไลน์, โอน15,000เบิก15,000จาก15,000 ,UMDC</t>
  </si>
  <si>
    <t>RV00300000563070295</t>
  </si>
  <si>
    <t>รับเงินโอนธ.ไทยพาณิชย์201-9,2ก.ค.63(10,000+2,500) รับเงินใบนำส่ง279/63 รายได้โครงการฯ อบรมหลักสูตรกฏหมายสำหรับการปฏิบัติงานตำรวจออนไลน์, โอน12,500เบิก12,500จาก12,500 ,UMDC</t>
  </si>
  <si>
    <t>RV00300000563070306</t>
  </si>
  <si>
    <t>รับเงินโอนธ.ไทยพาณิชย์201-9,24ก.ค.63(5,000) รับเงินใบนำส่ง279/63 รายได้โครงการฯ อบรมหลักสูตรกฏหมายสำหรับการปฏิบัติงานตำรวจออนไลน์, โอน5,000เบิก5,000จาก5,000 ,UMDC</t>
  </si>
  <si>
    <t>RV02050200363070001</t>
  </si>
  <si>
    <t>รับเงินโอนจากบัญชีเงินฝากออมทรัพย์ ธ.กรุงไทย เลขที่ 984-1-87689-2 ในวันที่ 12/06/63 จากสำนักงานปลัดกระทรวงการอุดมศึกษาฯ สำหรับเงินโครงการจ้างงาน อาสาสมัครชุมชน สู้ภัยโควิดฯ(ของ325คนๆละ9000บ.จำนวน4เดือน(มิย.-กย.63))หักบริการวิชาการ6%จากยอดรับสำนักส่งเสริมการบริการวิชาการ) ตามใบเสร็จPR2-2563:8/15</t>
  </si>
  <si>
    <t>JV02050200363070050</t>
  </si>
  <si>
    <t>ปรับปรุงรายการค่าธรรมเนียมจากการรับเงินตาม RV02050200363070001 จำนวนเงิน 702,000 บาท สำหรับค่าธรรมเนียมบริการวิชาการได้รับยกเว้นตามมติกรรมการการเงินและทรัพย์สิน ครั้งที่ 3/2563 ตามหนังสือของ สสช. ที่อว8206.07/1535 ลว.23/07/2563 เรื่องขอปรับปรุงค่าธรรมเนียมบริการวิชาการฯ</t>
  </si>
  <si>
    <t>หมายเหตุ  :</t>
  </si>
  <si>
    <t>อัตราการจัดสรรเงินค่าธรรมเนียมบริการวิชาการให้เป็นไปตามหลักเกณฑ์ระเบียบมหาวิทยาลัยทักษิณ ว่าด้วยการให้บริการวิชาการ พ.ศ.2559  (ประกาศ ณ วันที่ 28 พฤษภาคม พ.ศ. 2559) ดังนี้</t>
  </si>
  <si>
    <t>อัตราการจัดสรรเงินค่าธรรมเนียมบริการวิชาการให้เป็นไปตามหลักเกณฑ์ระเบียบมหาวิทยาลัยทักษิณ ว่าด้วยการให้บริการวิชาการ พ.ศ.2563  (ประกาศ ณ วันที่ 25 เมษายน พ.ศ. 2563) ดังนี้</t>
  </si>
  <si>
    <t>ประจำปีงบประมาณ พ.ศ. 2561  ตั้งแต่วันที่   1 ตุลาคม 2560 - 30 กันยายน 2561</t>
  </si>
  <si>
    <t>พฤษภาคม 2561</t>
  </si>
  <si>
    <t>มิถุนายน 2561</t>
  </si>
  <si>
    <t>กรกฎาคม 2561</t>
  </si>
  <si>
    <t>รายละเอียดรายได้โครงการบริการวิชาการ  ประจำปีงบประมาณ พ.ศ. 2561</t>
  </si>
  <si>
    <t>วันที่   1 ตุลาคม 2560 - 30 กันยายน 2561</t>
  </si>
  <si>
    <t>รวมหักเข้ากองทุน (4%, 13%)</t>
  </si>
  <si>
    <t xml:space="preserve">การรับเงินบริการวิชาการของวิทยาลัยการจัดการเพื่อการพัฒนา จะไม่หักค่าธรรมเนียมบริการวิชาการเข้ากองทุนเนื่องรายได้วิทยาลัยการจัดการเพื่อการพัฒนา ใหเหักเป็นเงินอุดหนุนมหาวิทยาลัยทักษิณ ร้อยละ 5 จากรายรับจริง  </t>
  </si>
  <si>
    <t>อ้างอิงตามงบประมาณรายจ่ายประจำปีงบประมาณ พ.ศ. 2561  มหาวิทยาลัยทักษิณ  หน้า 221  ข้อ 13</t>
  </si>
  <si>
    <t>20/08/2563</t>
  </si>
  <si>
    <t>RV00300000563080224</t>
  </si>
  <si>
    <t>บันทึกตัดบัญชีรด.รอการรับรู้  รับเงินโอนธ.กรุงไทย359-3,15ก.ค.63 รายได้โครงการฯ คณะศึกษาฯ เงินอุดหนุนโครงการส่งเสริมกระบวนการชุมชนแห่งการเรียนรู้เพื่อพัฒนาจรรยาบรรณฯ:E-PLCจากสนง.เลขาธิการคุรุสภา ค่าธ.16%21,120,กองทุน13%17,160,โอนกำไร114,840,รายได้สะสม3%3,960,เบิก110,880จาก132,000</t>
  </si>
  <si>
    <t>RV00300000563080225</t>
  </si>
  <si>
    <t>ตัดรอรับรู้  ธ.กรุงไทย359-3,31ก.ค.63รายได้โครงการฯ คณะศึกษาฯ จ้างผู้ทรงคุณวุฒิประเมินผลงานข้าราชการ/พนง.ครูและบุคลากรทางการศึกษาท้องถิ่นเพื่อเลื่อนวิทยาฐานะให้สูงขึ้นระดับชำนาญฯ ค่าธ.6%33,588,กองทุน4%22,392,โอน537,408,สะสม2%11,196,เบิก526,212จาก559,800จากสนง.พัฒนาระบบบริหารงานฯ มท0809.4/63ลว14ส.ค.63</t>
  </si>
  <si>
    <t>11/08/2563</t>
  </si>
  <si>
    <t>RV00300000563080155</t>
  </si>
  <si>
    <t>รับเงินโอนธ.ไทยพาณิชย์5949-4,11ส.ค.63 ใบนำส่ง293/63 รายได้โครงการ คณะมนุษย์ฯ บริการวิชาการเพื่อหารายได้ ภายใต้ศูนย์พัฒนาบันลือ ถิ่นพังงา:เตรียมความพร้อมก่อสอบTOEICเรียนรู้เทคนิคขั้นเทพ ค่าธ.16%9,576,กองทุน13%1,482,โอนกำไร9,918,รายได้สะสม3%342,เบิก9,576จาก11,400ตามอว8205.02/464 ลว14ก.ค.63,โอน11,400</t>
  </si>
  <si>
    <t>19/08/2563</t>
  </si>
  <si>
    <t>RV00300000563080207</t>
  </si>
  <si>
    <t>รับเงินโอนธ.ไทยพาณิชย์5949-4,17ส.ค.63 รับเงินใบนำส่ง300/63 รายได้โครงการ คณะมนุษย์ฯ บริการวิชาการเพื่อหารายได้ ภายใต้ศูนย์พัฒนาบันลือ ถิ่นพังงา:สอบวัดความรู้และทักษะภาษาอังกฤษTOEEIC  ค่าธ.16%58,104,กองทุน13%47,209.50,โอนกำไร315,940.50,รายได้สะสม3%10,894.50,เบิก305,046จาก363,150</t>
  </si>
  <si>
    <t>RV00300000563080226</t>
  </si>
  <si>
    <t>ตัดรับรู้ รับเงินโอนธ.ไทยพาณิชย์5949-4,21,29ก.ค.63 รายได้โครงการฯ คณะศึกษาฯ การประชุมวิชาการระดับชาติม.ทักษิณ ครั้งที่30ประจำปี2563และการประชุมวิชาการระดับชาติ มนุษย์ฯ ครั้งที่ 1เมื่อ30พ.ค.63 ค่าธ.6%6,510,กองทุน4%4,340,โอน104,160,สะสม2%2,170,เบิก101,990จาก108,500,โอน101,990+6,510</t>
  </si>
  <si>
    <t>18/08/2563</t>
  </si>
  <si>
    <t>RV00300000563080202</t>
  </si>
  <si>
    <t>รับเงินโอนธ.ไทยพาณิชย์5949-4,17ส.ค.63 ใบนำส่ง299/63 รายได้โครงการ คณะเศรษฐศาสตร์ฯ โครงการอบรมและฝึกปฏิบัติการเขียนแบบประเมินค่างานเพื่อใช้กำหนดตำแหน่งที่สูงขึ้น ค่าธ.6%2,976,กองทุน4%1,984,โอนกำไร47,616,รายได้สะสม2%992,เบิก46,624จาก49,600ตามอว8205.07/ ลว21ก.ค.63,โอน49,600</t>
  </si>
  <si>
    <t>25/08/2563</t>
  </si>
  <si>
    <t>RV00300000563080312</t>
  </si>
  <si>
    <t>รับเงินโอนธ.ไทยพาณิชย์5949-4,25ส.ค.63 ใบนำส่ง306/63คณะศึกษาฯ รายได้โครงการฯ คณะเศรษศาสตร์ฯ โครงการTrain the Trainers and Team Based Teaching ค่าธ.6%216,กองทุน4%144,โอน3,456,สะสม2%72,เบิก3,384จาก3,600,โอน3,600</t>
  </si>
  <si>
    <t>RV02050200363080223</t>
  </si>
  <si>
    <t>รับเงินโอนโครงการบริการวิชาการเข้าบัญชีธนาคารกรุงไทย สาขาควนขนุนเลขที่981-2-81043-9 วันที่18สค.63 จากโรงเรียนควนขนุน โครงการค่ายเทคนิคปฏิบัติการเบื้องต้นทางด้านวิทยาศาสตร์ ม.ต้น19,0000.- และม.ปลาย10,000.-) หักเข้ากองทุน16% วันที่ 19สค.63 ใบเสร็จเลขที่PR2-2563:10/50,11/1</t>
  </si>
  <si>
    <t>RV02050200363080226</t>
  </si>
  <si>
    <t>รับเงินโอนโครงการบริการวิชาการเข้าบัญชีธนาคารกรุงไทย สาขาควนขนุนเลขที่981-2-81043-9 วันที่15สค.63 จากโรงเรียนดรุณศาสน์วิทยา จ.ปัตตานี โครงการค่ายเทคนิคปฏิบัติการเบื้องต้นทางด้านวิทยาศาสตร์ หักเข้ากองทุน16% วันที่ 22-23สค.63=43,200.- และ29-30 สค.63=43,200.- ใบเสร็จเลขที่PR2-2563:11/3-4</t>
  </si>
  <si>
    <t>26/08/2563</t>
  </si>
  <si>
    <t>RV02050200363080254</t>
  </si>
  <si>
    <t>รับเงินโอนจากบัญชีเงินฝากออมทรัพย์ ธ.กรุงไทย เลขที่บัญชี 981-2-81043-9 ในวันที่ 22/08/2563 จากโรงเรียนอุบลรัตนราชกัญญาราชวิทยาลัย พัทลุง สำหรับรายการค่าลงทะเบียนค่ายการเรียนรู้วิทยาศาสตร์เชิงปฏิบัติการ(หักบริการวิชาการ16%จากรายรับของคณะวิทยาศาสตร์) ตามใบเสร็จPR2-2563:11/9</t>
  </si>
  <si>
    <t>24/08/2563</t>
  </si>
  <si>
    <t>RV02050200363080235</t>
  </si>
  <si>
    <t>รับเงินจากสำนักคอมพิวเตอร์ วิทยาเขตพัทลุง สำหรับรายการค่าลงทะเบียนโครงการพัฒนาศักยภาพการใช้งานเทคโนโลยีสารสนเทศ สำหรับนักศึกษา ศูนย์การศึกษานอกระบบและการศึกษาตามอัธยาศัย(หักบริการวิชาการ16%ตามใบนำส่ง0995/3) ตามใบเสร็จPL1-2563:3/22</t>
  </si>
  <si>
    <t>03/08/2563</t>
  </si>
  <si>
    <t>RV00300000563080047</t>
  </si>
  <si>
    <t>บันทึกตัดบัญชีรด.รอการรับรู้  ธ.ไทยพาณิชย์201-9,30ก.ค.63 รับเงินใบนำส่ง286/63  รายได้โครงการ วิทยาลัยการจัดการฯ  โครงการจัดทำเอกสารตามขั้นตอนการประกันคุณภาพภายในของศูนย์พัฒนาเด็กเล็กฯ,โอน101,400,เบิก101,400,จาก101,400,UMDC</t>
  </si>
  <si>
    <t>RV00300000563080048</t>
  </si>
  <si>
    <t>บันทึกตัดบัญชีรด.รอการรับรู้ รับเงินโอน ธ.ไทยพาณิชย์201-9,21(4,900)22(34,300)23(4,900)30(151,900)ก.ค.63 รับเงินใบนำส่ง285/63 รายได้โครงการ วิทยาลัยการจัดการฯ หลักสูตรการบริหารจัดการขยะมูลฝอยอย่างมีประสิทธิภาพ อปท.ฯ,โอน196,000,เบิก196,000,จาก196,000,UMDC</t>
  </si>
  <si>
    <t>RV00300000563080049</t>
  </si>
  <si>
    <t>บันทึกตัดบัญชีรด.รอการรับรู้  ธ.ไทยพาณิชย์201-9,17ก.ค.63 รับเงินใบนำส่ง283/63 รายได้โครงการ วิทยาลัยการจัดการฯ โครงการอบรมฯ เทคนิคการเขียนและประเมินค่างาน,โอน10,500,เบิก10,500,จาก10,500,UMDC</t>
  </si>
  <si>
    <t>RV00300000563080050</t>
  </si>
  <si>
    <t>บันทึกตัดบัญชีรด.รอการรับรู้  ธ.ไทยพาณิชย์201-9,30ก.ค.63 รับเงินใบนำส่ง282/63 รายได้โครงการ วิทยาลัยการจัดการฯ โครงการอบรมฯ ผู้บริหารท้องถิ่นกับการส่งเสริมและพัฒนาแหล่งท่องเที่ยวในชุมชน,โอน196,000,เบิก196,000,จาก196,000,UMDC</t>
  </si>
  <si>
    <t>RV00300000563080051</t>
  </si>
  <si>
    <t>บันทึกตัดบัญชีรด.รอการรับรู้ รับเงินโอนธ.ไทยพาณิชย์201-9,16(4900)17(4900+4900+63700)18(4900)20(9800)26(117600)30(4900)ก.ค.63 รับเงินใบนำส่ง284/63 รายได้โครงการ วิทยาลัยการจัดการฯ โครงการเทคนิคขององค์กรปกครองท้องถิ่นในการบูรณาการและประสานงานกับหน่วยงานต่างๆฯ,โอน215,600,เบิก215,600,จาก215,600,UMDC</t>
  </si>
  <si>
    <t>RV00300000563080168</t>
  </si>
  <si>
    <t>บันทึกตัดบัญชีรด.รอการรับรู้ รับเงินโอนธ.ไทยพาณิชย์201-9,24(ตัด24500จาก24700)30(9780)31(29400)ก.ค.63,และรับเงินโอนธ.ไทยพาณิชย์201-9,5ส.ค.63(20+151900) รับเงินใบนำส่ง295/63 รายได้โครงการ วิทยาลัยการจัดการฯ เกาะติดข่าวสารสถานการณ์กกต.ท้องถิ่นหลังโควิด19ฯ,โอน215,600,เบิก215,600,จาก215,600,UMDC</t>
  </si>
  <si>
    <t>RV00300000563080169</t>
  </si>
  <si>
    <t>ตัดบัญชีรด.รอการรับรู้ ธ.ไทยพาณิชย์201-9,13(3900x2)21(3900)24(3900x4)31(7800)ก.ค.63 ,รับเงินโอนธ.ไทยพาณิชย์201-9,3(3900)5(113100)ส.ค.63 ใบนำส่ง294/63 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การศึกษาปฐมวัยของศูนย์พัฒนาเด็กเล็กฯรองรับLPA,โอน156,000,เบิก156,0000,จาก156,000,UM</t>
  </si>
  <si>
    <t>RV00300000563080325</t>
  </si>
  <si>
    <t>รับเงินโอนธ.ไทยพาณิชย์201-9,25ส.ค.63(215,600) รับเงินใบนำส่ง309/63 รายได้โครงการ วิทยาลัยการจัดการฯ โครงการเกาะติดข่าวสารสถานการณ์กกต.ท้องถิ่นหลังโควิด19ฯ,โอน215,600,เบิก215,600,จาก215,600,UMDC</t>
  </si>
  <si>
    <t>RV00300000563080326</t>
  </si>
  <si>
    <t>รับเงินโอนธ.ไทยพาณิชย์201-9,25ส.ค.63(196,000) รับเงินใบนำส่ง308/63 รายได้โครงการฯ หลักสูตรผู้บริหาร ประธานสภา สมาชิกสภาและบุคลากรท้องถิ่นกับการติดตามข้อมูลข่าวสารการเปลี่ยนแปลงการเลือกตั้งทั้งถิ่นหลังโควิด19ฯ, โอน196,000เบิก196,000จาก196,000 ,UMDC</t>
  </si>
  <si>
    <t>RV00300000563080340</t>
  </si>
  <si>
    <t>รับเงินโอนธ.ไทยพาณิชย์201-9,25ส.ค.63(215,600+205,800+196,000+215,600) รับเงินใบนำส่ง310-313/63 รายได้โครงการ วิทยาลัยการจัดการฯ โครงการเกาะติดข่าวสารสถานการณ์กกต.ท้องถิ่นหลังโควิด19ฯ,โอน833,000,เบิก833,000,จาก833,000,UMDC</t>
  </si>
  <si>
    <t>RV00300000563080341</t>
  </si>
  <si>
    <t>รับเงินโอน ธ.ไทยพาณิชย์201-9,25ส.ค.63(205,800) รับเงินใบนำส่ง314/63 รายได้โครงการ วิทยาลัยการจัดการฯ หลักสูตรการบริหารจัดการขยะมูลฝอยอย่างมีประสิทธิภาพ อปท.ฯ,โอน205,800,เบิก205,800,จาก205,800,UMDC</t>
  </si>
  <si>
    <t>RV00300000563080342</t>
  </si>
  <si>
    <t>รับเงินโอนธ.ไทยพาณิชย์201-9,25ส.ค.63(210,600) รับเงินใบนำส่ง315/63 รายได้โครงการ วิทยาลัยการจัดการฯ หลักสูตรการจัดทำรายงานการประเมินตนเองฯ ตามขั้นตอนการประกันคุณภาพภายใน(SAR)ของศูนย์พัฒนาเด็กเล็กฯ:LEC,,โอน210,600,เบิก210,600,จาก210,600,UMDC</t>
  </si>
  <si>
    <t>RV00300000563080343</t>
  </si>
  <si>
    <t>รับเงินโอนธ.ไทยพาณิชย์201-9,3(7800x2+3900x4)4(11700)7(11700+7800)25(124800)ส.ค.63,ตัดรด.รอการรับรู้ 201-9,23(7800+3900)30(7800)ก.ค.63ใบนำส่ง316/63 รายได้โครงการ วิทยาลัยการจัดการฯ หลักสูตรการจัดทำรายงานการประเมินตนเองฯ ตามขั้นตอนการปก.คุณภาพภายใน(SAR)ของศูนย์พัฒนาเด็กเล็กฯ:LEC,โอน210,600,เบิก210,600</t>
  </si>
  <si>
    <t>RV00300000563080344</t>
  </si>
  <si>
    <t>รับเงินโอนธ.ไทยพาณิชย์201-9,7(3900x2)9(3900)10(7800)11(7800)12(3900x2)25(195000)ส.ค.63 รับเงินใบนำส่ง317/63 รายได้โครงการฯโครงการอบรมระเบียบงานสารบรรณ หลักการเขียนหนังสือราชการและเทคนิคการจดรายงานการประชุมฯ, โอน230,100เบิก230,100จาก230,100 ,UMDC</t>
  </si>
  <si>
    <t>RV00300000563080346</t>
  </si>
  <si>
    <t>รับเงินโอนธ.ไทยพาณิชย์201-9,11(4900x3)14(19600)17(4900x3)25(166600)ส.ค.63 รับเงินใบนำส่ง318/63 รายได้โครงการ วิทยาลัยการจัดการฯ โครงการเกาะติดข่าวสารสถานการณ์กกต.ท้องถิ่นหลังโควิด19ฯ,โอน215,600,เบิก215,600,จาก215,600,UMDC</t>
  </si>
  <si>
    <t>RV00300000563080347</t>
  </si>
  <si>
    <t>รับเงินโอนธ.ไทยพาณิชย์201-9,25ส.ค.63(ตัด230,100จากโอน231,000 คืน900) รับเงินใบนำส่ง319/63 รายได้โครงการ วิทยาลัยการจัดการฯ หลักสูตรการจัดทำบัญชีของศูนย์พัฒนาเด็กเล็กและรร.สังกัดอปท.ฯ,โอน230,100,เบิก230,100,จาก230,100,UMDC</t>
  </si>
  <si>
    <t>28/08/2563</t>
  </si>
  <si>
    <t>RV00300000563080382</t>
  </si>
  <si>
    <t>ตัดบัญชีรด.รอการรับรู้ รับเงินโอนธ.ไทยพาณิชย์201-9,24(5000x2)29(10000)30(10000)ก.ค.63 และรับเงินโอนธ.ไทยพาณิชย์201-9,2(10000)21(2500)ส.ค.63 รับเงินใบนำส่ง328/63 รายได้โครงการ วิทยาลัยการจัดการฯ โครงการอบรมหลักสูตรกฎหมายสำหรับการปฏิบัติงานตำรวจออนไลน์ ,โอน42,500,เบิก42,500,จาก42,500,UMDC</t>
  </si>
  <si>
    <t>RV00300000563080383</t>
  </si>
  <si>
    <t>รับเงินโอนธ.ไทยพาณิชย์201-9,27ส.ค.63(215,600) รับเงินใบนำส่ง326/63 รายได้โครงการ วิทยาลัยการจัดการฯ หลักสูตร ระเบียบว่าด้วยวิธีการและลักษณะต้องห้ามในการหาเสียงเลือกตั้งสมาชิกสภาฯ พ.ศ.2563(ฉบับใหม่),เทคนิคการทำงานแบบบูรณาการของอปท.ฯ ,โอน215,600,เบิก215,600,จาก215,600,UMDC</t>
  </si>
  <si>
    <t>RV00300000563080384</t>
  </si>
  <si>
    <t>รับเงินโอนธ.ไทยพาณิชย์201-9,27ส.ค.63(205,800) รับเงินใบนำส่ง325/63 รายได้โครงการ วิทยาลัยการจัดการฯ โครงการเทคนิคขององค์กรปกครองท้องถิ่นในการบูรณาการและประสานงานกับหน่วยงานต่างๆฯ,โอน205,800,เบิก205,800,จาก205,800,UMDC</t>
  </si>
  <si>
    <t>RV00300000563080385</t>
  </si>
  <si>
    <t>รับเงินโอนธ.ไทยพาณิชย์201-9,27ส.ค.63 รับเงินใบนำส่ง324/63 รายได้โครงการฯ หลักสูตรผู้บริหาร ประธานสภา สมาชิกสภาและบุคลากรท้องถิ่นกับการติดตามข้อมูลข่าวสารการเปลี่ยนแปลงการเลือกตั้งทั้งถิ่นหลังโควิด19ฯ, โอน196,000เบิก196,000จาก196,000 ,UMDC</t>
  </si>
  <si>
    <t>RV00300000563080386</t>
  </si>
  <si>
    <t>รับเงินโอนธ.ไทยพาณิชย์201-9,13(3900x2)14(15600)15(3900x4)19(7800)20(31200+7800)21(3900x4)27(120900)ส.ค.63รวม222,300,และตัดรอรับรู้ ธ.ไทยพาณิชย์201-9,3มี.ค.63(3900) ใบนำส่ง327/63 รายได้โครงการ วิทยาลัยการจัดการฯ โครงการอบรมการจัดทำหลักสูตรสถานศึกษา การศึกษาปฐมวัยของศูนย์พัฒนาเด็กเล็กฯ, รวม226,200 ,UM</t>
  </si>
  <si>
    <t>RV02050200363080220</t>
  </si>
  <si>
    <t>รับเงินโอนจากบัญชีเงินฝากออมทรัพย์ ธ.กรุงไทย เลขที่บัญชี 981-2-81043-9 ในวันที่ 10/08/2563 จากมหาวิทยาสวนดุสิต สำหรับค่าบริการสถานศึกษาเป็นสนามสอบในการดำเนินการจัดสอบพนักงานธนาคารเพื่อการเกษตรและสหกรณ์การเกษตร(หักบริการวิชาการ16%ของสำนักบริการวิชาการฯ)ตามใบเสร็จ PR2-2563:10/49</t>
  </si>
  <si>
    <t>การจัดสรรเงินค่าธรรมเนียมบริการวิชาการ</t>
  </si>
  <si>
    <t>รวมค่าธรรมเนียมบริการวิชาการ</t>
  </si>
  <si>
    <t>กรณีใช้สถานที่ของมหาวิทยาลัย</t>
  </si>
  <si>
    <t>กรณีไม่ใช้สถานที่ของมหาวิทยาลัย</t>
  </si>
  <si>
    <t>ตามระเบียบฯ การให้บริการวิชาการ พ.ศ. 2559</t>
  </si>
  <si>
    <t>ตามระเบียบฯ การให้บริการวิชาการ พ.ศ. 2563</t>
  </si>
  <si>
    <t>หลังหักค่าธรรมเนียมบริการวิชาการ</t>
  </si>
  <si>
    <t>เข้ามหาวิทยาลัย</t>
  </si>
  <si>
    <t>เข้าเงินสะสมของส่วนงาน/หน่วยงาน/สำนักงานมหาวิทยาลัย</t>
  </si>
  <si>
    <t>เข้ากองทุนบริการวิชาการและนวัตกรรม</t>
  </si>
  <si>
    <t>(ภายใน 16%)</t>
  </si>
  <si>
    <t>(ภายนอก 6%)</t>
  </si>
  <si>
    <t>(ใน 13%, นอก 4%)</t>
  </si>
  <si>
    <t>(ใน 3%, นอก 2%)</t>
  </si>
  <si>
    <t>(ใน 8%, นอก 2.5%)</t>
  </si>
  <si>
    <t>(ใน 5%, นอก 2%)</t>
  </si>
  <si>
    <t>(ใน 3%, นอก 1.5%)</t>
  </si>
  <si>
    <t>(16%,  6%)</t>
  </si>
  <si>
    <t>(8)</t>
  </si>
  <si>
    <t>(9) = (2) + (3)</t>
  </si>
  <si>
    <t>(10) = (1) - (9)</t>
  </si>
  <si>
    <t>JV00300000563090115</t>
  </si>
  <si>
    <t>ตัดรอรับรู้ รับเงินโอนธ.กรุงไทย359-3,30ก.ย.63 รายได้โครงการ คณะศึกษาฯ จัดทำข้อตกลงเลขที่63-0075-6 ลว.21ก.ย.63 โครงการพัฒนาครูในรร.ตำรวจตระเวนชายแดน เพื่อยกระดับคุณภาพการศึกษษของรร.ในถิ่นทุรกันดาร งวดที่1 ค่าธ.6%55,620เบิก871,380 จากกสศ.,โอน927,000 ตามอว8202.06/ว3215 ลว.17ก.ย.63(ยังไม่กระทบงปม.)</t>
  </si>
  <si>
    <t>01/09/2563</t>
  </si>
  <si>
    <t>JV00300000563090034</t>
  </si>
  <si>
    <t>รับโอนเงินจากธ.ไทยพาณิชย์ 5949-4,13ก.ค.63 รายได้โครงการฯ คณะศิลปกรรมฯ โครงการทุนทางวัฒนธรรม การสร้างทุนจากภูมิปัญญาฯ ค่าธ.6%30,000,กองทุน4%20,000,โอน480,000,สะสม2%10,000,เบิก470,000จาก500,000 จากกรมส่งเสริมวัฒนธรรม ที่วธ0505.3/2354 ลว.22มิ.ย.63(บันทึกเฉพาะตัวคงเหลือเข้าระบบงปม.)</t>
  </si>
  <si>
    <t>23/09/2563</t>
  </si>
  <si>
    <t>RV00300000563090288</t>
  </si>
  <si>
    <t>รับเช็ค รายได้โครงการฯ คณะศิลปกรรมฯ โครงการจิตรกรรมวิถีวัฒนธรรมตำบลบ่อยาง-ตำบลเกาะยอ จ.สงขลา ค่าธ.6%21,000,กองทุน4%14,000,โอน336,000,สะสม2%7,000,เบิก329,000จาก350,000 จากกรมส่งเสริมวัฒนธรรม ที่อว8200/4607 ลว18ก.ย.63</t>
  </si>
  <si>
    <t>RV00300000563090011</t>
  </si>
  <si>
    <t>บันทึกตัดบัญชีรด.รอการรับรู้ รับเงินโอนธ.ไทยพาณิชย์5949-4,31ส.ค.63 รับเงินใบนำส่ง332/63 รายได้โครงการฯ คณะมนุษย์ฯ โครงการสร้างแบบฝึกภาษาอังกฤษออนไลน์ฯ ค่าธ.16%960,กองทุน13%780,โอนกำไร5,220,รายได้สะสม3%180,เบิก5,040จาก6,000  ตามหนังสือที่อว8205.02/ ลว3ส.ค.63</t>
  </si>
  <si>
    <t>RV00300000563090012</t>
  </si>
  <si>
    <t>บันทึกตัดบัญชีรด.รอการรับรู้ รับเงินโอนธ.ไทยพาณิชย์5949-4,31ส.ค.63 รับเงินใบนำส่ง331/63 รายได้โครงการฯ คณะมนุษย์ฯ โครงการเจาะลึกกลยุทธ์ออนไลน์เพื่อพัฒนาผู้ประกอบการ ค่าธ.16%4,032,กองทุน13%3,276,โอนกำไร21,924,รายได้สะสม3%756,เบิก21,168จาก25,200  ตามหนังสือที่อว8205.02/ ลว3ส.ค.63</t>
  </si>
  <si>
    <t>09/09/2563</t>
  </si>
  <si>
    <t>RV00300000563090004</t>
  </si>
  <si>
    <t>รับเงินโอนธ.ไทยพาณิชย์5949-4,8ก.ย.63 รับเงินใบนำส่ง337/63 รายได้โครงการฯ คณะมนุษย์ฯ โครงการค่ายภูมิศาสตร์ ครั้งที่11 ค่าธ.16%3,360,กองทุน13%2,730,โอนกำไร18,270,รายได้สะสม3%630,เบิก17,640จาก21,000  ตามหนังสือที่อว8205.01/ ลว29ก.ค.63</t>
  </si>
  <si>
    <t>14/09/2563</t>
  </si>
  <si>
    <t>RV00300000563090005</t>
  </si>
  <si>
    <t>รับเงินโอนธ.ไทยพาณิชย์5949-4,14ก.ย.63 รับเงินใบนำส่ง356/63 รายได้โครงการฯ คณะมนุษย์ฯ โครงการการพัฒนานักสังคมศาสตร์รุ่นเยาว์ ค่าธ.16%5,856,กองทุน13%4,758,โอนกำไร31,842,รายได้สะสม3%1,098,เบิก30,744จาก36,600  ตามหนังสือที่อว8205.01/ ลว17ส.ค.63</t>
  </si>
  <si>
    <t>RV02050200363090016</t>
  </si>
  <si>
    <t>รับเงินโอนจากบัญชีเงินฝากออมทรัพย์ ธ.กรุงไทย เลขที่บัญชี 981-2-81043-9 ในวันที่ 28/08/2563 จากโรงเรียนสตรีพัทลุง จังหวัดพัทลุง สำหรับรายการค่าลงทะเบียนค่ายวิชาการปฏิบัติการวิทยาศาสตร์(หักบริการวิชาการ16%จากรายรับของคณะวิทยาศาสตร์) ตามใบเสร็จPR2-2563:11/18=55000บ.และPR2-2563:11/19=57000บ.</t>
  </si>
  <si>
    <t>11/09/2563</t>
  </si>
  <si>
    <t>RV00300000563090155</t>
  </si>
  <si>
    <t>รับเงินโอนธ.ไทยพาณิชย์ กระแสรายวัน044-1,10ก.ย.63 รับเงินใบนำส่ง338/63 รายได้โครงการ ฝ่ายวิชาการ โครงการบริการแปลเอกสาร ค่าธ.16%640,กองทุน13%520,โอนกำไร3,480,รายได้สะสม3%39,เบิก120จาก4,000 ตามอว8202.03/0059 ลว7ม.ค.63 ,โอน4,000</t>
  </si>
  <si>
    <t>29/09/2563</t>
  </si>
  <si>
    <t>RV00300000563090418</t>
  </si>
  <si>
    <t>รับเงินโอนธ.ไทยพาณิชย์ กระแสรายวัน044-1,29ก.ย.63 รับเงินใบนำส่ง387/63 รายได้โครงการ ฝ่ายวิชาการ โครงการบริการแปลเอกสาร ค่าธ.16%80,กองทุน13%65,โอนกำไร435,รายได้สะสม3%15,เบิก420จาก500 ตามอว8202.03/0059 ลว7ม.ค.63 ,โอน500</t>
  </si>
  <si>
    <t>JV00300000563090116</t>
  </si>
  <si>
    <t>รายได้ค้างรับ รายได้โครงการ สำนักคอมฯ จัดทำใบสั่งจ้างเลขที่188/2563 ลว.4ส.ค.63 จ้างผลิตสื่อมัลติมีเดียเพื่อการเรียนรู้ เรื่องขั้นตอนการใช้งานระบบการจัดการเรียนการสอนออนไลน์สำหรับอ.ผู้สอน ค่าธ.6%3,900เบิก61,100 จากม.ราชมงคลศรีวิชัย ตามอว8202.06/ว3215 ลว.17ก.ย.63(ยังไม่กระทบงปม.)</t>
  </si>
  <si>
    <t>RV02050200363090200</t>
  </si>
  <si>
    <t>รับเงินจากสำนักคอมพิวเตอร์ พื้นที่พัทลุง สำหรับรายการค่าลงทะเบียนโครงการฝึกอบรมเชิงปฏิบัติการ การใช้งาน Google Application (หักบริการวิชาการ16%จากยอดใบนำส่งที่0995/5) ตามใบเสร็จ PL1-2563:3/26</t>
  </si>
  <si>
    <t>10/09/2563</t>
  </si>
  <si>
    <t>RV00300000563090137</t>
  </si>
  <si>
    <t>รับเงินโอนธ.ไทยพาณิชย์201-9,2(3500)3(10500)4(10500)ก.ย.63 ,ตัดบัญชีรด.รอการรับรู้ ธ.ไทยพาณิชย์201-9,26(3500)ส.ค.63 รับเงินใบนำส่ง348/63 รายได้โครงการ วิทยาลัยการจัดการฯ โครงการอบรมฯ เทคนิคการเขียนและประเมินค่างาน,โอน28,000,เบิก28,000,จาก28,000,UMDC</t>
  </si>
  <si>
    <t>RV00300000563090138</t>
  </si>
  <si>
    <t>รับเงินโอนธ.ไทยพาณิชย์201-9,5(215600+196000x2)7(215600+196000)ก.ย.63 ใบนำส่ง341-345/63 รายได้โครงการ วิทยาลัยการจัดการฯ หลักสูตรผู้บริหาร ประธานสภา สมาชิกสภาและบุคลากรท้องถิ่นกับการติดตามข้อมูลข่าวสารการเปลี่ยนแปลงการเลือกตั้งทั้งถิ่นหลังโควิด19ฯ, โอน1,019,200เบิก1,019,200จาก1,019,200 ,UMDC</t>
  </si>
  <si>
    <t>RV00300000563090139</t>
  </si>
  <si>
    <t>บันทึกตัดรด.รอการรับรู้ รับเงินโอนธ.ไทยพาณิชย์201-9,27ส.ค.63 ใบนำส่ง347 รายได้โครงการ วิทยาลัยการจัดการฯ การจัดทำแผนพัฒนาการศึกษา แผนปฏิบัติการและเทคนิคการสร้างชุมชนแห่งการเรียนรู้ฯ(PLC), โอน206,700เบิก206,700จาก206,700 ,UMDC</t>
  </si>
  <si>
    <t>RV00300000563090140</t>
  </si>
  <si>
    <t>รับเงินโอนธ.ไทยพาณิชย์201-9,1(3500)2(3500)3(3500)5(10500จาก21000)6(3500)ก.ย.63 ใบนำส่ง346/63 รายได้โครงการ วิทยาลัยการจัดการฯ โครงการอบรมการทำงานเชิงวิเคราะห์และสังเคราะห์จากงานประจำฯ ,โอน24,500,เบิก24,500,จาก24,500,UMDC</t>
  </si>
  <si>
    <t>RV00300000563090141</t>
  </si>
  <si>
    <t>รับเงินโอนธ.ไทยพาณิชย์201-9,7(21,000+3,500)ก.ย.63 ใบนำส่ง346/63 รายได้โครงการ วิทยาลัยการจัดการฯ โครงการอบรมการทำงานเชิงวิเคราะห์และสังเคราะห์จากงานประจำฯ ,โอน24,500,เบิก24,500,จาก24,500,UMDC</t>
  </si>
  <si>
    <t>RV00300000563090142</t>
  </si>
  <si>
    <t>ตัดบัญชีรด.รอการรับรู้ รับเงินโอนธ.ไทยพาณิชย์201-9,17(3500)21(3500)ก.ค.63 ,6(3500)11(3500)26(3500)ส.ค.63 ใบนำส่ง346/63 รายได้โครงการ วิทยาลัยการจัดการฯ โครงการอบรมการทำงานเชิงวิเคราะห์และสังเคราะห์จากงานประจำฯ ,โอน17,500,เบิก17,500,จาก17,500,UMDC</t>
  </si>
  <si>
    <t>RV00300000563090143</t>
  </si>
  <si>
    <t>ตัดบัญชีรด.รอการรับรู้ รับเงินโอนธ.ไทยพาณิชย์201-9,25(24500)26(4900+9800+83300)27(9800)28(14700+6000+3800)31(58800)ส.ค.63  รับเงินใบนำส่ง340/63 รายได้โครงการฯ ระเบียบว่าด้วยวิธีการและลักษณะต้องห้ามในการหาเสียงฯเลือกตั้งสมาชิกสภาท้องถิ่นฯ, โอน215,600เบิก215,600จาก215,600 ,UM</t>
  </si>
  <si>
    <t>RV00300000563090144</t>
  </si>
  <si>
    <t>รับเงินโอนธ.ไทยพาณิชย์201-9,5(17500+10500(จาก21000)+17500)6(28000)ก.ย.63 ,ตัดรอการรับรู้201-9,20(10500)31(3500)ส.ค.63  ใบนำส่ง349/63  รายได้โครงการ วิทยาลัยการจัดการฯ โครงการฝึกอบรมเชิงปฏิบัติการ หลักสูตรเทคนิคการเขียนคู่มือปฏิบัติงาน ,โอน87,500,เบิก87,500,จาก87,500,UMDC</t>
  </si>
  <si>
    <t>RV00300000563090145</t>
  </si>
  <si>
    <t>ตัดรอการรับรู้ ธ.ไทยพาณิชย์201-9,5(4900x3)6(4900+9800)10(4900)13(4900x2)14(4900x5)18(14700+4900)20(4900)ส.ค.63  ใบนำส่ง339/63  รายได้โครงการ วิทยาลัยการจัดการฯ การบริหารงานบุคลากรทางการศึกษา การเลื่อนวิทยฐานะสำหรับข้าราชการและบุคลากรทางการศึกษาฯ ,โอน93,100,เบิก93,100,จาก93,100,UMDC</t>
  </si>
  <si>
    <t>RV00300000563090148</t>
  </si>
  <si>
    <t>ตัดรอการรับรู้ ธ.ไทยพาณิชย์201-9,21(4900x7)24(4900)25(9800+4900x2)26(4900x4)27(4900x2+9800)28(9800)29(4900)ส.ค.63  ใบนำส่ง339/63  รายได้โครงการ วิทยาลัยการจัดการฯ การบริหารงานบุคลากรทางการศึกษา การเลื่อนวิทยฐานะสำหรับข้าราชการและบุคลากรทางการศึกษาฯ ,โอน112,700,เบิก112,700,จาก112,700,UMDC</t>
  </si>
  <si>
    <t>RV00300000563090146</t>
  </si>
  <si>
    <t>รับเงินโอนธ.ไทยพาณิชย์201-9,8ก.ย.63 รับเงินใบนำส่ง351/63 รายได้โครงการ วิทยาลัยการจัดการฯ หลักสูตรการจัดทำบัญชีของศูนย์พัฒนาเด็กเล็กและรร.สังกัดอปท.ฯ,โอน230,100,เบิก230,100,จาก230,100,UMDC</t>
  </si>
  <si>
    <t>RV00300000563090147</t>
  </si>
  <si>
    <t>รับเงินโอนธ.ไทยพาณิชย์201-9,2(15600)8(163800)ก.ย.63 และตัดรด.รอการรับรู้ ธ.ไทยพาณิชย์201-9,25(11700)27(11700)28(23400)ส.ค.63 ใบนำส่ง352/63 รายได้โครงการ วิทยาลัยการจัดการฯ โครงการอบรมการจัดทำหลักสูตรสถานศึกษา การศึกษาปฐมวัยของศูนย์พัฒนาเด็กเล็กฯ, ,โอน226,200,เบิก226,200,จาก226,200,UMDC</t>
  </si>
  <si>
    <t>25/09/2563</t>
  </si>
  <si>
    <t>RV00300000563090348</t>
  </si>
  <si>
    <t>รับเงินโอนธ.ไทยพาณิชย์201-9,24(205800+205800)25(215600+215600)ก.ย.63  รับเงินใบนำส่ง372,374,375,376/63รายได้โครงการฯ วิทยาลัยการจัดการฯ โครงการการบริหารจัดการขยะมูลฝอยอย่างมีประสิทธิภาพ อปท.ฯ,โอน842,800,เบิก842,800จาก842,800,UMDC</t>
  </si>
  <si>
    <t>RV00300000563090349</t>
  </si>
  <si>
    <t>รับเงินโอนธ.ไทยพาณิชย์201-9,24ก.ย.63(196,000)  รับเงินใบนำส่ง373/63รายได้โครงการฯ วิทยาลัยการจัดการฯ หลักสูตรผู้บริหาร ประธานสภา สมาชิกสภาและบุคลากรท้องถิ่นกับการติดตามข้อมูลข่าวสารการเปลี่ยนแปลงการเลือกตั้งทั้งถิ่นหลังโควิด19ฯ ,โอน196,000,เบิก196,000จาก196,000,UMDC</t>
  </si>
  <si>
    <t>RV00300000563090350</t>
  </si>
  <si>
    <t>รับเงินโอนธ.ไทยพาณิชย์201-9,9(34300+49000)10(4900)24(127400+215600)ก.ย.63  รับเงินใบนำส่ง368,371/63รายได้โครงการฯ ระเบียบคณะกก.เลือกตั้งว่าด้วยวิธีการหาเสียงและลักษณะต้องห้ามในการหาเสียงฯและเรียนรู้การปรับระบบการทำงานฯของบุคลากรท้องถิ่นภายใต้new normal ,โอน431,200,UMDC</t>
  </si>
  <si>
    <t>RV00300000563090351</t>
  </si>
  <si>
    <t>ตัดรด.รอรับรู้ รับเงินโอนธ.ไทยพาณิชย์201-9,24(4900)25(24500)26(4900x2)27(4900x2+14700)28(4900x2)31(4900x2)ส.ค.63  รับเงินใบนำส่ง363/63 รายได้โครงการฯ  โครงการผู้บริหารท้องถิ่นกับการส่งเสริมและพัฒนาแหล่งท่องเที่ยวในชุมชน ,โอน83,300,เบิก83,300จาก83,300,UMDC</t>
  </si>
  <si>
    <t>RV00300000563090352</t>
  </si>
  <si>
    <t>รับเงินโอนธ.ไทยพาณิชย์201-9,1(4900x2)3(4900x2)24(93100)ก.ย.63  รับเงินใบนำส่ง363/63 รายได้โครงการฯ  โครงการผู้บริหารท้องถิ่นกับการส่งเสริมและพัฒนาแหล่งท่องเที่ยวในชุมชน ,โอน112,700,เบิก112,700จาก112,700,UMDC</t>
  </si>
  <si>
    <t>RV00300000563090353</t>
  </si>
  <si>
    <t>ตัดรด.รอรับรู้ รับเงินโอนธ.ไทยพาณิชย์201-9,20(4900x9)26(4900)27(4900x2)29(49000)ส.ค.63 รับ  รับเงินใบนำส่ง364,365,366/63 รายได้โครงการฯ หลักสูตรทิศทางและอนาคตท้องถิ่นไทย เพื่อเตรียมความพร้อมสู่การเลือกตั้งท้องถิ่นฯ ,โอน107,800,เบิก107,800จาก107,800,UMDC</t>
  </si>
  <si>
    <t>RV00300000563090354</t>
  </si>
  <si>
    <t>รับเงินโอนธ.ไทยพาณิชย์201-9,3(73500)24(34300+215600+205800)ก.ย.63 รับ  รับเงินใบนำส่ง364,365,366/63  รายได้โครงการฯ หลักสูตรทิศทางและอนาคตท้องถิ่นไทย เพื่อเตรียมความพร้อมสู่การเลือกตั้งท้องถิ่นฯ ,โอน529,200,เบิก529,200จาก529,200,UMDC</t>
  </si>
  <si>
    <t>RV00300000563090355</t>
  </si>
  <si>
    <t>ตัดรด.รอรับรู้ รับเงินโอนธ.ไทยพาณิชย์201-9,10(3900)28(7800)ส.ค.63  รับเงินใบนำส่ง369/63 รายได้โครงการฯ หลักสูตรการจัดทำบัญชีของศูนย์พัฒนาเด็กเล็กและรร.สังกัดอปท.ฯ,โอน11,700,เบิก11,700จาก11,700,UMDC</t>
  </si>
  <si>
    <t>RV00300000563090356</t>
  </si>
  <si>
    <t>รับเงินโอนธ.ไทยพาณิชย์201-9,2(15600)11(3900)14(3900x3)24(210600+179400(จาก197400))ก.ย.63 รับ  รับเงินใบนำส่ง369,370/63 รายได้โครงการฯ  หลักสูตรการจัดทำบัญชีของศูนย์พัฒนาเด็กเล็กและรร.สังกัดอปท.ฯ ,โอน429,000,เบิก429,000จาก429,000,UMDC</t>
  </si>
  <si>
    <t>RV00300000563090357</t>
  </si>
  <si>
    <t>ตัดรด.รอรับรู้ ธ.ไทยพาณิชย์201-9,25ส.ค.63  รับเงินใบนำส่ง367/63 รายได้โครงการฯ หลักสูตร ระเบียบว่าด้วยวิธีการและลักษณะต้องห้ามในการหาเสียงเลือกตั้งสมาชิกสภาฯ พ.ศ.2563(ฉบับใหม่),เทคนิคการทำงานแบบบูรณาการของอปท.ฯ ,โอน4,900,เบิก4,900จาก4,900,UMDC</t>
  </si>
  <si>
    <t>RV00300000563090358</t>
  </si>
  <si>
    <t>รับเงินโอนธ.ไทยพาณิชย์201-9,9(44100)14(24500+4900x2)24(132300)ก.ย.63  รับเงินใบนำส่ง367/63 รายได้โครงการฯ หลักสูตร ระเบียบว่าด้วยวิธีการและลักษณะต้องห้ามในการหาเสียงเลือกตั้งสมาชิกสภาฯ พ.ศ.2563(ฉบับใหม่),เทคนิคการทำงานแบบบูรณาการของอปท.ฯ ,โอน210,700,เบิก210,700จาก210,700,UMDC</t>
  </si>
  <si>
    <t>28/09/2563</t>
  </si>
  <si>
    <t>RV00300000563090361</t>
  </si>
  <si>
    <t>รับเงินโอนธ.ไทยพาณิชย์201-9,28ก.ย.63   รับเงินใบนำส่ง379/63 รายได้โครงการ วิทยาลัยการจัดการฯ หลักสูตรการจัดทำรายงานการประเมินตนเองฯ ตามขั้นตอนการประกันคุณภาพภายใน(SAR)ของศูนย์พัฒนาเด็กเล็กฯ:LEC,รวม117,000,UM</t>
  </si>
  <si>
    <t>RV00300000563090362</t>
  </si>
  <si>
    <t>รับเงินโอนธ.ไทยพาณิชย์201-9,8(3900)9(3900)10(15600)11(3900+7800)25(191100+226200)ก.ย.63   รับเงินใบนำส่ง385,386/63 รายได้โครงการ วิทยาลัยการจัดการฯ หลักสูตร การทบทวน ปรับปรุง บูรณาการ แผนพัฒนาการศึกษา แผนปฏิบัติการประจำปีฯของกองการศึกษาและสถานศกษาสังกัดอปท.,รวม452,400,UM</t>
  </si>
  <si>
    <t>RV00300000563090363</t>
  </si>
  <si>
    <t>รับเงินโอนธ.ไทยพาณิชย์201-9,18(9800+39200+14700+49000+9800)19(4900+9800+14700)25(63700)ก.ย.63  รับเงินใบนำส่ง383/63รายได้โครงการฯ ระเบียบคณะกก.เลือกตั้งว่าด้วยวิธีการหาเสียงและลักษณะต้องห้ามในการหาเสียงฯและเรียนรู้การปรับระบบการทำงานฯของบุคลากรท้องถิ่นภายใต้new normal ,โอน215,600,UMDC</t>
  </si>
  <si>
    <t>RV00300000563090364</t>
  </si>
  <si>
    <t>RV00300000563090365</t>
  </si>
  <si>
    <t>รับเงินโอนธ.ไทยพาณิชย์201-9,25ก.ย.63(215,600+205,800x2)ก.ย.63 รับเงินใบนำส่ง380-382/63 รายได้โครงการ วิทยาลัยการจัดการฯ หลักสูตร ระเบียบว่าด้วยวิธีการและลักษณะต้องห้ามในการหาเสียงเลือกตั้งสมาชิกสภาฯ พ.ศ.2563(ฉบับใหม่),เทคนิคการทำงานแบบบูรณาการของอปท.ฯ ,โอน627,200,UMDC</t>
  </si>
  <si>
    <t>JV00300000563090114</t>
  </si>
  <si>
    <t>รายได้ค้างรับ รายได้โครงการ วิทยาลัยการจัดการฯ จัดทำสัญญาเลขที่ 529/2563 วันที่ 3ส.ค.63 โครงการเสริมสร้างความยั่งยืนชุมชนท่องเที่ยว OTOP นวัตวิถี กิจกรรมหลักที่ 1 การพัฒนาบุคลากรด้านการท่องเที่ยว, กิจกรรมย่อยที่ 2 การพัฒนาศักยภาพนักการสื่อสารชุมชนเป็นมัคคุเทศก์ฯ ตาม อว8202.06/ว3215 ลว.17ก.ย.63</t>
  </si>
  <si>
    <t>16/09/2563</t>
  </si>
  <si>
    <t>RV02050200363090283</t>
  </si>
  <si>
    <t>รับเงินโอนจากบัญชีเงินฝากออมทรัพย์ ธ.กรุงไทย เลขที่984-1-87689-2 ในวันที่31/8/63จากสำนักงานปลัดกระทรวงการอุดมศึกษาวิทยาศาสตร์ วิจัยฯเงินบริหารจัดการโครงการจ้างงานอาสาสมัครชุมชนสู้ภัยโควิดภายใต้โครงการจ้างงานประชาชนที่ได้รับผลกระทบจากสถานกาณณ์การระบาดของโรคติดเชื้อฯ(หัก6%จากรายรับ)ใบเสร็จPR2-63:12/26</t>
  </si>
  <si>
    <t>JV02050200363090182</t>
  </si>
  <si>
    <t>ปรับปรุงรายได้ค้างรับสำหรับรายการโครงการบริการวิชาการ ที่มีระยะเวลาหรือการส่งมอบงานภายในปีงบประมาณ 2563 ของโครงการจ้างงานประชาชนที่ได้รับผลกระทบจากสถานการณ์การระบาดของโรคติดเชื้อไวรัส (อว8206.07/2097 ลว.08/10/63)</t>
  </si>
  <si>
    <t>1.  กรณีที่ใช้สถานที่ของมหาวิทยาลัย  ร้อยละ 16   (กองทุนบริการวิชาการ้อยละ 13   เงินสะสมของส่วนงาน/หน่วยงานร้อยละ 3 )</t>
  </si>
  <si>
    <t>2.  กรณีที่มิใช้สถานที่ของมหาวิทยาลัย   ร้อยละ 6   (กองทุนบริการวิชาการ้อยละ 4   เงินสะสมของส่วนงาน/หน่วยงานร้อยละ 2 )</t>
  </si>
  <si>
    <t>1.  กรณีที่ใช้สถานที่ของมหาวิทยาลัย  ร้อยละ  16   (กองทุนบริการวิชาการและนวัตกรรมร้อยละ 8  เข้ามหาวิทยาลัยร้อยละ 5   เงินสะสมของส่วนงาน/หน่วยงานร้อยละ 3 )</t>
  </si>
  <si>
    <t>2.  กรณีที่มิใช้สถานที่ของมหาวิทยาลัย  ร้อยละ  6   (กองทุนบริการวิชาการและนวัตกรรมร้อยละ 2.5  เข้ามหาวิทยาลัยร้อยละ 2   เงินสะสมของส่วนงาน/หน่วยงานร้อยละ 1.5 )</t>
  </si>
  <si>
    <t>รายรับสุทธิ คือ รายรับ(100%)  หักด้วยค่าธรรมเนียมบริการวิชาการที่จัดสรรเข้ากองทุนบริการวิชาการ(16%,6%)  ซึ่งรายรับสุทธิดังกล่าวจะบันทึกกระทบงบประมาณรายจ่ายในระบบสารสนเทศบัญชีสามมิติ  แหล่งเงินรายได้บริการวิชาการ  ให้กับหน่วยงานเจ้าของโครงการ</t>
  </si>
  <si>
    <r>
      <t xml:space="preserve">เพื่อดำเนินการและเบิกจ่ายเงินไปใช้จ่ายตามวัตถุประสงค์ของการบริการวิชาการที่ได้รับอนุมัติต่อไป </t>
    </r>
    <r>
      <rPr>
        <u/>
        <sz val="13"/>
        <rFont val="Angsana New"/>
        <family val="1"/>
      </rPr>
      <t>ทั้งนี้ยกเว้น</t>
    </r>
    <r>
      <rPr>
        <sz val="13"/>
        <rFont val="Angsana New"/>
        <family val="1"/>
      </rPr>
      <t xml:space="preserve">วิทยาลัยการจัดการเพื่อการพัฒนาจะไม่หักค่าธรรมเนียมบริการวิชาการเนื่องจากกำหนดให้หักในลักษณะเงินอุดหนุนมหาวิทยาลัยทักษิณ ในอัตราร้อยละ 5 </t>
    </r>
  </si>
  <si>
    <t>รด.รอรับรู้ กระทบงปม.64</t>
  </si>
  <si>
    <t>รด.ค้างรับ กระทบงปม.64</t>
  </si>
  <si>
    <t>ประจำปีงบประมาณ พ.ศ. 2563  ตั้งแต่วันที่   1 ตุลาคม 2562 - 30 กันยายน 2563</t>
  </si>
  <si>
    <t>ตุลาคม 2562</t>
  </si>
  <si>
    <t>พฤศจิกายน 2562</t>
  </si>
  <si>
    <t>ธันวาคม 2562</t>
  </si>
  <si>
    <t>มกราคม 2563</t>
  </si>
  <si>
    <t>กุมภาพันธ์ 2563</t>
  </si>
  <si>
    <t>มีนาคม 2563</t>
  </si>
  <si>
    <t>เมษายน 2563</t>
  </si>
  <si>
    <t>พฤษภาคม 2563</t>
  </si>
  <si>
    <t>มิถุนายน 2563</t>
  </si>
  <si>
    <t>กรกฎาคม 2563</t>
  </si>
  <si>
    <t>สิงหาคม 2563</t>
  </si>
  <si>
    <t>กันยายน 2563</t>
  </si>
  <si>
    <t>รวมทั้งปี (1 ตุลาคม 2562 - 30 กันยายน 2563)</t>
  </si>
  <si>
    <t>เข้าเงินสะสมของส่วนงาน/หน่วยงาน/สนง. มหาวิทยาลัย</t>
  </si>
  <si>
    <t>โอนออกไปสน.ส่งเสริมฯ (ภารกิจบริการวิชาการ ฝ่ายวิชาการ) 21/01/63 จากการปรับโครงสร้างหน่วยงาน</t>
  </si>
  <si>
    <t>โอนออกไปสน.ส่งเสริม 30/01/63 จากการปรับโครงสร้างหน่วยงาน</t>
  </si>
  <si>
    <t>28. สำนักส่งเสริมการบริการวิชาการและภูมิปัญญาชุมชน มหาวิทยาลัยทักษิณ</t>
  </si>
  <si>
    <t>รับโอนจากวิทยาลัยภูมิฯ 30/01/63 จากการปรับโครงสร้างหน่วยงาน</t>
  </si>
  <si>
    <t>รับโอนจากภารกิจบริการวิชาการ ฝ่ายวิชาการ 21/01/63 จากการปรับโครงสร้างหน่วยงาน</t>
  </si>
  <si>
    <t>***ในระหว่างปีงบประมาณมีการโอนงปม.คงเหลือวิทยาลัยภูมิปัญญาชุมชน 30/01/63 และภารกิจบริการวิชาการ ฝ่ายวิชาการ 21/01/63 ออกไปสำนักส่งเสริมการบริการวิชาการและภูมิปัญญาชุมชน มหาวิทยาลัยทักษิณ เนื่องจากปรับโครงสร้างหน่วยงานวิทยาลัยภูมิปัญญาฯ</t>
  </si>
  <si>
    <t xml:space="preserve">       และภารกิจบริการวิชาการ ฝ่ายวิชาการ จัดตั้งเป็นสำนักส่งเสริมฯ  ตามประกาศมหาวิทยาลัย เรื่องการจัดตั้งส่วนงานของมหาวิทยาลัยทักษิณ (ฉบับที่ 6) พ.ศ.2562 ประกาศ ณ วันที่ 16 พฤศจิกายน 2562</t>
  </si>
  <si>
    <t>สรุปส่วนงาน/หน่วยงาน - รายได้โครงการบริการวิชาการตามระเบียบมหาวิทยาลัยทักษิณ ว่าด้วยการให้บริการวิชาการ พ.ศ. 2559 และ 2563</t>
  </si>
  <si>
    <t>ประจำปีงบประมาณ พ.ศ. 2563    ตั้งแต่วันที่   1 ตุลาคม 2562 - 30 กันยายน 2563</t>
  </si>
  <si>
    <t>อัตราค่าธรรมเนียมบริการวิชาการ</t>
  </si>
  <si>
    <t>ตามระเบียบฯ การให้บริการวิชาการ พ.ศ.2559</t>
  </si>
  <si>
    <t>ตามระเบียบฯ การให้บริการวิชาการ พ.ศ.2563</t>
  </si>
  <si>
    <t>ระเบียบฯ 2559</t>
  </si>
  <si>
    <t>ระเบียบฯ 2563</t>
  </si>
  <si>
    <t>ไม่หักค่าธรรมเนียมบริการวิชาการ</t>
  </si>
  <si>
    <t>สสช.</t>
  </si>
  <si>
    <t xml:space="preserve">         1.  กรณีที่ใช้สถานที่ของมหาวิทยาลัย  ร้อยละ 16   (กองทุนบริการวิชาการ้อยละ 13   เงินสะสมของส่วนงาน/หน่วยงานร้อยละ 3 )</t>
  </si>
  <si>
    <t xml:space="preserve">         2.  กรณีที่มิใช้สถานที่ของมหาวิทยาลัย   ร้อยละ 6   (กองทุนบริการวิชาการ้อยละ 4   เงินสะสมของส่วนงาน/หน่วยงานร้อยละ 2 )</t>
  </si>
  <si>
    <t xml:space="preserve">         1.  กรณีที่ใช้สถานที่ของมหาวิทยาลัย  ร้อยละ  16   (กองทุนบริการวิชาการและนวัตกรรมร้อยละ 8  เข้ามหาวิทยาลัยร้อยละ 5   เงินสะสมของส่วนงาน/หน่วยงานร้อยละ 3 )</t>
  </si>
  <si>
    <t xml:space="preserve">         2.  กรณีที่มิใช้สถานที่ของมหาวิทยาลัย  ร้อยละ  6   (กองทุนบริการวิชาการและนวัตกรรมร้อยละ 2.5  เข้ามหาวิทยาลัยร้อยละ 2   เงินสะสมของส่วนงาน/หน่วยงานร้อยละ 1.5 )</t>
  </si>
  <si>
    <t>สรุปภาพรวม - รายได้โครงการบริการวิชาการตามระเบียบมหาวิทยาลัยทักษิณ</t>
  </si>
  <si>
    <t>ว่าด้วยการให้บริการวิชาการ พ.ศ. 2559 และ 2563</t>
  </si>
  <si>
    <t>(8%, 2.5%)</t>
  </si>
  <si>
    <t>(13%, 4%,5%, 2%)</t>
  </si>
  <si>
    <t>(3%, 2%,3%, 1.5%)</t>
  </si>
  <si>
    <t>พ.ศ.2559</t>
  </si>
  <si>
    <t>พ.ศ.2563</t>
  </si>
  <si>
    <t>TSU-MDC</t>
  </si>
  <si>
    <t xml:space="preserve">อัตราการจัดสรรเงินค่าธรรมเนียมบริการวิชาการให้เป็นไปตามหลักเกณฑ์ระเบียบมหาวิทยาลัยทักษิณ ว่าด้วยการให้บริการวิชาการ พ.ศ.2559 </t>
  </si>
  <si>
    <t xml:space="preserve"> (ประกาศ ณ วันที่ 28 พฤษภาคม พ.ศ. 2559) ดังนี้</t>
  </si>
  <si>
    <t xml:space="preserve">อัตราการจัดสรรเงินค่าธรรมเนียมบริการวิชาการให้เป็นไปตามหลักเกณฑ์ระเบียบมหาวิทยาลัยทักษิณ ว่าด้วยการให้บริการวิชาการ พ.ศ.2563  </t>
  </si>
  <si>
    <t>(ประกาศ ณ วันที่ 25 เมษายน พ.ศ. 2563) ดังนี้</t>
  </si>
  <si>
    <t xml:space="preserve">         1.  กรณีที่ใช้สถานที่ของมหาวิทยาลัย  ร้อยละ  16  </t>
  </si>
  <si>
    <t xml:space="preserve">              (กองทุนบริการวิชาการและนวัตกรรมร้อยละ 8  เข้ามหาวิทยาลัยร้อยละ 5   เงินสะสมของส่วนงาน/หน่วยงานร้อยละ 3 )</t>
  </si>
  <si>
    <t xml:space="preserve">         2.  กรณีที่มิใช้สถานที่ของมหาวิทยาลัย  ร้อยละ  6   </t>
  </si>
  <si>
    <t xml:space="preserve">              (กองทุนบริการวิชาการและนวัตกรรมร้อยละ 2.5  เข้ามหาวิทยาลัยร้อยละ 2   เงินสะสมของส่วนงาน/หน่วยงานร้อยละ 1.5 )</t>
  </si>
  <si>
    <t>ส่วนงาน / หน่วยงาน</t>
  </si>
  <si>
    <t>(84%,  94%, 100%)</t>
  </si>
  <si>
    <t>(84%,94%,100%)</t>
  </si>
  <si>
    <t>(ใน 16%, นอก 6%)</t>
  </si>
  <si>
    <t>วันที่   1 ตุลาคม 2562 - 30 กันยายน 2563</t>
  </si>
  <si>
    <t>29/10/2563</t>
  </si>
  <si>
    <t>RV00300000564100225</t>
  </si>
  <si>
    <t>รับเงินโอนธ.กรุงไทย359-3,15(1500)16(1800+1200+1800)17(1500+1800)18(1800)18(1200+1500)20(1500)21(1800)ต.ค.63 ใบนำส่ง18/64 รายได้โครงการ คณะศึกษาฯ โครงการพัฒนาวิชาชีพครูฯ(Lesson StudyและOpen Approach) ค่าธ.16%2,784กองทุน5%870,โอนกำไร16,530,สะสม3%522,กองทุนนวัตฯ8%1,392,เบิก14,616จาก17,400</t>
  </si>
  <si>
    <t>27/10/2563</t>
  </si>
  <si>
    <t>RV00300000564100202</t>
  </si>
  <si>
    <t>รับเงินโอนธ.ไทยพาณิชย์5949-4,27ต.ค.63 ใบนำส่ง17/64 รายได้โครงการ คณะมนุษย์ฯ บริการวิชาการเพื่อหารายได้ ภายใต้ศูนย์พัฒนาบันลือ ถิ่นพังงา:สอบวัดความรู้และทักษะภาษาอังกฤษTOEFL ค่าธ.16%31,472กองทุน5%9,835,โอนกำไร186,865,สะสม3%5,901,กองทุนนวัตฯ8%15,736,เบิก165,228จาก196,700 ตามอว8205.02/ ลว14ต.ค.63</t>
  </si>
  <si>
    <t>16/10/2563</t>
  </si>
  <si>
    <t>RV02050200364100079</t>
  </si>
  <si>
    <t>รับเงินโอนจากบัญชีเงินฝากกระแสรายวัน ธ.กรุงไทย เลขที่บัญชี 981-2-81043-9 ในวันที่ 14/10/2563 จากโรงเรียนระโนดวิทยา สำหรับเงินจัดค่ายทักษะปฏิบัติการทางวิทยาศาสตร์(ฟิสิกส์ เคมี ชีววิทยา) ระหว่างวันที่16-17ตค.63(หักบริการ16%ของคณะวิทยาศาสตร์) ตามใบเสร็จ PR2-2564:1/34</t>
  </si>
  <si>
    <t>14/10/2563</t>
  </si>
  <si>
    <t>RV02050200364100066</t>
  </si>
  <si>
    <t>รับเงินโอนจากบัญชีเงินฝากออมทรัพย์ ธ.ไทยพาณิชย์ เลขที่บัญชี 403-487220-3 ในวันที่ 09/10/2563 จากคณะอุตสาหกรรมเกษตรและชีวภาพ สำหรับรายการค่าลงทะเบียนโครงการค่ายทักษะวิทย์รู้ฤทธิ์สมุนไพร ปีที่ 2(หักบริการวิชาการ16%จากใบนำส่งเล่มที่989/1) ตามใบเสร็จ PL2-2564:1/3</t>
  </si>
  <si>
    <t>RV02050200364100083</t>
  </si>
  <si>
    <t>รับเงินจากคณะอุตสาหกรรมเกษตรและชีวภาพ สำหรับรายการค่าลงทะเบียนโครงการอบรมการทำเจลล้างมือห่างไกลไวรัสโคโรนา ในวันที่16/10/63(หักบริการวิชาการ16%จากใบนำส่งเล่มที่989/7) ตามใบเสร็จ PL1-2564:1/1</t>
  </si>
  <si>
    <t>20/10/2563</t>
  </si>
  <si>
    <t>RV00300000564100061</t>
  </si>
  <si>
    <t>รับเงินโอนธ.ไทยพาณิชย์ กระแสรายวัน044-1,19ต.ค.63 รับเงินใบนำส่ง9/64 รายได้โครงการ ฝ่ายวิชาการ โครงการบริการแปลเอกาสาร ค่าธ.16%128กองทุน5%40,โอนกำไร760,รายได้สะสม3%24,กองทุนนวัตฯ8%64,เบิก672จาก800 ตามอว8202.03/2665 ลว8ต.ค.63</t>
  </si>
  <si>
    <t>RV00300000564100059</t>
  </si>
  <si>
    <t>รับเงินโอนธ.กรุงไทย359-3,1(432,203),9(12)ต.ค.63  รายได้โครงการ สำนักคอมฯ โครงกาสอบคัดเลือกบุคคลเข้ารับราชการภาค ก ด้วยระบบอิเล็กทรอนิกส์ (E-EXAM) ค่าธ.16%69,154.40กองทุน5%21,610.75,โอนกำไร410,604.25,รายได้สะสม3%12,966.45,กองทุนนวัตฯ8%34,577.20,เบิก363,060.60จาก432,215 ตามอว8206.02.01/0093 ลว15ก.ค.63</t>
  </si>
  <si>
    <t>(อ้างอิงตามงบประมาณรายจ่ายประจำปีงบประมาณ พ.ศ. 2564  มหาวิทยาลัยทักษิณ  หน้า 273  ข้อ 17) และฝ่ายการคลังฯจะไม่บันทึกกระทบงบประมาณให้กับวิทยาลัยการจัดการฯเพื่อนำไปใช้จ่ายเนื่องจากได้รับการจัดสรรงบประมาณประจำปีแล้ว</t>
  </si>
  <si>
    <t>ประจำปีงบประมาณ พ.ศ. 2564  ตั้งแต่วันที่   1 ตุลาคม 2563 - 30 กันยายน 2564</t>
  </si>
  <si>
    <t>ประจำเดือนตุลาคม 2563</t>
  </si>
  <si>
    <t>ประจำเดือนพฤศจิกายน 2563</t>
  </si>
  <si>
    <t>ประจำเดือนธันวาคม 2563</t>
  </si>
  <si>
    <t>ประจำเดือนมกราคม 2564</t>
  </si>
  <si>
    <t>ประจำเดือนกุมภาพันธ์ 2564</t>
  </si>
  <si>
    <t>ประจำเดือนมีนาคม 2564</t>
  </si>
  <si>
    <t>ประจำเดือนเมษายน 2564</t>
  </si>
  <si>
    <t>ประจำเดือนพฤษภาคม 2564</t>
  </si>
  <si>
    <t>ประจำเดือนมิถุนายน 2564</t>
  </si>
  <si>
    <t>ประจำเดือนกรกฎาคม 2564</t>
  </si>
  <si>
    <t>ประจำเดือนสิงหาคม 2564</t>
  </si>
  <si>
    <t>รวมทั้งปีงบประมาณ 2564 (1 ตุลาคม 2563 - 30 กันยายน 2564)</t>
  </si>
  <si>
    <t>18/11/2563</t>
  </si>
  <si>
    <t>RV00300000564110154</t>
  </si>
  <si>
    <t>ตัดรอการรับรู้ธ.กรุงไทย359-3,24(3600)25(3600x2)26(3600+3000+2400+1200)27(1800+2400+3600+600x2)28(1800+3600+600)ตค.63และ10(3000)17(600)พย.63ใบนำส่ง31/64 รายได้โครงการ คณะศึกษาฯ คก.พัฒนาวิชาชีพครูฯ(Lesson StudyและOpen Approach)ค่าธ.16%6,336กองทุน5%1,980,โอนกำไร37,620,สะสม3%1,188,สสช.8%3,168,เบิก33,264</t>
  </si>
  <si>
    <t>23/11/2563</t>
  </si>
  <si>
    <t>RV00300000564110197</t>
  </si>
  <si>
    <t>รับเงินโอนธ.กรุงไทย359-3,5(1000+2000x2)6(2000x2+2500+1500)8(2000)9(2000x3+1500x2)10(2000x2)14(500)พย.63ใบนำส่ง35/64 รายได้โครงการ คณะศึกษาฯ คก.พัฒนาวิชาชีพครูฯ(Lesson StudyและOpen Approach)ค่าธ.6%1,710กองทุน2%570,โอนกำไร27,930,สะสม1.5%427.50,สสช.2.5%712.50,เบิก26,790จาก28,500</t>
  </si>
  <si>
    <t>RV00300000564110198</t>
  </si>
  <si>
    <t>รับเงินโอนธ.กรุงไทย359-3,10(600)11(500x2)12(600x3+500)พ.ย.63 รายได้โครงการฯ คณะศึกษาฯ โครงการอบรมเชิงปฏิบัติการชุมชนแห่งการเรียนรู้ทางวิชาชีพ(PLC)การสอนคณิตศาสตร์ ระดับมัธยมศึกษา ค่าธ.16%624 กองทุน5%195,โอนกำไร3,705,สะสม3%117,สสช.8%312,เบิก3,276จาก3,900</t>
  </si>
  <si>
    <t>25/11/2563</t>
  </si>
  <si>
    <t>RV00300000564110311</t>
  </si>
  <si>
    <t>รับเงินโอนธ.กรุงไทย359-3,6พ.ย.63 รายได้โครงการฯคณะศึกษาฯ รายได้จากการออกข้อสอบในการสอบแข่งขันเพื่อเลือกสรรเป็นพนง.ราชการทั่วไป จากที่ทำการปกครองจังหวัดพัทลุง ค่าธ.16%3,200กองทุน5%1,000,โอนกำไร19,000,สะสม3%600,สสช.8%1,600,เบิก16,800จาก20,000 ตามหนังสือที่ อว8205.01/0668 ลว12พ.ย.63</t>
  </si>
  <si>
    <t>04/11/2563</t>
  </si>
  <si>
    <t>RV00300000564110011</t>
  </si>
  <si>
    <t>รับเงินโอนธ.ไทยพาณิชย์044-1,4พ.ย.63(12),ธ.กรุงไทย359-3,2พ.ย.63(189,988) รายได้โครงการ นิติฯ โครงการประเมินความเชื่อมั่นของปชช.ในจ.ชายแดนภาคใต้ฯจากสนง.ปลัดกระทรวงยุติธรรม ค่าธ.6%11,400กองทุน2%3,800,โอนกำไร186,200,รายได้สะสม1.5%2,850,สำนักส่งเสริมฯ2.5%4,750,เบิก178,600จาก190,000 ตามสญ.ที่117/2563</t>
  </si>
  <si>
    <t>10/11/2563</t>
  </si>
  <si>
    <t>RV00300000564110237</t>
  </si>
  <si>
    <t>รับเงินโอนธ.ไทยพาณิชย์5949-4,3พ.ย.63 รายได้โครงการฯ คณะมนุษย์ฯ โครงการสัปดาห์แห่งการเรียนรู้ภูมิศาสตร์และวันสารสนเทศภูมิศาสตร์นานาชาติ(GIS DAY20203)จากบ.อีเอสอาร์ไอ จก. ค่าธ.16%3,200,กองทุน5%1,000,โอนกำไร19,000,สะสม3%600,สสช.8%1,600,เบิก16,800จาก20,000</t>
  </si>
  <si>
    <t>17/11/2563</t>
  </si>
  <si>
    <t>RV00300000564110270</t>
  </si>
  <si>
    <t>รับเงินโอนธ.กรุงไทย359-3,2พย.63(12) ,บันทึกตัดรด.รอการรับรู้ ธ.กรุงไทย359-3,29ต.ค.63(569,988) รายได้โครงการ คณะเศรษฐศาสตร์ฯ โครงการพัฒนาศักยภาพนักการสื่อสารชุมชนเป็นมัคคุเทศก์ฯ ค่าธ.6%34,200กองทุน2%11,400,โอนกำไร558,600,สะสม1.5%8,550,สสช.2.5%14,250,เบิก535,800จาก570,000 อว8205.07/0636 ลว10พ.ย.63</t>
  </si>
  <si>
    <t>RV00020900064110103</t>
  </si>
  <si>
    <t>รับเงินจากคณะวิทยาการสุขภาพและการกีฬา สำหรับค่าบริการนวดแผนไทยและอบสมุนไพร(หักบริการวิชการ16%จากใบนำส่งเงินเล่มที่1025เลขที่1-2) ตามใบเสร็จ PL1-2564:1/14</t>
  </si>
  <si>
    <t>RV02050200364110034</t>
  </si>
  <si>
    <t>รับเงินโอนจากบัญชีเงินฝากออมทรัพย์ ธ.ไทยพาณิชย์ เลขที่บัญชี 403-487220-3 ในวันที่ 16/10/2563 จากอุทยานวิทยาศาสตร์ มหาวิทยาลัยสงขลานครินทร์ สำหรับสนับสนุนต้นสังกัดผู้เชี่ยวชาญที่เกิดขึ้นจากโปรแกรม-ผลผลิตและความเหมาะสมของพืชอาหารสัตว์สำหรับผลิตอาหารสัตว์ฯ(ค่าธรรมเนียม6%ของคณะเทคโนโลยีฯ) PR2-2564:2/49</t>
  </si>
  <si>
    <t>16/11/2563</t>
  </si>
  <si>
    <t>RV00020900064110081</t>
  </si>
  <si>
    <t>รับเงินโอนจากบัญชีเงินฝากออมทรัพย์ ธ.กรุงไทย เลขที่บัญชี 981-2-81043-9 ในวันที่ 13/11/2563 จากโรงเรียนสตรีพัทลุง จังหวัดพัทลุง จัดค่ายบริการวิชาการสำหรับสถานศึกษา : โครงการห้องเรียนพิเศษวิทยาศาสตร์ คณิตศาสตร์ เทคโนโลยี และสิ่งแวดล้อม (SMTE)(หักบริการวิชาการ16%จากรายรับคณะวิทย์) ใบเสร็จPR2-2564:3/33</t>
  </si>
  <si>
    <t>24/11/2563</t>
  </si>
  <si>
    <t>RV00020900064110135</t>
  </si>
  <si>
    <t>รับเงินโอนเข้าธ.กรุงไทย เลขที่981-2-81043-9 วันที่ 17 พย.63 เงินรายได้โครงการบริการวิชาการคณะวิทยาศาสตร์(หัก16%) ค่ายเรียนรู้วิทยาศาสตร์เชิงปฏฺบัติการ รร.สังคมอิสลามวิทยา จ.สงขลา ตามใบเสร็จเลขที่PR2-2564:4/7</t>
  </si>
  <si>
    <t>RV02050200364110035</t>
  </si>
  <si>
    <t>รับเงินโอนจากบัญชีเงินฝากออมทรัพย์ ธ.ไทยพาณิชย์ เลขที่บัญชี 403-487220-3 ในวันที่ 16/10/2563 จากอุทยานวิทยาศาสตร์ มหาวิทยาลัยสงขลานครินทร์ สำหรับสนับสนุนต้นสังกัดผู้เชี่ยวชาญที่เกิดขึ้นจากโปรแกรม-โครงการควบคุมคุณภาพยางแผ่นรมควันด้วยการออกแบบระบบควบคุมฯ(ค่าธรรมเนียม6%ของคณะวิศวกรรมฯ) PR2-2564:2/50</t>
  </si>
  <si>
    <t>RV02050200364110033</t>
  </si>
  <si>
    <t>รับเงินโอนจากบัญชีเงินฝากออมทรัพย์ ธ.ไทยพาณิชย์ เลขที่บัญชี 403-487220-3 ในวันที่ 16/10/2563 จากอุทยานวิทยาศาสตร์ มหาวิทยาลัยสงขลานครินทร์ สำหรับสนับสนุนต้นสังกัดผู้เชี่ยวชาญที่เกิดขึ้นจากโปรแกรม-การพัฒนากระบวนการผลติแกงไตปลาสำเร็จรูปบรรจุในขวดแก้ว(ค่าธรรมเนียม6%ของคณะ อกช.) PR2-2564:2/47</t>
  </si>
  <si>
    <t>26/11/2563</t>
  </si>
  <si>
    <t>RV00300000564110375</t>
  </si>
  <si>
    <t>30/11/2563</t>
  </si>
  <si>
    <t>RV00300000564110376</t>
  </si>
  <si>
    <t>RV00020900064110144</t>
  </si>
  <si>
    <t>รับเงินโอนจากบัญชีเงินฝากกระแสรายวัน ธ.ไทยพาณิชย์ เลขที่บัญชี 468-022625-8 ในวันที่ 24/11/2563 จากคุณรสวารินทร์ ทองสม สำหรับรายการค่าลงทะเบียนโครงการอบรมทางวิชาการหลักสูตรเทคนิคการเตรียมผลงานอย่างมืออาชีพฯ(หักบริการวิชาการ6%ของสำนักส่งเสริมฯ)ตามใบเสร็จ PL2-2564:1/39</t>
  </si>
  <si>
    <t>ยอดหลังปป.ศูนย์เครื่องมือกลางออกเป็นรายได้ม.แล้ว</t>
  </si>
  <si>
    <t xml:space="preserve">   ระเบียบมหาวิทยาลัยทักษิณ  ว่าด้วยการให้บริการวิชาการ  </t>
  </si>
  <si>
    <t>ส่วนงาน/หน่วยงาน</t>
  </si>
  <si>
    <t>รวมทั้ง 2 ระเบียบฯ พ.ศ. 2559 และ 2563</t>
  </si>
  <si>
    <t>04/12/2563</t>
  </si>
  <si>
    <t>RV00300000564120028</t>
  </si>
  <si>
    <t>รับKTB359-3,1(3000+700)3(600)ธ.ค.63 ,11(1200)13(1200+3600)14(1200x2+2400)15(1200)16(3600+1800+1000+2500)17(1800)18(2400+1200)19(2400)20(1800+600)26(1200)พ.ย.63 ใบนำส่ง52/64 คณะศึกษาฯ คก.พัฒนาวิชาชีพครูฯ(Lesson Studyฯ) ค่าธ.16%5,856กท.5%1,830,โอนกร.34,770,สะสม3%1,098,สสช8%2,928,เบิก30,744จาก36,600</t>
  </si>
  <si>
    <t>08/12/2563</t>
  </si>
  <si>
    <t>RV00300000564120260</t>
  </si>
  <si>
    <t>ตัดรอรับรู้ รับเงินโอนธ.กรุงไทย359-3,13(2000x2)15(2000)16(2000x2+1000)18(2000)19(2000x2)20(2000)24(1500)27(2000)28(2000)พ.ย.63 ใบนำส่ง67/64 รายได้โครงการ คณะศึกษาฯ คก.พัฒนาวิชาชีพครูฯ(Lesson StudyและOpen Approach)ค่าธ.6%1,470กองทุน2%490,โอนกร.24,010,สะสม1.5%367.50,สสช.2.5%612.50,เบิก23,030จาก24,500</t>
  </si>
  <si>
    <t>17/12/2563</t>
  </si>
  <si>
    <t>RV00300000564120268</t>
  </si>
  <si>
    <t>ตัดบัญชีรด.รอการรับรู้ รับเงินโอนธ.กรุงไทย359-3,23พ.ย.63 รายได้โครงการ คณะศึกษาฯจ้างผู้ทรงคุณวุฒิประเมินผลงานข้าราชการ พนง.ครู ฯเพื่อเลื่อนวิทยาฐานะให้สูงขึ้นระดับชำนาญการหรือเชี่ยวชาญ  ค่าธ.6%29,922กองทุน2%9,974,โอนกำไร488,726,รายได้สะสม1.5%7,480.50สำนักส่งเสริมฯ2.5%12,467.50เบิก468,778จาก498,700</t>
  </si>
  <si>
    <t>16/12/2563</t>
  </si>
  <si>
    <t>RV00300000564120249</t>
  </si>
  <si>
    <t>รับเงินโอนธ.กรุงไทย359-3,9ธ.ค.63(379,988),ธ.ไทยพาณิชย์044-1,16ธ.ค.63(12) รายได้โครงการ นิติฯ โครงการประเมินความเชื่อมั่นของปชช.ในจ.ชายแดนภาคใต้ฯจากสนง.ปลัดกระทรวงยุติธรรม ค่าธ.6%22,800กองทุน2%7,600,โอนกำไร372,400,รายได้สะสม1.5%5,700,สำนักส่งเสริมฯ2.5%9,500,เบิก357,200จาก380,000 ตามสญ.ที่117/2563</t>
  </si>
  <si>
    <t>22/12/2563</t>
  </si>
  <si>
    <t>RV00300000564120307</t>
  </si>
  <si>
    <t>รับเงินโอนธ.ไทยพาณิชย์5949-4,21ธ.ค.63 รับเงินใบนำส่ง76/64 รายได้โครงการ คณะมนุษย์ฯ บริการวิชาการเพื่อหารายได้ ภายใต้ศูนย์พัฒนาบันลือ ถิ่นพังงา:สอบวัดความรู้และทักษะภาษาอังกฤษTOEEIC ค่าธ.16%46,624 กองทุน5%14,570,โอนกำไร276,830,สะสม3%8,742,สสช.8%23,312,เบิก244,776จาก291,400</t>
  </si>
  <si>
    <t>RV00300000564120048</t>
  </si>
  <si>
    <t>บันทึกตัดรด.รอการรับรู้ รับเงินโอนธ.ไทยพาณิชย์609-3,10(4000)30(500)พ.ย.63 รายได้โครงการฯ คณะเศรษฐศาสตร์ฯ โครงากรอบรมหลักสูตรธุรกิจเพื่อสังคม(SE101) ค่าธ.16%720,กองทุน5%225,โอนกำไร4,275,สะสม3%135,สสช.8%360,เบิก3,780จาก4,500 ตามหนังสือที่ อว8205.07/ ลว5พ.ย.63</t>
  </si>
  <si>
    <t>RV00300000564120058</t>
  </si>
  <si>
    <t>GJ00300000564120040</t>
  </si>
  <si>
    <t xml:space="preserve">ยกเลิกใบเสร็จรับเงิน ยกเลิก RV00300000564120058 (8ธค63) เนื่องจากระทบงปม.ไม่ถูกต้อง </t>
  </si>
  <si>
    <t>23/12/2563</t>
  </si>
  <si>
    <t>RV00020900064120221</t>
  </si>
  <si>
    <t>รับเงินบริการวิชาการนวดแผนไทย+ประคบ+สมุนไพร(หัก16%)  ของคณะวิทยาการสุขภาพและการกีฬา ตามใบเสร็จนำส่งเลขที่1025/3-10 ใบเสร็จรับเงินเลขที่PL1-2564:1/29</t>
  </si>
  <si>
    <t>RV00020900064120280</t>
  </si>
  <si>
    <t>รับเงินโครงการบริการวิชาการค่ายเทคนิคปฏิบัติการด้านวิทยาศาสตร์ รร.อุบลรัตนราชกัญญาราชวิทยาลัย พัทลุง โดยคณะเทคโนโลยีและการพัฒนาชุมชน(หัก16%) ตามใบเสร็จที่ PR1-2564:3/43</t>
  </si>
  <si>
    <t>07/12/2563</t>
  </si>
  <si>
    <t>RV00020900064120051</t>
  </si>
  <si>
    <t>รับเงินโอนจากบัญชีเงินฝากออมทรัพย์ ธ.กรุงไทย เลขที่บัญชี 981-2-81043-9 ในวันที่ 03/12/2563 จากโรงเรียนภูเก็ตวิทยาลัย จังหวัดภูเก็ต สำหรับเงินจัดค่ายบริการวิชาการค่ายพัฒนาทักษะกระบวนการทางวิทยาศาสตร์ สำหรับนักเรียนห้องเรียนพิเศษ(หักบริการวิชาการ16%ของรายรับคณะวิทยาศาสตร์) ตามใบเสร็จ PR2-2564:4/48</t>
  </si>
  <si>
    <t>RV00020900064120222</t>
  </si>
  <si>
    <t>รับเงินโอนเข้าธ.กรุงไทย981-2-81043-9 วันที่3 ธค.64 บริการวิชาการค่ายการเรียนรู้วิทยาศาสตร์เชิงปฏิบัติการ รร.อุบลรัตนราชกัญญาราชวิทยาลัย พัทลุง โดยคณะวิทยาศาสตร์(หัก16%) ตามใบเสร็จรับเงินเลขที่PR2-2564:6/5</t>
  </si>
  <si>
    <t>RV00020900064120223</t>
  </si>
  <si>
    <t>รับเงินโครงการบริการวิชาการค่ายเทคนิคปฏฺิบัติการด้านวิทยาศาสตร์ รร.อุบลรัตนราชกัญญาราชวิทยาลัย พัทลุง โดยคณะวิทยาศาสตร์(หัก16%) ตามใบเสร็จรับเงินเลขที่PR1-2564:3/43</t>
  </si>
  <si>
    <t>GJ00020900064120116</t>
  </si>
  <si>
    <t>ยกเลิกใบเสร็จรับเงิน เนื่องจากระทบมิติรายรับรายจ่ายไม่ถูกต้อง RV00020900064120223</t>
  </si>
  <si>
    <t>24/12/2563</t>
  </si>
  <si>
    <t>RV00020900064120231</t>
  </si>
  <si>
    <t>รับเงินจากโรงเรียนสตรีทุ่งส่ง จังหวัดนครศรีธรรมราช สำหรับรายการจัดค่ายส่งเสริมและพัฒนาอัจฉริยภาพด้านวิทยาศาสตร์ คณิตศาสตร์ และคอมพิวเตอร์ฯ(หักบริการวิชาการ16%จากรายรับคณะวิทย์) ตามใบเสร็จ PR1-2564:3/44</t>
  </si>
  <si>
    <t>RV00300000564120402</t>
  </si>
  <si>
    <t>รับเงินโอนธ.ไทยพาณิชย์201-9,4ธ.ค.63(11700+89700) รับเงินใบนำส่ง62-63/64 รายได้โครงการ วิทยาลัยการจัดการฯ หลักสูตรการจัดทำเอกสารรายงานSARฯ เทคนิคการกรอกระบบnccsฯ  ,โอน101,400,UMDC</t>
  </si>
  <si>
    <t>RV00300000564120403</t>
  </si>
  <si>
    <t>ตัดรด.รอการรับรู้ รับเงินโอนธ.ไทยพาณิชย์201-9,3(3900x3)4(3900x2)11(3900x5)16(3900x8)18(3900x5)21(7800)25(19500+11700)พ.ย.63 รับเงินใบนำส่ง62-63/64 รายได้โครงการ วิทยาลัยการจัดการฯ หลักสูตรการจัดทำเอกสารรายงานSARฯ เทคนิคการกรอกระบบnccsฯ  ,โอน128,700,UMDC</t>
  </si>
  <si>
    <t>RV00300000564120404</t>
  </si>
  <si>
    <t>ตัดรด.รอการรับรู้ รับเงินโอนธ.ไทยพาณิชย์201-9,9(68600)10(49000)11(4900x3)20(53900+29400)พ.ย.63 รับเงินใบนำส่ง58/64 รายได้โครงการ วิทยาลัยฯ โครงการติดตามข่าวสารและวิเคราะห์สถานการณ์ เตรียมความพร้อมการเลือกตั้งท้องถิ่น ภายใต้ระเบียบ ว่าด้วยการเลือกตั้งสมาชิกสภาท้องถิ่นฯพ.ศ.2562  ,โอน215,600,UMDC</t>
  </si>
  <si>
    <t>RV00300000564120405</t>
  </si>
  <si>
    <t>ตัดรด.รอการรับรู้ รับเงินโอนธ.ไทยพาณิชย์201-9,11(4900x3)18(44100)24(53900)25(9800)16(19600)27(4900+68600)พ.ย.63 รับเงินใบนำส่ง57/64 รายได้โครงการ วิทยาลัยการจัดการฯ โครงการทิศทางและอนาคตท้องถิ่นไทย ภายใต้สถานการณ์โควิด19 New Normal และความท้าทายใหม่ฯ  ,โอน215,600,UMDC</t>
  </si>
  <si>
    <t>RV00300000564120406</t>
  </si>
  <si>
    <t>รับเงินโอนธ.ไทยพาณิชย์201-9,4ธ.ค.63(230,100) รับเงินใบนำส่ง61/64 รายได้โครงการ วิทยาลัยการจัดการฯ โครงการอบรมกลยุทธ์นำเสนอผลงานอย่างได้ผล ซักซ้อมความเข้าใจหลักเกณฑ์เพื่อเตรียมความพร้อมสูงสุดสู่การเลือกตั้ง ภายใต้บริบทกม.ใหม่ ,โอน230,100,UMDC</t>
  </si>
  <si>
    <t>RV00300000564120407</t>
  </si>
  <si>
    <t>ตัดรด.รอการรับรู้ รับเงินโอนธ.ไทยพาณิชย์201-9,8พ.ย.63(2500) รับเงินใบนำส่ง60/64 รายได้โครงการ วิทยาลัยการจัดการฯ โครงการอบรมหลักสูตรกฏหมายสำหรับการปฏิบัติงานตำรวจOnline  ,โอน2,500,UMDC</t>
  </si>
  <si>
    <t>RV00300000564120408</t>
  </si>
  <si>
    <t>รับเงินโอนธ.ไทยพาณิชย์201-9,4ธ.ค.63(58,500) ,ตัดรด.รอการรับรู้ ธ.ไทยพาณิชย์201-9,12(3900)13(15600)25(3900x2)พ.ย.63 รับเงินใบนำส่ง59/64 รายได้โครงการ วิทยาลัยการจัดการฯ โครงการเทคนิคการสร้างชุมชนแห่งการเรียนรู้ทางวิชาชีพ(PLC)สำหรับครูปฐมวัยฯ ,โอน85,800,UMDC</t>
  </si>
  <si>
    <t>RV00300000564120409</t>
  </si>
  <si>
    <t>ตัดรด.รอการรับรู้ รับเงินโอนธ.ไทยพาณิชย์201-9,11(4900)13(53900)19(68600)21(78400+9800)พ.ย.63 รับเงินใบนำส่ง54/64 รายได้โครงการ วิทยาลัยฯ โครงการทบทวนสาระสำคัญเกี่ยวกับการเลือกตั้งท้องถิ่นที่ผู้รับผิดชอบจัดการเลือกตั้ง ผู้สมัครรับเลือกตั้งและผู้เกี่ยวข้อง จำเป็นรู้และปฏิบัติให้ถูกต้องฯ ,โอน215,600,UM</t>
  </si>
  <si>
    <t>RV00300000564120410</t>
  </si>
  <si>
    <t>รับเงินโอนธ.ไทยพาณิชย์201-9,4ธ.ค.63(210,600+230,100) รับเงินใบนำส่ง62-63/64 รายได้โครงการ วิทยาลัยการจัดการฯ การสื่อสารเพื่อโน้มน้าวใจอย่างได้ผลและกลยุทธ์การนำเสนอผลงานสำหรับผู้บริหาร สมาชิกสภาและบุคลากรท้องถิ่น ,โอน440,700,UMDC</t>
  </si>
  <si>
    <t>RV00020900064120161</t>
  </si>
  <si>
    <t>รับเงินโอนจากบัญชีเงินฝากกระแสรายวัน ธ.ไทยพาณิชย์ เลขที่บัญชี 468-022625-8 ในวันที่ 03/12/2563 จากคุณรสวารินทร์ ทองสม สำหรับค่าลงทะเบียน : โครงการฝึกอบรมเชิงปฏิบัติการ การทบทวนแผนพัฒนาการศึกษาของ อปท.ฯ(หักบริการวิชาการ6%จากรายรับ สสช. นำส่ง1030/20-47) ตามใบเสร็จ PL2-2564:2/16</t>
  </si>
  <si>
    <t>18/12/2563</t>
  </si>
  <si>
    <t>RV00020900064120196</t>
  </si>
  <si>
    <t>รับเงินโอนจากบัญชีเงินฝากกระแสรายวัน ธ.ไทยพาณิชย์ เลขที่บัญชี 468-022625-8 ในวันที่ 08/12/63 จากคุณรสวารินทร์ ทองสม สำหรับเงินค่าลงทะเบียนโครงการฝึกอบรมเชิงปฏิบัติการ การใช้โปรแกรมบันทึกบัญชี งวดประจำปีงบประมาณ พ.ศ.2563ฯ(หักบริการ6%จากรายรับ สสช.ใบนำส่งเงินเล่มที่1031/1-50และ1032/1-20) PL2-2564:2/19</t>
  </si>
  <si>
    <t>RV00020900064120216</t>
  </si>
  <si>
    <t>รับเงินโอนจากบัญชีเงินฝากกระแสรายวัน ธ.ไทยพาณิชย์ เลขที่บัญชี 468-022625-8 ในวันที่22/12/63จาากนางรสวารินทร์ ทองสม สำหรับเงินค่าลงทะเบียนโครงการฝึกอบรมเชิงปฏิบัติการการนำแผนพัฒนาการศึกษา(พ.ศ.2561-2564)มาปรับปรุงเป็นแผนพัฒนาการศึกษาฯ(หักบริการวิชาการ6%จากรายรับ สสช.เล่มที่1033/1-30)ใบเสร็จPL2-64:2/21</t>
  </si>
  <si>
    <t>03/02/2564</t>
  </si>
  <si>
    <t>RV00300000564020030</t>
  </si>
  <si>
    <t>ตัดรอการรับรู้ ธ.SCB5949-4,1(2500)30(1500)ตค.63,19(1000)พย.63,3(500)4(2500)24(2000)ธค.63,14(2500x2)15(2500)21(2500)31(2500)มค.64,1กพ.64(2500) ใบนำส่ง122/64คณะศึกษาฯ ค่าลงตีพิมพ์ผลงานวิชาการในวารสารศึกษาฯปีที่21ฉ.1 ค่าธ.16%4,000,กองทุน5%1,250,โอนกำไร23,750,สะสม3%750,สสช.8%2,000,เบิก21,000จาก25,000</t>
  </si>
  <si>
    <t>25/02/2564</t>
  </si>
  <si>
    <t>RV00300000564020417</t>
  </si>
  <si>
    <t>รับเงินโอนธ.ไทยพาณิชย์044-1,25ก.พ.64(12) ,ธ.กรุงไทย359-3,23ก.พ.64(284,988) รายได้โครงการ นิติฯ โครงการประเมินความเชื่อมั่นของปชช.ในจ.ชายแดนภาคใต้ฯจากสนง.ปลัดกระทรวงยุติธรรม ค่าธ.6%17,100กองทุน2%5,700,โอนกำไร279,300,รายได้สะสม1.5%4,275,สำนักส่งเสริมฯ2.5%7,125,เบิก267,900จาก285,000 สญ.ที่117/2563</t>
  </si>
  <si>
    <t>18/01/2564</t>
  </si>
  <si>
    <t>RV00300000564010347</t>
  </si>
  <si>
    <t>รับเงินโอนธ.ไทยพาณิชย์ กระแสรายวัน044-1,10ก.ย.63 รับเงินใบนำส่ง110/64 รายได้โครงการ ฝ่ายวิชาการ โครงการบริการแปลเอกสาร ค่าธ.16%160 กองทุน5%50,โอนกำไร950,สะสม3%30,สสช.8%80,เบิก840จาก1,000 อว8202.03/2665ลว8ต.ค.63</t>
  </si>
  <si>
    <t>GJ0030000056401000111</t>
  </si>
  <si>
    <t>ยกเลิกใบเสร็จรับเงิน ยกเลิก RV00300000564010347 ,18มค64 เนื่องจากกระทบงปม.ผิดหน่วยงาน</t>
  </si>
  <si>
    <t>18/02/2564</t>
  </si>
  <si>
    <t>RV00300000564020335</t>
  </si>
  <si>
    <t>รับเงินโอนธ.ไทยพาณิชย์5949-4,17ก.พ.64 รับเงินใบนำส่ง128/64 รายได้โครงการ คณะมนุษย์ฯ โครงการพัฒนาศักยภาพนิสิต English for CommunicationและEnglish Intensive Coures  ค่าธ.16%38,000 กองทุน5%11,875,โอนกำไร225,625,สะสม3%7,125,สสช.8%19,000,เบิก199,500จาก237,500 อว8202.02/ ลว27ม.ค.64 ,โอน237,500</t>
  </si>
  <si>
    <t>RV00300000564010344</t>
  </si>
  <si>
    <t>รับเงินโอนธ.ไทยพาณิชย์609-3,11(500)12(4,000)18(1,500)ม.ค.64 รับเงินใบนำส่ง113/64 รายได้โครงการ คณะเศรษฐศาสตร์ฯ โครงการอบรมหลักสูตรธุรกิจเพื่อสังคม(SE101) ค่าธ.6%360กองทุน2%120,โอนกำไร5,880,รายได้สะสม1.5%90สำนักส่งเสริมฯ2.5%150เบิก5,640จาก6,000 ,โอน500+4,000+1,500</t>
  </si>
  <si>
    <t>06/01/2564</t>
  </si>
  <si>
    <t>RV00020900064010047</t>
  </si>
  <si>
    <t>รับเงินจากคณะวิทยาการสุขภาพและการกีฬา สำหรับรายการค่าบริการนวดแผนไทย ลูกประคบ และสมุนไพร (หักบริการวิชาการ16%จากรายรับนำส่งเล่มที่1025เลขที่11-22) ตามใบเสร็จ PL1-2564:1/33</t>
  </si>
  <si>
    <t>RV00300000564010405</t>
  </si>
  <si>
    <t>27/01/2564</t>
  </si>
  <si>
    <t>RV00300000564010407</t>
  </si>
  <si>
    <t>รับเงินโอนธ.ไทยพาณิชย์ กระแสรายวัน044-1,27ม.ค.64 รับเงินใบนำส่ง1120/64 รายได้โครงการ ฝ่ายวิชาการ โครงการบริการแปลเอกสาร ค่าธ.16%160 กองทุน5%50,โอนกำไร950,สะสม3%30,สสช.8%80,เบิก840จาก1,000 อว8202.03/2665ลว8ต.ค.63</t>
  </si>
  <si>
    <t>17/02/2564</t>
  </si>
  <si>
    <t>RV00300000564020272</t>
  </si>
  <si>
    <t>รับเงินโอนธ.ไทยพาณิชย์ กระแสรายวัน044-1,17ก.พ.64 รับเงินใบนำส่ง127/64 รายได้โครงการ ฝ่ายวิชาการ โครงการเตรียมความพร้อมเพื่อสอบข้อสอบมาตรฐานภาษาอังกฤษ(TOEFL ITP)ค่าธ.16%7,920 กองทุน5%2,475,โอนกำไร47,025,สะสม3%1,485,สสช.8%3,960,เบิก41,580จาก49,500 อว8202.03/0122ลว13ม.ค.64</t>
  </si>
  <si>
    <t>RV00300000564020418</t>
  </si>
  <si>
    <t>รับเงินโอนธ.ไทยพาณิชย์ กระแสรายวัน044-1,25ก.พ.64 รับเงินใบนำส่ง130/64 รายได้โครงการ ฝ่ายวิชาการ โครงการบริการแปลเอกสาร ค่าธ.16%240 กองทุน5%75,โอนกำไร1,425,สะสม3%45,สสช.8%120,เบิก1,260จาก1,500 อว8202.03/2665ลว8ต.ค.63</t>
  </si>
  <si>
    <t>13/01/2564</t>
  </si>
  <si>
    <t>RV00020900064010154</t>
  </si>
  <si>
    <t>รับเงินโอนจากบัญชีเงินฝากกระแสรายวัน ธ.ไทยพาณิชย์ เลขที่บัญชี 468-022625-8 ในวันที่ 05/01/2564 จากนางรสวารินทร์ ทองสม สำหรับเงินค่าลงทะเบียนโครงการฝึกอบรมเชิงปฏิบัติการการจัดทำบัญชีนอกระบบ บัญชีคอมพิวเตอร์(หักบริการวิชาการ6%ของรายรับของ สสช.) ตามใบเสร็จ PL2-2564:3/7</t>
  </si>
  <si>
    <t>19/01/2564</t>
  </si>
  <si>
    <t>RV00020900064010262</t>
  </si>
  <si>
    <t>รับเงินโอนจากบัญชีเงินฝากกระแสรายวัน ธ.ไทยพาณิชย์ เลขที่บัญชี 468-022625-8 ในวันที่ 19/01/2564 จากคุณรสวารินทร์ ทองสม สำหรับค่าลงทะเบียนโครงการฝึกอบรมเชิงปฏิบัติการการจัดทำบัญชีนอกระบบ บัญชีคอมพิวเตอร์รุ่นที่2ฯ(หักบริการวิชาการ6%ของหน่วยงาน สสช.) ตามใบเสร็จ PL2-2564:3/16</t>
  </si>
  <si>
    <t>11/01/2564</t>
  </si>
  <si>
    <t>RV00300000564010469</t>
  </si>
  <si>
    <t>ตัดรด.รอการรับรู้ รับเงินโอนธ.ไทยพาณิชย์201-9,29ธ.ค.63(105,300) รับเงินใบนำส่ง105/64 รายได้โครงการ วิทยาลัยการจัดการฯ การทำงานเป็นทีมอย่างมีประสิทธิภาพเพื่อการบริการปชช.ที่มีประสิทธิผล,โอน105,300,UMDC</t>
  </si>
  <si>
    <t>RV00300000564010470</t>
  </si>
  <si>
    <t>ตัดรด.รอการรับรู้ รับเงินโอนธ.ไทยพาณิชย์201-9,30ธ.ค.63(210,600+195,000+187,200) รับเงินใบนำส่ง97,98,102/64 รายได้โครงการ วิทยาลัยการจัดการฯ การสื่อสารเพื่อโน้มน้าวใจอย่างได้ผลและกลยุทธ์การนำเสนอผลงานฯ,โอน592,800,UMDC</t>
  </si>
  <si>
    <t>RV00300000564010471</t>
  </si>
  <si>
    <t>ตัดรด.รอการรับรู้ รับเงินโอนธ.ไทยพาณิชย์201-9,4(29400+4900x2)6(4900)7(4900)8(4900)9(29400)12(4900)15(49000)18(14700)21(9800)30(98000+142100)ธ.ค.63 ใบนำส่ง100-101/64 รายได้โครงการ วิทยาลัยการจัดการฯ โครงการอบรมข้อควรระวังการเลือกตั้งสมาชิกสภาท้องถิ่นฯ,โอน401,800,UMDC</t>
  </si>
  <si>
    <t>RV00300000564010472</t>
  </si>
  <si>
    <t>ตัดบัญชีรด.รอการรับรู้ รับเงินโอนธ.ไทยพาณิชย์201-9,30ธ.ค.63(195000+218400+214500)  รายได้โครงการ วิทยาลัยการจัดการฯ โครงการกลยุทธ์การนำเสนอผลงานอย่างได้ผล ซักซ้อมความเข้าใจหลักเกณฑ์เพื่อเตรียมความพร้อมสูงสุดสู่การเลือกตั้งฯ,โอน627,900,UMDC</t>
  </si>
  <si>
    <t>RV00300000564010473</t>
  </si>
  <si>
    <t>ตัดบัญชีรด.รอการรับรู้  ธ.ไทยพาณิชย์201-9,18(3500)30(3500)พ.ย.63 ,2(3500จาก14000)21(3500+10500)25(3500)ธ.ค.63 รับเงินใบนำส่ง94/64  รายได้โครงการ วิทยาลัยการจัดการฯ โครงการฝึกอบรมเชิงปฏิบัติการ หลักสูตรเทคนิคการเขียนคู่มือปฏิบัติงาน ,โอน28,000,UMDC</t>
  </si>
  <si>
    <t>RV00300000564010474</t>
  </si>
  <si>
    <t>รับเงินโอนธ.ไทยพาณิชย์201-9,6ม.ค.64(41,000) รับเงินใบนำส่ง94/64  รายได้โครงการ วิทยาลัยการจัดการฯ โครงการฝึกอบรมเชิงปฏิบัติการ หลักสูตรเทคนิคการเขียนคู่มือปฏิบัติงาน ,โอน41,000,UMDC</t>
  </si>
  <si>
    <t>RV00300000564010475</t>
  </si>
  <si>
    <t>ตัดรด.รอการรับรู้  ธ.ไทยพาณิชย์201-9,2(4900)3(4900)16(4900x2)18(29400+24500)25(9800)พ.ย.63 ,4(4900)30(122500)ธ.ค.63 ใบนำส่ง103/64  รายได้โครงการ วิทยาลัยการจัดการฯ โครงการอบรมหลักเกณฑ์การเลื่อนวิทยฐานะสำหรับข้าราชการครูและบุคลากรทางการศึกษาฯ ,โอน210,700,UMDC</t>
  </si>
  <si>
    <t>RV00300000564010476</t>
  </si>
  <si>
    <t>ตัดรด.รอการรับรู้  ธ.ไทยพาณิชย์201-9,25(7000+3500)30(3500x2)พ.ย.63 ,2(7000จาก14000)23(3500)ธ.ค.63 ใบนำส่ง92/64  รายได้โครงการ วิทยาลัยการจัดการฯ โครงการพัฒนาศักยภาพบุคลากรภาครัฐเพื่อป้องกันความผิดพลาดการเบิกจ่ายฯ ,โอน28,000,UMDC</t>
  </si>
  <si>
    <t>RV00300000564010477</t>
  </si>
  <si>
    <t>รับเงินโอนธ.ไทยพาณิชย์201-9,6ม.ค.64 (31,500)  ใบนำส่ง92/64  รายได้โครงการ วิทยาลัยการจัดการฯ โครงการพัฒนาศักยภาพบุคลากรภาครัฐเพื่อป้องกันความผิดพลาดการเบิกจ่ายฯ ,โอน31,500,UMDC</t>
  </si>
  <si>
    <t>RV00300000564010478</t>
  </si>
  <si>
    <t>ตัดรอการรับรู้ ธ.ไทยพาณิชย์201-9,23(3500)25(3500)พ.ย.63  ,2(3500จาก14000)4(7000)18(3500)21(3500)23(7000x2+14000)ธ.ค.63 ใบนำส่ง93/64 รายได้โครงการ วิทยาลัยการจัดการฯ โครงการอบรมการทำงานเชิงวิเคราะห์และสังเคราะห์จากงานประจำฯ ,โอน52,500,UMDC</t>
  </si>
  <si>
    <t>RV00300000564010479</t>
  </si>
  <si>
    <t>รับเงินโอนธ.ไทยพาณิชย์201-9,6ม.ค.64(35000) ใบนำส่ง93/64 รายได้โครงการ วิทยาลัยการจัดการฯ โครงการอบรมการทำงานเชิงวิเคราะห์และสังเคราะห์จากงานประจำฯ ,โอน35,000,UMDC</t>
  </si>
  <si>
    <t>RV00300000564010480</t>
  </si>
  <si>
    <t>ตัดรด.รอรับรู้ ธ.ไทยพาณิชย์201-9,3(9800)9(4900+62700+137200)24(44100+58800)25(49000+19600+4900x3+11700+3000)3(14700)ธ.ค.63  รับเงินใบนำส่ง90-91/64 รายได้โครงการฯ วิทยาลัยการจัดการฯ หลักสูตรทิศทางและอนาคตท้องถิ่นไทยภายใต้โควิด19 ,โอน431,200,UMDC</t>
  </si>
  <si>
    <t>RV00300000564010481</t>
  </si>
  <si>
    <t>ตัดรด.รอรับรู้ ธ.ไทยพาณิชย์201-9,9(3900)14(3900)15(3900)21(3900)22(3900)23(15600)25(15600+3900)29(187200+148200)ธ.ค.63 รับเงินใบนำส่ง88-89/64 รายได้โครงการ วิทยาลัยการจัดการฯ หลักสูตรการจัดทำเอกสารรายงานSARฯ เทคนิคการกรอกระบบnccsฯ  ,โอน390,000,UMDC</t>
  </si>
  <si>
    <t>RV00300000564010482</t>
  </si>
  <si>
    <t>ตัดรด.รอรับรู้ ธ.ไทยพาณิชย์201-9,23พ.ย.63(3900) ,4(7800x2)8(3900x2)9(15600+3900x2+)10(31200)29(152100)ธ.ค.63 รับเงินใบนำส่ง/64 รายได้โครงการ วิทยาลัยการจัดการฯ หลักสูตรการจัดทำเอกสารรายงานSARฯ เทคนิคการกรอกระบบnccsฯ  ,โอน226,200,UMDC</t>
  </si>
  <si>
    <t>RV00300000564010483</t>
  </si>
  <si>
    <t>ตัดรด.รอรับรู้ ธ.ไทยพาณิชย์201-9,25(3900)26(15600)30(3900x2+7800)พ.ย.63 ,3(3900)4(11700)29(156000)30(7800)ธ.ค.63 ใบนำส่ง86/64 รายได้โครงการ วิทยาลัยการจัดการฯ หลักสูตรการจัดทำเอกสารรายงานSARฯ เทคนิคการกรอกระบบnccsฯ,โอน214,500,UMDC</t>
  </si>
  <si>
    <t>RV00300000564010484</t>
  </si>
  <si>
    <t>ตัดรด.รอรับรู้ ธ.ไทยพาณิชย์201-9,3(3900)30(3900x6)พ.ย.63 ใบนำส่ง104/64 รายได้โครงการ วิทยาลัยการจัดการฯ หลักสูตรการจัดทำเอกสารรายงานSARฯ เทคนิคการกรอกระบบnccsฯ,โอน27,300,UMDC</t>
  </si>
  <si>
    <t>RV00300000564010485</t>
  </si>
  <si>
    <t>ตัดรด.รอรับรู้ ธ.ไทยพาณิชย์201-9,1(3900x2)4(3900x3+7800)7(7800x2)8(3900x6+11700+7800+23400)9(3900x5+7800x2)29(58500)ธ.ค.63 ใบนำส่ง104/64 รายได้โครงการ วิทยาลัยการจัดการฯ หลักสูตรการจัดทำเอกสารรายงานSARฯ เทคนิคการกรอกระบบnccsฯ,โอน202,800,UMDC</t>
  </si>
  <si>
    <t>12/01/2564</t>
  </si>
  <si>
    <t>RV00300000564010259</t>
  </si>
  <si>
    <t>ตัดรด.รอการรับรู้ รับเงินโอนธ.ไทยพาณิชย์201-9,30ธ.ค.63(195,000+171,600) รับเงินใบนำส่ง106-107/64 รายได้โครงการ วิทยาลัยการจัดการฯ โครงการกลยุทธ์การนำเสนอผลงานอย่างได้ผล ซักซ้อมความเข้าใจหลักเกณฑ์เพื่อเตรียมความพร้อมสูงสุดสู่การเลือกตั้งฯ ,โอน366,600,UMDC</t>
  </si>
  <si>
    <t>RV00300000564010366</t>
  </si>
  <si>
    <t>ตัดรด.รอการรับรู้ รับเงินโอนธ.ไทยพาณิชย์201-9,8มิ.ย.63(5000) ,28(5000)29(5000)ส.ค.63 ,5(2500)25(2500)ก.ย.63 ,27(5000)29(15000)30(10000)ต.ค.63 , รับเงินใบนำส่ง116/64 รายได้โครงการ วิทยาลัยการจัดการฯ โครงการอบรมหลักสูตรกฏหมายสำหรับการปฏิบัติงานตำรวจOnline  ,โอน50,000,UMDC</t>
  </si>
  <si>
    <t>RV00300000564010367</t>
  </si>
  <si>
    <t>ตัดรด.รอการรับรู้ รับเงินโอนธ.ไทยพาณิชย์201-9,3(2500)24(5000x2)26(2500)พ.ย.63 ,25ธ.ค.63(5000x3) รับเงินใบนำส่ง116/64 รายได้โครงการ วิทยาลัยการจัดการฯ โครงการอบรมหลักสูตรกฏหมายสำหรับการปฏิบัติงานตำรวจOnline  ,โอน30,000,UMDC</t>
  </si>
  <si>
    <t>28/01/2564</t>
  </si>
  <si>
    <t>RV00300000564010454</t>
  </si>
  <si>
    <t>รับเงินโอนธ.ไทยพาณิชย์201-9,28ม.ค.64 รายได้โครงการ วิทยาลัยการจัดการฯ จัดทำสัญญาเลขที่ 20/2563 วันที่ 29ก.ย.63 จ้างเหมาพัฒนาสินค้าและวิเคราะห์คุณค่าทางโภชนาการหรือสารออกฤทธิ์ทางชีวภาพฯ ตามโครงการพัฒนาสินค้าชุมชนและผลิตภัณฑ์OTOPสู่พัทลุงแบรนด์ ,โอน411,000</t>
  </si>
  <si>
    <t>RV00300000564020042</t>
  </si>
  <si>
    <t>รับเงินโอน ธ.ไทยพาณิชย์201-9,2ก.พ.64  รับเงินใบนำส่ง123/64 รายได้โครงการ วิทยาลัยการจัดการฯ หลักสูตรการจัดทำเอกสารรายงานSARฯ เทคนิคการกรอกระบบnccsฯ  ,โอน120,900,UMDC</t>
  </si>
  <si>
    <t>RV00300000564020043</t>
  </si>
  <si>
    <t>รับเงินโอนธ.ไทยพาณิชย์201-9,2ก.พ.64 รับเงินใบนำส่ง125/64 รายได้โครงการ วิทยาลัยการจัดการฯ การสื่อสารเพื่อโน้มน้าวใจอย่างได้ผลและกลยุทธ์การนำเสนอผลงานฯ,โอน156,000,UMDC</t>
  </si>
  <si>
    <t>RV00300000564020044</t>
  </si>
  <si>
    <t>รับเงินโอนธ.ไทยพาณิชย์201-9,2ก.พ.64 รับเงินใบนำส่ง124/64 รายได้โครงการ วิทยาลัยการจัดการฯ โครงการเตรียมให้พร้อมทั้งความรู้ ข้อมูล ข้อห้ามและข้อควรปฏิบัติภายใต้กม.และระเบียบทั้งมวลที่เกียวข้องกับการเลือกตั้งท้องถิ่นฯ,โอน112,700,UMDC</t>
  </si>
  <si>
    <t>RV00300000564020045</t>
  </si>
  <si>
    <t>ตัดรด.รอรับรู้ รับเงินโอนธ.ไทยพาณิชย์201-9,26(73500)28(4900)29(4900x2)มค.64 รับเงินใบนำส่ง124/64 รายได้โครงการ วิทยาลัยการจัดการฯ โครงการเตรียมให้พร้อมทั้งความรู้ ข้อมูล ข้อห้ามและข้อควรปฏิบัติภายใต้กม.และระเบียบทั้งมวลที่เกียวข้องกับการเลือกตั้งท้องถิ่น,โอน88,200,UMDC</t>
  </si>
  <si>
    <t>RV00300000564020324</t>
  </si>
  <si>
    <t>รับเงินโอนธ.ไทยพาณิชย์201-9,17ก.พ.64 รับเงินประกันผลงานจ้างเหมาจัดโครงการจัดทำหลักสูตรสถานศึกษา การศึกษาปฐมวัยของศูนย์พัฒนาเด็กเล็กฯรองรับLPA ,โอน20,124</t>
  </si>
  <si>
    <t>23/02/2564</t>
  </si>
  <si>
    <t>RV00300000564020393</t>
  </si>
  <si>
    <t>รับเงินโอนธ.ไทยพาณิชย์201-9,23ก.พ.64 รับเงินประกันผลงานจ้างเหมาจัดโครงการทบทวนสาระสำคัญเกี่ยวกับการเลือกตั้งท้องถิ่นที่ผู้รับผิดชอบจัดการเลือกตั้งฯ ของอปท. สญ.41/2564 ,โอน24,917</t>
  </si>
  <si>
    <t>RV00300000564020394</t>
  </si>
  <si>
    <t>รับเงินโอนธ.ไทยพาณิชย์201-9,23ก.พ.64 รับเงินประกันผลงานจ้างเหมาจัดโครงการเกาะติดสถานการณ์ ข่าวสรร ความเคลื่อนไหวเพื่อเตรียมพร้อมสู่การเลือกตั้งท้องถิ่นอย่างมีคุณภาพภายใต้ระเบียบว่าด้วยการเลือกตั้งสมาชิกสภาท้องถิ่นฯ สญ.40/2564,โอน24,917</t>
  </si>
  <si>
    <t>19/03/2564</t>
  </si>
  <si>
    <t>RV00300000564030305</t>
  </si>
  <si>
    <t>บันทึกตัดรด.รอการรับรู้ ธ.กรุงไทย359-3,25ก.พ.64(6,000) ,รับเงินโอนธ.กรุงไทย359-3,3(1,000+2,000)4(2,000)8(6,000)มี.ค.64 รับเงินใบนำส่ง159/64 รายได้โครงการ คณะศึกษาฯ การจัดประชุมวิชาการนำเสนอผลงานวิจัย นวัตกรรมวิชาชีพครู  ค่าธ.16%2,720กองทุน5%850,โอนกำไร16,150,สะสม3%510,สสช.8%1,360,เบิก14,280จาก17,000 อว8202.01/0117 ลว8มี.ค.64</t>
  </si>
  <si>
    <t>30/03/2564</t>
  </si>
  <si>
    <t>RV00300000564030442</t>
  </si>
  <si>
    <t>รับเงินโอนธ.ไทยพาณิชย์5949-4,21มี.ค.64 รายได้โครงการ คณะศึกษาฯ จัดทำข้อตกลงเลขที่63-0075-6 ลว.21ก.ย.63 โครงการพัฒนาครูในรร.ตำรวจตระเวนชายแดน เพื่อยกระดับคุณภาพการศึกษษของรร.ในถิ่นทุรกันดาร งวดที่2 ค่าธ.6%6,180กองทุน2%5,700,โอนกำไร279,300,รายได้สะสม1.5%2,060,สำนักส่งเสริมฯ2.5%2,575,เบิก96,820จาก103,000 จากกสศ.,โอน103,000</t>
  </si>
  <si>
    <t>09/03/2564</t>
  </si>
  <si>
    <t>RV00300000564030090</t>
  </si>
  <si>
    <t>รับเงินโอนธ.ไทยพาณิชย์5949-4,8มี.ค.64 ใบนำส่ง141/64 รายได้โครงการ คณะมนุษย์ฯ บริการวิชาการเพื่อหารายได้ ภายใต้ศูนย์พัฒนาบันลือ ถิ่นพังงา:สอบวัดความรู้และทักษะภาษาอังกฤษTOEIC  ค่าธ.16%28,464 กองทุน5%8,895,โอนกำไร169,005,สะสม3%5,337,สสช.8%14,232,เบิก149,436จาก177,900 อว8202.03/   ลว24ก.พ.64,โอน177,900</t>
  </si>
  <si>
    <t>15/03/2564</t>
  </si>
  <si>
    <t>RV00020900064030129</t>
  </si>
  <si>
    <t>รับเงินโอนจากบัญชีเงินฝากออมทรัพย์ ธ.กรุงไทย เลขที่บัญชี 984-1-87689-2 ในวันที่ 02/03/64 จากสำนักงานปลัดกระทรวงการอุดมศึกษา วิทยาศาสตร์ วิจัยและนวัตกรรม สำหรับเงินสนับสนุนโครงการยุวชนอาสา :โครงการโซ่อุปทานการผลิตบัวหลวงทางการค้าและการเพิ่มมูลค่าโดยเทคโนโลยีและนวัตกรรมที่เหมาะสมในจังหวัดพัทลุง (หักบริการวิชาการ6%ของรายรับคณะเทคโนฯ) ใบเสร็จ PR2-2564:11/45</t>
  </si>
  <si>
    <t>24/03/2564</t>
  </si>
  <si>
    <t>RV00020900064030264</t>
  </si>
  <si>
    <t>รับเงินจากโรงเรียนอุบลรัตนราชกัญญาราชวิทยาลัย พัทลุง สำหรับเงินจัดค่ายบริการวิชาการสำหรับสถานศึกษา : จัดค่ายเทคนิคปฏิบัติการเบี้องต้นทางด้านวิทยาศาสตร์ฯ(หักบริการวิชาการ16%จากรายรับคณะเทคโนฯ) ตามใบเสร็จ PR1-2564:5/32</t>
  </si>
  <si>
    <t>08/03/2564</t>
  </si>
  <si>
    <t>RV00020900064030058</t>
  </si>
  <si>
    <t>รับเงินจากคณะวิทยาศาสตร์ สำหรับเงินค่าลงทะเบียนโครงการค่ายนักจุลชีววิทยารุ่นเยาว์ ครั้งที่ 2(หักบริการวิชาการ16%จากใบนำส่งเงินเล่มที่ 1083เลขที่1-39) ตามใบเสร็จ PL1-2564:1/47</t>
  </si>
  <si>
    <t>RV00020900064030088</t>
  </si>
  <si>
    <t>รับเงินโอนจากบัญชีเงินฝากออมทรัพย์ ธ.กรุงไทย เลขที่บัญชี 981-2-81043-9 ในวันที่ 03/03/2564 จากโรงเรียนแสงทองวิทยา จังหวัดสงขลา สำหรับเงินจัดค่ายบริการวิชาการค่ายค่ายปฏิบัติการวิทยาศาสตร์ สำหรับนักเรียนห้องเรียนพิเศษโปรแกรม SME(หักบริการวิชาการ16%ของรายรับคณะวิทยาศาสตร์) ตามใบเสร็จ PR2-2564:11/5</t>
  </si>
  <si>
    <t>17/03/2564</t>
  </si>
  <si>
    <t>RV00020900064030149</t>
  </si>
  <si>
    <t>รับเงินโอนจากบัญชีเงินฝากออมทรัพย์ ธ.กรุงไทย เลขที่บัญชี 981-2-81043-9 ในวันที่ 11/03/64 จากโรงเรียนอุบลรัตนราชกัญญาราชวิทยาลัย จ.พัทลุง สำหรับเงินค่ายบริการวิชาการสำหรับสถานศึกษา : จัดค่ายบูรณาการวิทยาศาสตร์ระดับมัธยมศึกษาตอนปลายฯ(หักบริการวิชาการ16%จากรายรับคณะวิทย์) ตามใบเสร็จ PR2-2564:12/12</t>
  </si>
  <si>
    <t>23/03/2564</t>
  </si>
  <si>
    <t>RV00020900064030236</t>
  </si>
  <si>
    <t>รับเช็คเลขที่10309779 ธ.กรุงไทย สาขาพลโยธิน39ลว.03/03/64 จากสำนักงานปรมาณูเพื่อสันติ สำหรับเงินค่าใช้จ่ายเกี่ยวกับการดูแลสถานีเฝ้าระวังภัยทางรังสีจังหวัดสงขลาตามข้อตกลง(หักบริการวิชาการ6%จากรายรับของคณะวิทย์) ตามใบเสร็จ PR2-2564:12/39</t>
  </si>
  <si>
    <t>25/03/2564</t>
  </si>
  <si>
    <t>RV00020900064030280</t>
  </si>
  <si>
    <t>รับเงินโอนจากบัญชีเงินฝากออมทรัพย์ ธ.กรุงไทย เลขที่บัญชี 981-2-81043-9 ในวันที่ 08/03/64 จากโรงเรียนอุบลรัตนราชกัญญาราชวิทยาลัย พัทลุง สำหรับเงินจัดค่ายบริการวิชาการสำหรับสถานศึกษา : จัดค่ายการเรียนรู้วิทยาศาสตร์เชิงปฏิบัติการ(หักบริการวิชาการ16%จากรายรับคณะวิทยาศาสตร์) ตามใบเสร็จ PR2-2564:13/10</t>
  </si>
  <si>
    <t>11/03/2564</t>
  </si>
  <si>
    <t>RV00020900064030121</t>
  </si>
  <si>
    <t>รับเงินจากคณะอุตสาหกรรมเกษตรและชีวภาพ สำหรับเงินค่าลงทะเบียนโครงการทักษะวิทย์ แบคทีเรียตัวร้ายกับนายสมุนไพร (หักบริการวิชาการ16%ตามใบนำส่งเงินเล่มที่ 989 เลขที่ 43-50 และเล่มที่ 993 เลขที่ 1-3) ตามใบเสร็จ PL1-2564:1/48</t>
  </si>
  <si>
    <t>RV00020900064030130</t>
  </si>
  <si>
    <t>รับเงินโอนจากบัญชีเงินฝากออมทรัพย์ ธ.กรุงไทย เลขที่บัญชี 984-1-87689-2 ในวันที่ 02/03/64 จากสำนักงานปลัดกระทรวงการอุดมศึกษา วิทยาศาสตร์ วิจัยและนวัตกรรม สำหรับเงินสนับสนุนโครงการยุวชนอาสา : โครงการนวัตกรรมผลิตภัณฑ์จากวัสดุเศษเหลือการผลิตข้าวสังข์หยดพัทลุง (หักบริการวิชาการ6%ของรายรับคณะ อกช.) ใบเสร็จ PR2-2564:11/45</t>
  </si>
  <si>
    <t>RV00020900064030064</t>
  </si>
  <si>
    <t>รับเงินจากสำนักคอมพิวเตอร์ พื้นที่พัทลุง สำหรับเงินค่าลงทะเบียนโครงการพัฒนาศักยภาพการใช้งานเทคโนโลยีสารสนเทศสำหรับนักศึกษา ศูนย์การศึกษานอกระบบ(หักบริการวิชาการ16%จากใบนำส่งเงินเล่มที่1084เลขที่1)ใบเสร็จ PL1-2564:1/46</t>
  </si>
  <si>
    <t>05/03/2564</t>
  </si>
  <si>
    <t>RV00020900064030048</t>
  </si>
  <si>
    <t>รับเงินโอนจากบัญชีเงินฝากออมทรัพย์ ธ.กรุงไทย เลขที่บัญชี 981-2-81043-9ในวันที่1/2/64ฝากกลับค่าธรรมเนียม36บ.ในวันที่2/3/64 จากสำนักงานพัฒนาชุมชนจังหวัดพัทลุงฯ สำหรับเงินโครงการพัฒนาผลิตภัณฑ์สมุนไพรดูแลสุขภาพเชิงพาณิชย์จากฐานทรัพยากรชีวภาพในจังหวัดพัทลุงจำนวน3กิจกรรม(หักบริการวิชาการ6%)ตามใบเสร็จPR2-2564:10/34</t>
  </si>
  <si>
    <t>RV00020900064030093</t>
  </si>
  <si>
    <t>รับเงินโอนจากบัญชีเงินฝากกระแสรายวัน ธ.ไทยพาณิชย์ เลขที่บัญชี 468-022625-8 ในวันที่ 03/03/64 จากคุณรสวารินทร์ ทองสม สำหรับเงินค่าลงทะเบียนโครงการฝึกอบรมเชิงปฏิบัติการการจัดทำบัญชีนอกระบบ บัญชีคอมพิวเตอร์ฯ(หักบริการวิชาการ6%จากรายได้ของ สสช.) ตามใบเสร็จ PL2-2564:4/2</t>
  </si>
  <si>
    <t>RV00020900064030127</t>
  </si>
  <si>
    <t>รับเงินโอนจากบัญชีเงินฝากกระแสรายวัน ธ.ไทยพาณิชย์ เลขที่บัญชี 468-022625-8 ในวันที่ 08/03/64 จากคุณรสวารินทร์ ทองสม สำหรับรายการค่าลงทะเบียนโครงการฝึกอบรมเชิงปฏิบัติการการจัดทำบัญชีนอกระบบ บัญชีคอมพิวเตอร์ รุ่นที่3(หักบริการวิชาการ6%จากรายรับของ สสช.) ตามใบเสร็จ PL2-2564:4/5</t>
  </si>
  <si>
    <t>RV00020900064030131</t>
  </si>
  <si>
    <t>รับเงินโอนจากบัญชีเงินฝากออมทรัพย์ ธ.กรุงไทย เลขที่บัญชี 901-3-71060-3ในวันที่1-5/03/64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(ยกเว้นบริการวิชาการ) PR2-2564:12/10</t>
  </si>
  <si>
    <t>RV00020900064030166</t>
  </si>
  <si>
    <t>รับเงินโอนจากบัญชีเงินฝากกระแสรายวัน ธ.ไทยพาณิชย์ เลขที่บัญชี 468-022625-8 ในวันที่ 17/03/64 จากคุณรสวารินทร์ ทองสม สำหรับรายการค่าลงทะเบียนโครงการฝึกอบรมเชิงปฏิบัติการ การจัดทำแผนพัฒนาการศึกษาฯ(หักบริการวิชาการ6%จากรายรับของ สสช.) ตามใบเสร็จ PR2-2564:4/8</t>
  </si>
  <si>
    <t>RV00020900064030291</t>
  </si>
  <si>
    <t>รับเงินโอนจากบัญชีเงินฝากกระแสรายวัน ธ.ไทยพาณิชย์ เลขที่บัญชี 468-022625-8 ในวันที่ 26/03/64 จากคุณรสวารินทร์ ทองสม สำหรับรายการค่าลงทะเบียนโครงการฝึกอบรมเชิงปฏิบัติการ การจัดทำแผนพัฒนาการศึกษา ของ ศพด.ฯ(หักค่าธรรมเนียมบริการวิชาการ6%ของ สสช.) ตามใบเสร็จ PL2-2564:4/15</t>
  </si>
  <si>
    <t>31/03/2564</t>
  </si>
  <si>
    <t>RV00020900064030308</t>
  </si>
  <si>
    <t>รับเงินโอนจากบัญชีเงินฝากออมทรัพย์ ธ.กรุงไทย เลขที่บัญชี 901-3-71060-3 ในวันที่ 25/03/2564 จากสำนักงานปลัดกระทรวงอุดมศึกษา วิทยาศาสตร์และนวัตกรรม สำหรับเงินโครงการยกระดับเศรษฐกิจและสังคมรายตำบลแบบบูรณาการ(1ตำบล1มหาวิทยาลัย)ในพื้นที่65ตำบล(ยกเว้นการหักค่าธรรมเนียมบริการวิชาการ) ตามใบเสร็จ PR2-2564:13/26</t>
  </si>
  <si>
    <t>ตัดรด.รอการรับรู้ รับเงินโอนธ.ไทยพาณิชย์201-9,20(3900)26(15600+7800+7800)27(27300)28ต.ค.63 ,18พ.ย.63(156000) รับเงินใบนำส่ง39/64 รายได้โครงการ วิทยาลัยการจัดการฯ การจัดทำเอกสารรายงานการประกันคุณภาพภายในปีการศึกษา2563 เทคนิคการกรอกระบบnccsและเทคนิคการจัดเอกสาร(SAR)ฯ,โอน226,200,UMDC</t>
  </si>
  <si>
    <t>ตัดรด.รอการรับรู้ รับเงินโอนธ.ไทยพาณิชย์201-9,26(4900)27(29400+24500)28(4900)29(29400)ต.ค.63 ,18พ.ย.63(122500) รับเงินใบนำส่ง40/64 รายได้โครงการ วิทยาลัยการจัดการฯ โครงการเตรียมให้พร้อมทั้งความรู้ ข้อมูล ข้อห้าม และข้อควรปฏิบัติภายใต้กฎหมายและระเบียบทั้งมวลที่เกี่ยวข้องกับการเลือกตั้งท้องถิ่นฯ,โอน215,600,UMDC</t>
  </si>
  <si>
    <t>ตัดรด.รอการรับรู้ รับเงินโอนธ.ไทยพาณิชย์201-9,22ต.ค.63(3900) ,4(15600+19500)18(187200)พ.ย.63 รับเงินใบนำส่ง41/64 รายได้โครงการ วิทยาลัยการจัดการฯ บัติการประจำปีฯของกองการศึกษาและสถานศึกษาของอปท.,โอน226,200,UMDC</t>
  </si>
  <si>
    <t>ตัดรด.รอการรับรู้ รับเงินโอนธ.ไทยพาณิชย์201-9,9(3900)11(3900)18(191100)พ.ย.63 รับเงินใบนำส่ง49/64 รายได้โครงการ วิทยาลัยการจัดการฯ หลักสูตรการทบทวน ปรับปรุง บูรณาการ แผนพัฒนาการศึกษา แผนปฏิบัติการประจำปีฯของกองการศึกษาและสถานศึกษาของอปท.,โอน198,900,UMDC</t>
  </si>
  <si>
    <t>ตัดรด.รอการรับรู้ รับเงินโอนธ.ไทยพาณิชย์201-9,10(107800)13(44100+4900+4900)18(49000)พ.ย.63 รับเงินใบนำส่ง48/64 รายได้โครงการ วิทยาลัยการจัดการฯ โครงการเทคนิคการทำงานแบบบูรณาการของอปท.เพื่อความพึงพอใจของประชาชนและตอบสนองนโยบายผู้บริหารฯ,โอน210,700,UMDC</t>
  </si>
  <si>
    <t>ตัดรด.รอการรับรู้ รับเงินโอนธ.ไทยพาณิชย์201-9,18(198900+191000+206700)25(100)พ.ย.63 รับเงินใบนำส่ง44-46/64 รายได้โครงการ วิทยาลัยการจัดการฯ โครงการกลยุทธ์การนำเสนอผลงานอย่างได้ผล ซักซ้อมความเข้าใจหลักเกณฑ์เพื่อเตรียมความพร้อมสูงสุดสู่การเลือกตั้งฯ,โอน596,700,UMDC</t>
  </si>
  <si>
    <t>ตัดรด.รอการรับรู้ รับเงินโอนธ.ไทยพาณิชย์201-9,30ต.ค.63(14700) ,4(4900x2)5(49000)6(4900)9(24500+24500+9800)12(58800)18(19600)พ.ย.63 รับเงินใบนำส่ง47/64 รายได้โครงการ วิทยาลัยการจัดการฯ โครงการอบรมใหม่ล่าสุด กฎหมาย ข้อห้าม ข้อควรปฏิบัติที่จำเป็นต้องรู้ ภายใต้ระเบียบว่าด้วยการเลือกสมาชิกสภาท้องถิ่นหรือผู้บริหารท้องถิ่นและกฎหมายอื่นที่เกี่ยวข้องฯ,โอน215,600,UMDC</t>
  </si>
  <si>
    <t>04/03/2564</t>
  </si>
  <si>
    <t>RV00300000564030060</t>
  </si>
  <si>
    <t>รับเงินโอนธ.ไทยพาณิชย์201-9,4มี.ค.64 รับเงินประกันผลงานจ้างเหมาจัดโครงการอบรมทิศทางและอนาคตท้องถิ่นไทย ภายใต้covid19 new normal และความท้าทายใหม่ฯ ของอปท. ,โอน24,917</t>
  </si>
  <si>
    <t>RV00300000564030061</t>
  </si>
  <si>
    <t>รับเงินโอนธ.ไทยพาณิชย์201-9,4มี.ค.64 รับเงินประกันผลงานจ้างเหมาจัดโครงการหลักสูตร การจัดทำแผนพัฒนาการศึกษา(2566-2570) เทคนิคการวิเคราะห์เชิงคุณภาพโดยนำข้อมูลจากแผนพัฒนาการศึกษา(2561-2565)มาทบทวนและปรับใช้ฯ ของรร.และศูนย์พัฒนาเด็กเล็ก สังกัดอปท. ,โอน20,124</t>
  </si>
  <si>
    <t>RV00300000564030075</t>
  </si>
  <si>
    <t>รับเงินโอนธ.ไทยพาณิชย์201-9,3มี.ค.64(159900+15.60+15584.40) รับเงินใบนำส่ง135/64 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การศึกษาปฐมวัยของศูนย์พัฒนาเด็กเล็กฯรองรับLPA,โอน175,000,เบิก175,000,จาก175,000,UMDC</t>
  </si>
  <si>
    <t>RV00300000564030076</t>
  </si>
  <si>
    <t>บันทึกตัดรด.รอการรับรู้ธ.ไทยพาณิชย์201-9,10(11700)15(7800)16(7800x2)17(23400+3900x3+19500+11700+7800x2)18(3900x4+7800+11700+19500)19(3900x6+15600+11700x3+390+3510+19500+15600+7800)ก.พ.64 รับเงินใบนำส่ง135/64 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การศึกษาปฐมวัยของศูนย์พัฒนาเด็กเล็กฯรองรับLPA,โอน292,500,เบิก292,500,จาก292,500,UMDC</t>
  </si>
  <si>
    <t>RV00300000564030085</t>
  </si>
  <si>
    <t>บันทึกตัดบัญชีรด.รอการรับรู้ ธ.ไทยพาณิชย์201-9,1(3900)3(35100+15600)5(7800)8(11700)22(7800)24(3900x3+7800)26(3900x2)ก.พ.64 รับเงินใบนำส่ง140/64 รายได้โครงการฯ วิทยาลัยการจัดการฯ การจัดทำแผนพัฒนาการศึกษา(2566-2570) เทคนิคการวิเคราะห์เชิงคุณภาพโดยนำข้อมูลจากแผนพัฒนาการศึกษา(2561-2565)มาทบทวนและปรับใช้ฯ ของรร.และศูนย์พัฒนาเด็กเล็ก สังกัดอปท.,โอน109,200</t>
  </si>
  <si>
    <t>RV00300000564030091</t>
  </si>
  <si>
    <t>รับเงินโอนธ.ไทยพาณิชย์201-9,9มี.ค.64 รับเงินประกันผลงานจ้างเหมาจัดโครงการถอดบทเรียนการเลือกตั้งอบจ.ครั้งล่าสุดเพื่อเตรียมฯเลือกตั้งอบต.และเทศบาล กลยุทธ์การประชาสัมพันธ์การนำเสนอผลงานฯของอปท. จากนายศวัส ปสันตา,โอน24,917</t>
  </si>
  <si>
    <t>RV00300000564030092</t>
  </si>
  <si>
    <t>รับเงินโอนธ.ไทยพาณิชย์201-9,9มี.ค.64 รับเงินประกันผลงานจ้างเหมาจัดโครงการถอดบทเรียนการเลือกตั้งอบจ.ครั้งล่าสุดเพื่อเตรียมฯเลือกตั้งอบต.และเทศบาล กลยุทธ์การประชาสัมพันธ์การนำเสนอผลงานฯของอปท. จากนางสาวเปมิกา เลิศปภาวี,โอน24,250</t>
  </si>
  <si>
    <t>RV00300000564030093</t>
  </si>
  <si>
    <t>รับเงินโอนธ.ไทยพาณิชย์201-9,9มี.ค.64 รับเงินประกันผลงานจ้างเหมาจัดโครงการเกาะติดสถานการณ์ ข่าวสาร ความเคลื่อนไหว เพื่อเตรียมพร้อมฯเลือกตั้งท้องถิ่นอย่างมีคุณภาพฯ บทบาทหน้าที่ ข้อควรปฏิบัติของอปท.ในภารกิจบริหารจัดการขยะมูลฝอยฯ จากนายศวัส ปสันตา,โอน24,475</t>
  </si>
  <si>
    <t>RV00300000564030112</t>
  </si>
  <si>
    <t>รับเงินโอนธ.ไทยพาณิชย์201-9,2(6000)3(3000+3000)4(3000)5(3000)10(39000)มี.ค.64 รับเงินใบนำส่ง142/64 รายได้โครงการ วิทยาลัยการจัดการฯ เทคนิคการจัดทำแผนพัฒนาการศึกษา(2566-2570)สถานศึกษาสังกัดอปท. และการปฏิบัติตามระเบียบก.มหาดไทย ว่าด้วยรายได้และการจ่ายเงินของสถานศึกษาสังกัดอปท.พ.ศ.2562,โอน57,000,UMDC</t>
  </si>
  <si>
    <t>12/03/2564</t>
  </si>
  <si>
    <t>RV00300000564030450</t>
  </si>
  <si>
    <t>รับเงินโอนธ.ไทยพาณิชย์201-9,7มี.ค.64 รับเงินใบนำส่ง146/64 รายได้โครงการ วิทยาลัยการจัดการฯ โครงการอบรมข้อควรระวัง กม.การเลือกตั้งสมาชิกสภาท้องถิ่น สรุปประเด็นกม.สำคัญ เพื่อความปลอดภัยและการปฏิบัติที่ถูกต้องฯ ,โอน215,600,UMDC</t>
  </si>
  <si>
    <t>RV00300000564030451</t>
  </si>
  <si>
    <t>รับเงินโอนธ.ไทยพาณิชย์201-9,3มี.ค.64 รับเงินใบนำส่ง150/64 รายได้โครงการ วิทยาลัยการจัดการฯ  โครงการจัดทำหลักสูตรสถานศึกษา การศึกษาปฐมวัยของศูนย์พัฒนาเด็กเล็กฯ ตามหลักสูตรการศึกาปฐมวัยพุทธศักราช2560ฯ รองรับLPA ,โอน89,700</t>
  </si>
  <si>
    <t>RV00300000564030452</t>
  </si>
  <si>
    <t>รับเงินโอนธ.ไทยพาณิชย์201-9,7มี.ค.64 รับเงินใบนำส่ง152/64 รายได้โครงการ วิทยาลัยการจัดการฯโครงการเกาะติดสถานการณ์ ข่าวสาร ความเคลื่อนไหว เพื่อเตรียมพร้อมฯเลือกตั้งท้องถิ่นอย่างมีคุณภาพฯ บทบาทหน้าที่ ข้อควรปฏิบัติของอปท.ในภารกิจบริหารจัดการขยะมูลฝอยฯ,โอน215,600</t>
  </si>
  <si>
    <t>RV00300000564030453</t>
  </si>
  <si>
    <t>รับเงินโอนธ.ไทยพาณิชย์201-9,9มี.ค.64  รับเงินใบนำส่ง147-148/64 รายได้โครงการ วิทยาลัยการจัดการฯ โครงการอบรมหลักสูตรกฏหมายสำหรับการปฏิบัติงานตำรวจOnline ,โอน5,000,UMDC</t>
  </si>
  <si>
    <t>RV00300000564030454</t>
  </si>
  <si>
    <t>ตัดรด.รอการรับรู้ รับเงินโอนธ.ไทยพาณิชย์201-9,24ม.ค.64(5000) ,9(10000)18(5000)22(5000)23(5000)24(5000x3)26(5000)ก.พ.64 ,23(5000x4)25(5000)26(5000x2)27(5000x2)29(5000)ม.ค.64 รับเงินใบนำส่ง147-148/64 รายได้โครงการ วิทยาลัยการจัดการฯ โครงการอบรมหลักสูตรกฏหมายสำหรับการปฏิบัติงานตำรวจOnline ,โอน100,000,UMDC</t>
  </si>
  <si>
    <t>RV00300000564030455</t>
  </si>
  <si>
    <t>รับเงินโอนธ.ไทยพาณิชย์201-9,10มี.ค.64 รับเงินใบนำส่ง151/64 รายได้โครงการ วิทยาลัยฯ โครงการทบทวนสาระสำคัญเกี่ยวกับการเลือกตั้งท้องถิ่นที่ผู้รับผิดชอบจัดการเลือกตั้ง ผู้สมัครรับเลือกตั้งและผู้เกี่ยวข้อง จำเป็นรู้และปฏิบัติให้ถูกต้องฯ ,โอน377,300,UMDC</t>
  </si>
  <si>
    <t>RV00300000564030456</t>
  </si>
  <si>
    <t>ตัดรด.รอการรับรู้ รับเงินโอนธ.ไทยพาณิชย์201-9,11(4900)17(4900x15)19(53900)22(9800)23(14700+4900x4)ก.พ.64  รับเงินใบนำส่ง151/64 รายได้โครงการ วิทยาลัยฯ โครงการทบทวนสาระสำคัญเกี่ยวกับการเลือกตั้งท้องถิ่นที่ผู้รับผิดชอบจัดการเลือกตั้ง ผู้สมัครรับเลือกตั้งและผู้เกี่ยวข้อง จำเป็นรู้และปฏิบัติให้ถูกต้องฯ ,โอน176,400,UMDC</t>
  </si>
  <si>
    <t>RV00300000564030457</t>
  </si>
  <si>
    <t>รับเงินโอนธ.ไทยพาณิชย์201-9,2(7800)3(3900x5+11700+7800)4(7800x4+11700x4+31200+3900x8+23400)5(3900x6+27300)6(19500)10(187200)มี.ค.64 รับเงินใบนำส่ง149/64 รายได้โครงการ วิทยาลัยการจัดการฯ โครงการฝึกอบรม การจัดทำแผนพัฒนาการศึกษา(2566-2570) เทคนิคการวิเคราะห์เชิงคุณภาพโดยนำข้อมูลจากแผนพัฒนาการศึกษา(2561-2565)มาทบทวนและปรับใช้ฯ ของรร.และศูนย์พัฒนาเด็กเล็ก สังกัดอปท.,โอน468,000,UMDC</t>
  </si>
  <si>
    <t>RV00300000564030337</t>
  </si>
  <si>
    <t>รับเงินโอนธ.ไทยพาณิชย์201-9,12มี.ค.64(519,400) ,ตัดรด.รอการรับรู้ ธ.ไทยพาณิชย์201-9,18(9800)22(4900)23(14700)24(4900)ก.พ.64เงิน34,300 รับเงินใบนำส่ง157/64 รายได้โครงการ วิทยาลัยการจัดการฯโครงการเกาะติดสถานการณ์ ข่าวสาร ความเคลื่อนไหว เพื่อเตรียมพร้อมฯเลือกตั้งท้องถิ่นอย่างมีคุณภาพฯ บทบาทหน้าที่ ข้อควรปฏิบัติของอปท.ในภารกิจบริหารจัดการขยะมูลฝอยฯ,โอน553,700</t>
  </si>
  <si>
    <t>29/03/2564</t>
  </si>
  <si>
    <t>RV00300000564030436</t>
  </si>
  <si>
    <t>รับเงินโอนธ.ไทยพาณิชย์201-9,29มี.ค.64 รับเงินประกันผลงานจ้างเหมาจัดโครงการฝึกอบรม การจัดทำแผนพัฒนาการศึกษา(2566-2570) เทคนิคการวิเคราะห์เชิงคุณภาพโดยนำข้อมูลจากแผนพัฒนาการศึกษา(2561-2565)มาทบทวนและปรับใช้ฯ ของรร.และศูนย์พัฒนาเด็กเล็ก สังกัดอปท. จากนายนางสาวญาดา สีหนาท,โอน13,415</t>
  </si>
  <si>
    <t>RV00300000564030444</t>
  </si>
  <si>
    <t>รับเงินโอนธ.ไทยพาณิชย์201-9,30มี.ค.64 รับเงินประกันผลงานจ้างเหมาจัดโครงการถอดบทเรียนการเลือกตั้งอบจ. เทศบาท ครั้งล่าสุด เพื่อเตรียมพร้อมสู่การเลือกตั้งและกฎหมาย ระเบียบ ข้อห้ามและข้อควรปฏิบัติที่เกี่ยวข้องกับการเลือกตั้งท้องถิ่นฯ จากนายศวัส ปสันตา,โอน24,695</t>
  </si>
  <si>
    <t>23. สถาบันทักษิณคดีศึกษา</t>
  </si>
  <si>
    <t>24. สถาบันวิจัยและพัฒนา</t>
  </si>
  <si>
    <t>25. สถาบันปฏิบัติการชุมชนเพื่อการศึกษาแบบบูรณาการ</t>
  </si>
  <si>
    <t>26. สำนักส่งเสริมการบริการวิชาการและภูมิปัญญาชุมชน มหาวิทยาลัยทักษิณ</t>
  </si>
  <si>
    <t>27. วิทยาลัยการจัดการเพื่อการพัฒนา</t>
  </si>
  <si>
    <t>05/04/2564</t>
  </si>
  <si>
    <t>RV00300000564040187</t>
  </si>
  <si>
    <t>รับเงินโอนธ.ไทยพาณิชย์5949-4,5เม.ย.64 รับเงินใบนำส่ง170/64 รายได้โครงการ คณะมนุษย์ฯ โครงการพัฒนาศักยภาพนิสิต English for CommunicationและEnglish Intensive Coures  ค่าธ.16%6,160 กองทุน5%1,925,โอนกำไร36,575,สะสม3%1,155,สสช.8%3,080,เบิก32,340จาก38,500 อว8202.02/ ลว22มี.ค.64 ,โอน38,500</t>
  </si>
  <si>
    <t>RV00300000564040189</t>
  </si>
  <si>
    <t>รับเงินโอนธ.ไทยพาณิชย์5949-4,5เม.ย.64 รับเงินใบนำส่ง171/64 รายได้โครงการ คณะมนุษย์ฯ บริการวิชาการเพื่อหารายได้ ภายใต้ศูนย์พัฒนาบันลือ ถิ่นพังงา:สอบวัดความรู้และทักษะภาษาอังกฤษTOEEIC ค่าธ.16%19,264 กองทุน5%6,020,โอนกำไร114,380,สะสม3%3,612,สสช.8%9,632,เบิก101,136จาก120,400 อว8202.02/ ลว22มี.ค.64 ,โอน120,400</t>
  </si>
  <si>
    <t>01/04/2564</t>
  </si>
  <si>
    <t>RV00020900064040004</t>
  </si>
  <si>
    <t>รับเงินจากโรงเรียนสตรีพัทลุง สำหรับเงินจัดค่ายบริการวิชาการสำหรับสถานศึกษา : จัดค่ายเทคนิคปฏิบัติการเบื้องต้นทางด้านวิทยาศาสตร์(หักบริการวิชาการ16%ของคณะเทคโนโลยีและการพัฒนาชุมชน) ตามใบเสร็จ PR1-2564:5/40</t>
  </si>
  <si>
    <t>RV00020900064040005</t>
  </si>
  <si>
    <t>รับเงินโอนจากบัญชีเงินฝากกระแสรายวัน ธ.ไทยพาณิชย์ เลขที่บัญชี 468-022625-8 ในวันที่ 30/03/64 จากคุณรสวารินทร์ ทองสม สำหรับเงินค่าลงทะเบียนโครงการฝึกอบรมเชิงปฏิบัติการการจัดทำบัญชีนอกระบบ บัญชีคอมพิวเตอร์(หักบริการวิชาการร้อยละ6ของ สสช.) ตามใบเสร็จ PL2-2564:4/17</t>
  </si>
  <si>
    <t>27/04/2564</t>
  </si>
  <si>
    <t>RV00020900064040152</t>
  </si>
  <si>
    <t>รับเงินโอนจากบัญชีเงินฝากกระแสรายวัน ธ.ไทยพาณิชย์ เลขที่บัญชี 468-022625-8 ในวันที่ 22/04/2564 จากสำนักงานพัฒนาเศรษฐกิจจากฐานชีวภาพ (องค์การมหาชน) สำหรับเงินสนับสนุนโครงการสำรวจ เก็บรวบรวมข้อมูล แป้งสาคูต้น จังหวัดพัทลุง(หักบริการวิชาการ6%จากรายรับ สสช.) ตามใบเสร็จเล่มที่ 1017 เลขที่ 39</t>
  </si>
  <si>
    <t>RV00300000564040336</t>
  </si>
  <si>
    <t>รับเงินโอนธ.ไทยพาณิชย์ 201-9,1เม.ย.64 รับเงินหลักปก.ส.(สข.)56/64 จ้างเหมาจัดโครงการฝึกอบรม ถอดบทเรียนการเลือกตั้ง อบจ. เทศบาล ครั้งล่าสุด เพื่อเตรียมพร้อมสู่การเลือกตั้งและกม. ระเบียบข้อห้ามและข้อควรปฏิบัติที่เกี่ยวข้องกับการเลือกตั้งทั้งถิ่นฯ จากน.ส.นริศรา เรือนแก้ว/UM.SL2-64:3/12 ,โอน24,695</t>
  </si>
  <si>
    <t>RV00300000564040221</t>
  </si>
  <si>
    <t>รับเงินโอน ธ.ไทยพาณิชย์201-9,3เม.ย.64(0.30) ,ตัดรด.รอการรับรู้ รับเงินโอน ธ.ไทยพาณิชย์201-9,9(3900)10(3900)11(27300)18(11688.30+3900)28(179400)31(11.40)มี.ค.64เงิน230,099.70 รับเงินใบนำส่ง163/64 รายได้โครงการ วิทยาลัยการจัดการฯ  โครงการจัดทำแผนพัฒนาการศึกษา(2566-2570) เทคนิคการวิเคราะห์เชิงคุณภาพโดยนำข้อมูลจากแผนพัฒนาการศึกษา(2561-2565)มาทบทวนและปรับใช้ฯ ของรร.และศูนย์พัฒนาเด็กเล็ก สังกัดอปท.,โอน230,100</t>
  </si>
  <si>
    <t>RV00300000564040226</t>
  </si>
  <si>
    <t>บันทึกตัดรด.รอการรับรู้ รับเงินโอน ธ.ไทยพาณิชย์201-9,9(53900)16(4900)28(485100)มี.ค.64 รับเงินใบนำส่ง164/64 รายได้โครงการ วิทยาลัยการจัดการฯ โครงการเกาะติดสถานการณ์ ข่าวสรร ความเคลื่อนไหวเพื่อเตรียมพร้อมสู่การเลือกตั้งท้องถิ่นอย่างมีคุณภาพภายใต้ระเบียบว่าด้วยการเลือกตั้งสมาชิกสภาท้องถิ่นฯ,โอน543,900</t>
  </si>
  <si>
    <t>RV00300000564040229</t>
  </si>
  <si>
    <t>บันทึกตัดรด.รอการรับรู้ รับเงินโอน ธ.ไทยพาณิชย์201-9,22(4900+4900+4900)ก.พ.64เงิน14,700 ,1(4900)3(4900+4900)5(49000)10(98000)28(377300)มี.ค.64เงิน539,000  รับเงินใบนำส่ง165/64 รายได้โครงการ วิทยาลัยการจัดการฯ โครงการถอดบทเรียนการเลือกตั้งอบจ.ครั้งล่าสุดเพื่อเตรียมฯเลือกตั้งอบต.และเทศบาล กลยุทธ์การประชาสัมพันธ์การนำเสนอผลงานฯของอปท.,โอน553,700</t>
  </si>
  <si>
    <t>RV00300000564040231</t>
  </si>
  <si>
    <t>บันทึกตัดรด.รอการรับรู้ รับเงินโอนธ.ไทยพาณิชย์201-9,3(4900)6(14700)12(534100)มี.ค.64 รับเงินใบนำส่ง166/64 รายได้โครงการ วิทยาลัยการจัดการฯ โครงการทิศทางและอนาคตท้องถิ่นไทย ภายใต้สถานการณ์โควิด19 New Normal และความท้าทายใหม่ฯ  ,โอน553,700,UMDC</t>
  </si>
  <si>
    <t>RV00300000564040233</t>
  </si>
  <si>
    <t>บันทึกตัดรด.รอการรับรู้ รับเงินโอนธ.ไทยพาณิชย์201-9,8(4900)28(534,100)มี.ค.64 รับเงินใบนำส่ง167/64 รายได้โครงการ วิทยาลัยการจัดการฯ โครงการถอดบทเรียนการเลือกตั้งอบจ.ครั้งล่าสุดเพื่อเตรียมฯเลือกตั้งอบต.และเทศบาล กลยุทธ์การประชาสัมพันธ์การนำเสนอผลงานฯของอปท.,โอน539,000</t>
  </si>
  <si>
    <t>07/04/2564</t>
  </si>
  <si>
    <t>RV00300000564040234</t>
  </si>
  <si>
    <t>บันทึกตัดรด.รอการรับรู้ รับเงินโอน ธ.ไทยพาณิชย์201-9,5(11700)28(78000)มี.ค.64 รับเงินใบนำส่ง172/64 รายได้โครงการ วิทยาลัยการจัดการฯ  โครงการจัดทำแผนพัฒนาการศึกษา(2566-2570) เทคนิคการวิเคราะห์เชิงคุณภาพโดยนำข้อมูลจากแผนพัฒนาการศึกษา(2561-2565)มาทบทวนและปรับใช้ฯ ของรร.และศูนย์พัฒนาเด็กเล็ก สังกัดอปท.,โอน89,700</t>
  </si>
  <si>
    <t>RV00300000564040235</t>
  </si>
  <si>
    <t>บันทึกตัดรด.รอการรับรู้ รับเงินโอนธ.ไทยพาณิชย์201-9,27ม.ค.64(5000) ,13(5000)14(5000)17(5000)26(5000+5000)มีค.64เงิน25,000 รับเงินใบนำส่ง173/64 รายได้โครงการ วิทยาลัยการจัดการฯ โครงการอบรมหลักสูตรกฏหมายสำหรับการปฏิบัติงานตำรวจOnline  ,โอน30,000,UMDC</t>
  </si>
  <si>
    <t>RV00300000564040236</t>
  </si>
  <si>
    <t>บันทึกตัดรด.รอการรับรู้ รับเงินโอนธ.ไทยพาณิชย์201-9,24(5000)25(5000x7)26(5000x5)28(5000)ม.ค.64 รับเงินใบนำส่ง174/64 รายได้โครงการ วิทยาลัยการจัดการฯ โครงการอบรมหลักสูตรกฏหมายสำหรับการปฏิบัติงานตำรวจ  ,โอน70,000,UMDC</t>
  </si>
  <si>
    <t>RV00300000564040237</t>
  </si>
  <si>
    <t>บันทึกตัดรด.รอการรับรู้ รับเงินโอนธ.ไทยพาณิชย์201-9,17(5000)20(5000)22(5000+5000)23(5000)24(5000+5000)25(10000+5000)ก.พ.64 รับเงินใบนำส่ง174/64 รายได้โครงการ วิทยาลัยการจัดการฯ โครงการอบรมหลักสูตรกฏหมายสำหรับการปฏิบัติงานตำรวจ  ,โอน50,000,UMDC</t>
  </si>
  <si>
    <t>RV00300000564040238</t>
  </si>
  <si>
    <t>บันทึกตัดรด.รอการรับรู้ รับเงินโอนธ.ไทยพาณิชย์201-9,5(5000+5000)9(10000+10000+5000x4)12(5000)18(5000)23(5000)26(5000x3)มี.ค.64 รับเงินใบนำส่ง174/64 รายได้โครงการ วิทยาลัยการจัดการฯ โครงการอบรมหลักสูตรกฏหมายสำหรับการปฏิบัติงานตำรวจ  ,โอน80,000,UMDC</t>
  </si>
  <si>
    <t>RV00300000564040337</t>
  </si>
  <si>
    <t>รับเงินโอนธ.ไทยพาณิชย์ 201-9,7เม.ย.64 รับเงินหลักปก.ส.(สข.)58/64 โครงการอบรมสรุปกฎหมายสำคัญ ข้อห้าม ข้อปฏิบัติ ข้อควรระวัง ที่ผู้มีหน้าที่รักผิดชอบจัดการเลือกตั้งท้องถิ่นและผู้เกี่ยวข้องจำเป็นต้องรู้และเข้าใจฯ จากนางสมฤดี ปัญจวงศ์/UM.SL2-64:3/10 ,โอน24,695</t>
  </si>
  <si>
    <t>RV00300000564040338</t>
  </si>
  <si>
    <t>รับเงินโอนธ.ไทยพาณิชย์ 201-9,7เม.ย.64 รับเงินหลักปก.ส.(สข.)57/64 โครงการอบรมทิศทางและอนาคตท้องถิ่นไทย ภายใต้โควิด19 New Normal และความท้าทายใหม่ การช่วยเหลือและการจัดทำโครงการแก้ปัญหาบรรเทาความเดือนร้อนแก่ปชช.ฯ จากนางสาวนริศรา เรือนแก้ว/UM.SL2-64:3/11 ,โอน24,695</t>
  </si>
  <si>
    <t>30/04/2564</t>
  </si>
  <si>
    <t>RV00300000564040331</t>
  </si>
  <si>
    <t>รับเงินโอนธ.ไทยพาณิชย์201-9,3(4900)7(4900+14700)8(24500)27(225400)เม.ย.64เงิน274,400  ,ตัดรด.รอการรับรู้ ธ.ไทยพาณิชย์201-9,25(4900)30(24500)มี.ค.64เงิน29,400  รับเงินใบนำส่ง181/64  รายได้โครงการ  วิทยาลัยการจัดการเพื่อการพัฒนา  โครงการอบรมทิศทางและอนาคตท้องถิ่นไทย ภายใต้โควิด19 New Normal และความท้าทายใหม่ การช่วยเหลือปปช.ที่ได้รับกระทบฯของอปท. ,โอน303,800,UMDC</t>
  </si>
  <si>
    <t>20/05/2564</t>
  </si>
  <si>
    <t>RV00300000564050331</t>
  </si>
  <si>
    <t>รับเงินโอนธ.กรุงไทย359-3,5พ.ค.64 (210,088) ,ธ.ไทยพาณิชย์5949-4,20พ.ค.64(12)  รายได้โครงการ คณะศึกษาฯ งปม.สนับสนุนการดำเนินการสอบเพื่อวัดความรู้ความสามารถทั่วไป ประจำปี2564 (กรณีผู้สมัครสอบที่ได้ลทบ.สมัครสอบเพื่อวัดความรู้ความสามารถทั่วไป ประจำปี2563 ของก.พ. ค่าธ.16%33,616กองทุน5%10,505,โอนกำไร199,599,สะสม3%6,303,สสช.8%16,808,เบิก176,484จาก210,100 อว8205.01/0300 ลว17พ.ค.64 ,โอน210,100</t>
  </si>
  <si>
    <t>RV00300000564050332</t>
  </si>
  <si>
    <t>ตัดรด.รอการรับรู้ ธ.กรุงไทย359-3,7เม.ย.64  รายได้โครงการฯ คณะศึกษาฯ จ้างผู้ทรงคุณวุฒิประเมินผลงานข้าราชการ/พนักงานครูและบุคลากรทางการศึกษาท้องถิ่นเพื่อเลื่อนวิทยาฐานะให้สูงขึ้นระดับชำนาญการหรือเชี่ยวชาญ  ค่าธ.6%22,026กองทุน2%7,342,โอนกำไร359,758,รายได้สะสม1.5%5,506.50,สำนักส่งเสริมฯ2.5%9,177.50 เบิก345,074จาก367,100 ที่ มท0809.4/202 ลว.26มี.ค.64</t>
  </si>
  <si>
    <t>28/05/2564</t>
  </si>
  <si>
    <t>RV00300000564050420</t>
  </si>
  <si>
    <t>รับเงินโอนธ.ไทยพาณิชย์5949-4,12พ.ค.64(1500),บันทึกตัดรด.รอการรับรู้ ธ.ไทยพาณิชย์5949-4,2(1500)26(2500)ก.พ.64  ,24(2500+2000)29(2500)มี.ค.64  ,2(2500+5000)5(2500)20(1500+1500)22(2500)เม.ย.64  ใบนำส่ง190/64คณะศึกษาฯ ค่าลงตีพิมพ์ผลงานวิชาการในวารสารศึกษาฯ ค่าธ.16%4,480,กองทุน5%1,400,โอนกำไร26,600,สะสม3%840,สสช.8%2,240,เบิก23,520จาก28,000  จากบุคลากรคณะศึกษาฯ28,000</t>
  </si>
  <si>
    <t>31/05/2564</t>
  </si>
  <si>
    <t>RV00300000564050439</t>
  </si>
  <si>
    <t>รับเงินโอนธ.ไทยพาณิชย์5949-4,31พ.ค.64(12+48) ,ธ.กรุงไทย359-3,5(94988)10(4988)12(9988+14988+19988)พ.ค.64 รายได้โครงการ นิติฯ จ้างที่ปรึกษาโครงการประเมินความเชื่อมั่นของปชช.ในจ.ชายแดนภาคใต้ฯ ปีงปม.2563 ค่าธ.6%8,700กองทุน2%2,900,โอนกำไร142,100,รายได้สะสม1.5%2,175,สำนักส่งเสริมฯ2.5%3,625,เบิก136,300จาก145,000 สญ.ที่117/2563จากสนง.ปลัดกระทรวงยุติธรรม145,000</t>
  </si>
  <si>
    <t>RV00020900064050191</t>
  </si>
  <si>
    <t>รับเงินโอนจากบัญชีเงินฝากออมทรัพย์ ธ.ไทยพาณิชย์ เลขที่บัญชี 403-487220-3 ในวันที่ 19/05/2564 จากโปรแกรมสนับสนุนการพัฒนาเทคโนโลยีและนวัตกรรมเครือข่าย มหาวิทยาลัยสงขลานครินทร์ สำหรับรายการเงินสนับสนุนต้นสังกัดผู้เชียวชาญจำนวน 4 โครงการ ตามใบเสร็จ เล่มที่ 1102 เลขที่ 41 (สำหรับค่าธรรมเนียมบริการวิชาการ6%ของ คณะวิศวกรรมศาสตร์)</t>
  </si>
  <si>
    <t>25/05/2564</t>
  </si>
  <si>
    <t>RV00020900064050148</t>
  </si>
  <si>
    <t>รับเงินโอนจากบัญชีเงินฝากออมทรัพย์ ธ.ไทยพาณิชย์ เลขที่บัญชี 403-487220-3 ในวันที่ 19/05/2564 จากโปรแกรมสนับสนุนการพัฒนาเทคโนโลยีและนวัตกรรมเครือข่าย มหาวิทยาลัยสงขลานครินทร์ สำหรับรายการเงินสนับสนุนต้นสังกัดผู้เชียวชาญจำนวน 1 โครงการ เรื่อง การพัฒนาและตั้งสูตรตำหรับของครีมผ่อนคลายกล้ามเนื้อที่มีส่วนผสมของสารสกัดหยาบเถาวัลย์เปรียง (ที่ปรึษาให้แก่ บริษัท บวรเวชสมุนไพรไทย จำกัด) ตามใบเสร็จ เล่มที่ 1102 เลขที่ 31 (สำหรับค่าธรรมเนียมบริการวิชาการ6%ของ คณะ อกช.)</t>
  </si>
  <si>
    <t>RV00300000564050394</t>
  </si>
  <si>
    <t>รับเงินโอนธ.ไทยพาณิชย์ กระแสรายวัน044-1,21พ.ค.64 รับเงินใบนำส่ง189/64 รายได้โครงการ ฝ่ายวิชาการ ค่าจ้างโครงการบริการแปลเอกสาร ค่าธ.16%80 กองทุน5%25,โอนกำไร475,สะสม3%,สสช.8%400,เบิก420จาก500 จากผศ.จิรนันท์ ไชยบุปผา500 อว8202.03/2665ลว8ต.ค.63</t>
  </si>
  <si>
    <t>RV00020900064050046</t>
  </si>
  <si>
    <t>รับเงินโอนจากบัญชีเงินฝากออมทรัพย์ ธ‎.‎กรุงไทย ‎เลขที่บัญชี ‎901‎-‎3‎-‎71060‎-‎3 ‎ในวันที่ ‎30‎/‎04‎/‎2564 ‎จาก‎สำนักงานปลัดกระทรวงการอุดมศึกษา วิทยา‎ศาสตร์ฯ โครงการยกระดับเศรษฐกิจและสังคมราย‎ตำบลแบบบูรณาการ ‎(‎1 ‎ตำบล ‎1 ‎มหาวิทยาลัย‎) ‎ใน‎พื้นที่ ‎65 ‎ตำบล ของจังหวัดพัทลุง และจังหวัด‎สงขลา ‎(‎ยกเว้นบริการวิชาการ‎) ‎ตามใบเสร็จ เล่มที่ ‎1101 ‎เลขที่ ‎6‎</t>
  </si>
  <si>
    <t>27/05/2564</t>
  </si>
  <si>
    <t>RV00020900064050177</t>
  </si>
  <si>
    <t>รับเงินโอนจากบัญชีเงินฝากกระแสรายวัน ธ.ไทยพาณิชย์ เลขที่บัญชี 468-022625-8 ในวันที่ 24/05/64 จากคุณรสวารินทร์ ทองสม สำหรับเงินค่าลงทะเบียนโครงการฝึกอบรมเชิงปฏิบัติการ การจัดทำแผนพัฒนาการศึกษา ของ ศพด. และกองการศึกษาเพื่อทบทวนและเตรียมรับการตรวจ พร้อมจัดทำแผนพัฒนาการศึกษา (พ.ศ.2566 - 2570) รุ่นที่ 3(หักบริการวิชาการ6%จากรายได้ของ สสช.) ตามใบเสร็จ เล่มที่ 1102 เลขที่ 36</t>
  </si>
  <si>
    <t>RV00020900064050178</t>
  </si>
  <si>
    <t>รับเงินโอนจากบัญชีเงินฝากกระแสรายวัน ธ.ไทยพาณิชย์ เลขที่บัญชี 468-022625-8 ในวันที่ 24/05/64 จากคุณรสวารินทร์ ทองสม สำหรับเงินค่าลงทะเบียนโครงการฝึกอบรมเชิงปฏิบัติการ การจัดทำแผนพัฒนาการศึกษา ของ ศพด. และกองการศึกษาเพื่อทบทวนและเตรียมรับการตรวจ พร้อมจัดทำแผนพัฒนาการศึกษา (พ.ศ.2566 - 2570) รุ่นที่ 4(หักบริการวิชาการ6%จากรายได้ของ สสช.) ตามใบเสร็จ เล่มที่ 1102 เลขที่ 35</t>
  </si>
  <si>
    <t>RV00020900064050190</t>
  </si>
  <si>
    <t>รับเงินโอนจากบัญชีเงินฝากกระแสรายวัน ธ.ไทยพาณิชย์ เลขที่บัญชี 468-022625-8 ในวันที่ 28/05/64=32012บ.(ค่าปรับและค่าธรรมเนียมธนาคาร) และเงินฝากออมทรัพย์ ธ.กรุงไทย เลขที่บัญชี 981-2-81043-9 ในวันที่ 26/03/64=367988บ. สำหรับเงินโครงการพัฒนาผลิตภัณฑ์สมุนไพรดูแลสุขภาพเชิงพาณิชย์จากฐานทรัพยากรชีวภาพในจังหวัดพัทลุง-กิจกรรมย่อยที่5(หักบริการวิชาการ6%ของรายรับ สสช.) ตามใบเสร็จ เล่มที่ 1102 เลขที่ 39</t>
  </si>
  <si>
    <t>05/05/2564</t>
  </si>
  <si>
    <t>RV00300000564050241</t>
  </si>
  <si>
    <t>บันทึกตัดรด.รอการรับรู้ รับเงินโอนธ.ไทยพาณิชย์201-9,22(3900)23(3900)29(15600)มี.ค.64 เงิน23,400  ,27เม.ย.64 (206,700) รับเงินใบนำส่ง186/64การจัดทำแผนพัฒนาการศึกษา(2566-2570) เทคนิคการวิเคราะห์เชิงคุณภาพโดยนำข้อมูลจากแผนพัฒนาการศึกษา(2561-2565)มาทบทวนและปรับใช้ฯ ของรร.และศูนย์พัฒนาเด็กเล็ก สังกัดอปท.,โอน230,100</t>
  </si>
  <si>
    <t>RV00300000564050242</t>
  </si>
  <si>
    <t>บันทึกตัดรด.รอการรับรู้ รับเงินโอนธ.ไทยพาณิชย์201-9,29มี.ค.64(15600)   ,4(23400)5(3900)27(187200)เม.ย.64 เงิน214,500 รับเงินใบนำส่ง185/64 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การศึกษาปฐมวัยของศูนย์พัฒนาเด็กเล็กฯรองรับLPA,โอน230,100,เบิก230,100,จาก230,100,UM</t>
  </si>
  <si>
    <t>RV00300000564050243</t>
  </si>
  <si>
    <t>บันทึกตัดรด.รอการรับรู้ รับเงินโอนธ.ไทยพาณิชย์201-9,16(4900x4)26(49000)29(4900+9800)30(68600+24500+14700+14700)31(9800+4800)มี.ค.64 เงิน220,500  ,1(14700)2(63700)27(249900)เม.ย.64 เงิน328,300   รับเงินใบนำส่ง184/64 รายได้โครงการ วิทยาลัยการจัดการฯ ถอดบทเรียนการเลือกตั้ง อบจ. เทศบาล ครั้งล่าสุด เพื่อเตรียมพร้อมเลือกตั้งและกม. ระเบียบข้อห้าม และข้อความปฏิบัติฯสำหรับฝ่ายบริหาร ฝ่ายสภาและบุคลากรท้องถิ่น ,โอน548,800,UM</t>
  </si>
  <si>
    <t>RV00300000564050244</t>
  </si>
  <si>
    <t>บันทึกตัดรด.รอการรับรู้ รับเงินโอนธ.ไทยพาณิชย์201-9,31มี.ค.64(4900) ,6(4900+4900)27(534100)เม.ย.64 เงิน543,900   รับเงินใบนำส่ง183/64 รายได้โครงการ วิทยาลัยการจัดการฯ ถอดบทเรียนการเลือกตั้ง อบจ. เทศบาล ครั้งล่าสุด เพื่อเตรียมพร้อมเลือกตั้งและกม. ระเบียบข้อห้าม และข้อความปฏิบัติฯสำหรับฝ่ายบริหาร ฝ่ายสภาและบุคลากรท้องถิ่น ,โอน548,800,UM</t>
  </si>
  <si>
    <t>RV00300000564050245</t>
  </si>
  <si>
    <t>บันทึกตัดรด.รอการรับรู้ รับเงินโอนธ.ไทยพาณิชย์201-9,18(3900+7800+3900)21(3900)23(19500+19500)24(7800)30(3900+15600+7800+11700+3900)31(3900x7+7800)มี.ค.64 เงิน144,300  ,12(11700)27(156000)เม.ย.64 เงิน167,700  รับเงินใบนำส่ง183/64 รายได้โครงการ วิทยาลัยการจัดการฯ โครงการหลักสูตร การจัดทำแผนพัฒนาการศึกษา(2566-2570) เทคนิคการวิเคราะห์เชิงคุณภาพโดยนำข้อมูลจากแผนพัฒนาการศึกษา(2561-2565)มาทบทวนและปรับใช้ฯ ของรร.และศูนย์พัฒนาเด็กเล็ก สังกัดอปท. ,โอน312,000,UM</t>
  </si>
  <si>
    <t>01/06/2564</t>
  </si>
  <si>
    <t>RV00300000564060012</t>
  </si>
  <si>
    <t>บันทึกตัดรด.รอการรับรู้ รับเงินโอนธ.ไทยพาณิชย์044-1,26พ.ค.64 รายได้โครงการ คณะศึกษาฯ งปม.สนับสนุนโครงการพัฒนาการจัดการเรียนรู้แบบActive Learning (GPAS 5 STEPS)สำหรับนิสิตฝึกประสบการณ์ในสถานศึกษาจากบ.เดอะมาสเตอร์กรุ๊ปแมเนจเม้นท์ จก. ค่าธ.6%1,800กองทุน2%600,โอนกำไร29,400,รายได้สะสม1.5%450,สำนักส่งเสริมฯ2.5%750,เบิก28,200จาก30,000 ,โอน30,000</t>
  </si>
  <si>
    <t>04/06/2564</t>
  </si>
  <si>
    <t>RV00300000564060105</t>
  </si>
  <si>
    <t>รับเงินโอนธ.กรุงไทย359-3,25(200)26(200x2)27(200x9+200จาก400)28(200x7+200จาก400+200จาก400+200จาก600+200จาก800)29(200x6+200จาก600)30(200x8+200จาก800)เม.ย.64เงิน7,400  ,1(200x2)3(200)พ.ย.64 เงิน600 ใบนำส่ง193/64 รายได้โครงการ คณะศึกษาฯ ค่าลงทะเบียนโครงการพัฒนาวิชาชีพครูฯ(Lesson StudyและOpen Approach) ค่าธ.6%480กองทุน2%160,โอนกำไร7,840,รายได้สะสม1.5%120,สำนักส่งเสริมฯ2.5%200,เบิก7,520จาก8,000 จาก40โรงเรียน</t>
  </si>
  <si>
    <t>RV00300000564060106</t>
  </si>
  <si>
    <t>รับเงินโอนธ.กรุงไทย359-3,25(200)27(200+200จาก400)28(200+200จาก600)29(200+200จาก600)30(200x3+200จาก1,000+200จาก800)เม.ย.64 เงิน2,400 ใบนำส่ง192/64 รายได้โครงการ คณะศึกษาฯ ค่าลงทะเบียนโครงการพัฒนาวิชาชีพครูฯ(Lesson StudyและOpen Approach) ค่าธ.6%144กองทุน2%48,โอนกำไร2,352,รายได้สะสม1.5%36,สำนักส่งเสริมฯ2.5%60,เบิก2,256จาก2,400 จาก12โรงเรียน</t>
  </si>
  <si>
    <t>RV00300000564060107</t>
  </si>
  <si>
    <t>รับเงินโอนธ.กรุงไทย359-3,25(200)26(200x3)27(200x9)28(200x5+200จาก400+200จาก400+200จาก600+200จาก600)29(200x6+200จาก600)30(200x7+200จาก800)เม.ย.64 เงิน7,400  ,1(200x2)3(200)พ.ค.64 เงิน600 ใบนำส่ง194/64 รายได้โครงการ คณะศึกษาฯ ค่าลงทะเบียนโครงการพัฒนาวิชาชีพครูฯ(Lesson StudyและOpen Approach) ค่าธ.6%480กองทุน2%160,โอนกำไร7,840,รายได้สะสม1.5%120,สำนักส่งเสริมฯ2.5%200,เบิก7,520จาก8,000 จาก40โรงเรียน</t>
  </si>
  <si>
    <t>14/06/2564</t>
  </si>
  <si>
    <t>RV00300000564060182</t>
  </si>
  <si>
    <t>รับเงินโอนธ.กรุงไทย359-3,2(200x12)3(200x4)4(200x8)5(200)6(200)7(200x11)มิ.ย.64 ใบนำส่ง197/64 รายได้โครงการ คณะศึกษาฯ ค่าลงทะเบียนโครงการพัฒนาวิชาชีพครูฯ(Lesson StudyและOpen Approach) ค่าธ.6%444กองทุน2%148,โอนกำไร7,252,รายได้สะสม1.5%111,สำนักส่งเสริมฯ2.5%185,เบิก6,956จาก7,400 จำนวน37รร. ตามอว8205.01/ ลว.31พ.ค.64</t>
  </si>
  <si>
    <t>18/06/2564</t>
  </si>
  <si>
    <t>RV00300000564060199</t>
  </si>
  <si>
    <t>รับเงินโอนธ.กรุงไทย359-3,4มิ.ย.64 รายได้โครงการฯ คณะศึกษาฯ เงินอุดหนุนโครงการส่งเสริมกระบวนการชุมชนแห่งการเรียนรู้เพื่อพัฒนาจรรยาบรรณฯ:E-PLCจากสนง.เลขาธิการคุรุสภา ค่าธ.16%27,830.40 กองทุน5%8,697,โอนกำไร165,243,สะสม3%5,218.20,สสช.8%13,915.20,เบิก146,109.60จาก173,940</t>
  </si>
  <si>
    <t>RV00300000564060013</t>
  </si>
  <si>
    <t>บันทึกตัดรด.รอการรับรู้ ธ.ไทยพาณิชย์5949-4,28พ.ค.64(60,000+40,000) รายได้โครงการ คณะมนุษย์ฯ งปม.สนับสนุนกิจกรรมการจัดงานประชุมวิชาการการพัฒนาชุมชนท้องถิ่นและสังคม (CSD สัมพันธ์) ครั้งที่20 ค่าธ.16%16,000 กองทุน5%5,000,โอนกำไร95,000,สะสม3%3,000,สสช.8%8,000,เบิก84,000จาก100,000 จากสมาคมพัฒนาชุมชน ท้องถิ่นและสังคม60,000 จากสถาบันการเรียนรู้เพื่อปวงชน40,000 อว8205.02/292ลว28พ.ค.64</t>
  </si>
  <si>
    <t>RV00300000564060014</t>
  </si>
  <si>
    <t>บันทึกตัดรด.รอการรับรู้ ธ.ไทยพาณิชย์5949-4,28พ.ค.64(10,000+15,000+10,000) รายได้โครงการ คณะมนุษย์ฯ งปม.สนับสนุนโครงการประชุมวิชาการระดับชาติและนานาชาติ ด้านมนุษยศาสตร์ฯ ค่าธ.16%5,600 กองทุน5%1,750,โอนกำไร33,250,สะสม3%1,050,สสช.8%2,800,เบิก29,400จาก35,000 จากคณะศิลปกรรมฯ ม.นราหธิวาสราชนครินทร์10,000 จากคณะมนุษย์ฯ ม.เกษตรฯ15,000 จากคณะมนุษย์ฯ ม.ราชภัฎเชียงราย10,000 อว8205.02/289ลว28พ.ค.64</t>
  </si>
  <si>
    <t>24/06/2564</t>
  </si>
  <si>
    <t>RV00300000564060280</t>
  </si>
  <si>
    <t>รับเงินโอนธ.ไทยพาณิชย์ กระแสรายวัน044-1,22มิ.ย.64 รับเงินใบนำส่ง201/64 รายได้โครงการ ฝ่ายวิชาการ ค่าจ้างแปลเอกสารโครงการบริการแปลเอกสาร จากนายอนนท์ ปาลสี ค่าธ.16%160 กองทุน5%50,โอนกำไร950,สะสม3%30,สสช.8%80,เบิก840จาก1,000 อว8202.03/2665ลว8ต.ค.63</t>
  </si>
  <si>
    <t>RV00300000564060281</t>
  </si>
  <si>
    <t>รับเงินโอนธ.ไทยพาณิชย์ กระแสรายวัน044-1,22มิ.ย.64 รับเงินใบนำส่ง202/64 รายได้โครงการ ฝ่ายวิชาการ ค่าลงทะเบียนโครงการเตรียมความพร้อมด้านทักษะภาษาอังกฤษ สำหรับนิสิตชั้นปีที่1 ค่าธ.6%3,480กองทุน2%1,160,โอนกำไร56,840,รายได้สะสม1.5%870,สำนักส่งเสริมฯ2.5%1,450,เบิก54,520จาก58,000 จากนางสาววราภรณ์ ดนตรี,ตามบันทึกที่อว8202.03/0255ลว27ม.ค.64,โอน58,000</t>
  </si>
  <si>
    <t>07/06/2564</t>
  </si>
  <si>
    <t>RV00300000564060038</t>
  </si>
  <si>
    <t>บันทึกตัดรด.รอการรับรู้ ธ.กรุงไทย359-3,5,24พ.ค.64(1,009,638+12) รายได้โครงการ สำนักคอมฯ งปม.สนับสนุนโครงการจัดสอบคัดเลือกบุคคลเข้ารับราชการ ภาค ก. ด้วยระบบอิเล็กทรนิกส์ (E-EXAM)ฯ ค่าธ.16%161,544 กองทุน5%50,482.50,โอนกำไร959,167.50,สะสม3%30,289.50,สสช.8%80,772,เบิก848,106จาก1,009,650 จากสำนักงาน ก.พ. ตามอว8206.02.01/0140 ลว25พ.ค.64</t>
  </si>
  <si>
    <t>08/06/2564</t>
  </si>
  <si>
    <t>RV00020900064060041</t>
  </si>
  <si>
    <t>รับเงินโอนจากบัญชีเงินฝากออมทรัพย์ ธ.กรุงไทย เลขที่บัญชี 981-2-81043-9 ในวันที่ 28/05/2564 จากสำนักงานปลัดกระทรวงการอุดมศึกษา วิทยาศาสตร์ วิจัยและนวัตกรรม สำหรับเงินสนับสนุนการพัฒนาจังหวัดเพื่อขับเคลื่อนไทยไปด้วยกัน (อว.ส่วนหน้า) ประจำปีงบประมาณ 2564 (หักบริการวิชการร้อยละ 6 ของ สสช.) ตามใบเสร็จ PR2-2564:14/9 (ปรับลดรายได้รอการรับรู้ตามเอกสาร JV00020900064050026)</t>
  </si>
  <si>
    <t>RV00020900064060039</t>
  </si>
  <si>
    <t>รับเงินโอนจากบัญชีเงินฝากออมทรัพย์ ธ‎.‎กรุงไทย ‎เลขที่บัญชี ‎901‎-‎3‎-‎71060‎-‎3 ‎ในวันที่ 31‎/‎05‎/‎2564 ‎จาก‎สำนักงานปลัดกระทรวงการอุดมศึกษา วิทยา‎ศาสตร์ฯ โครงการยกระดับเศรษฐกิจและสังคมราย‎ตำบลแบบบูรณาการ ‎(‎1 ‎ตำบล ‎1 ‎มหาวิทยาลัย‎) ‎ใน‎พื้นที่ ‎65 ‎ตำบล ของจังหวัดพัทลุง และจังหวัด‎สงขลา ‎(‎ยกเว้นบริการวิชาการ‎) ‎ตามใบเสร็จ PR2-2564:14/8</t>
  </si>
  <si>
    <t>RV00020900064060095</t>
  </si>
  <si>
    <t>รับเงินโอนจากบัญชีเงินฝากออมทรัพย์ ธ‎.‎กรุงไทย ‎เลขที่บัญชี ‎901‎-‎3‎-‎71060‎-‎3 ‎ในวันที่ 15‎/‎06‎/‎2564 ‎จาก‎สำนักงานปลัดกระทรวงการอุดมศึกษา วิทยา‎ศาสตร์ฯ โครงการยกระดับเศรษฐกิจและสังคมราย‎ตำบลแบบบูรณาการ ‎(‎1 ‎ตำบล ‎1 ‎มหาวิทยาลัย‎) ‎ใน‎พื้นที่ ‎65 ‎ตำบล ของจังหวัดพัทลุง และจังหวัด‎สงขลา ‎(‎ยกเว้นบริการวิชาการ‎) ‎ตามใบเสร็จ PR2-2564:14/40</t>
  </si>
  <si>
    <t>11/06/2564</t>
  </si>
  <si>
    <t>RV00300000564060414</t>
  </si>
  <si>
    <t>บันทึกตัดรด.รอการรับรู้ รับเงินโอนธ.ไทยพาณิชย์201-9,25(5000)29(15000)ม.ค.64เงิน20,000 ,6(5000x2)10(10000)14(15000x2)20(5000)ก.พ.64เงิน55,000 ,8(5000)9(5000)28(5000)31(5000)มี.ค.64เงิน20,000 ,2(5000)26(5000x2)เม.ย.64เงิน15,000 ,30พ.ค.64(5000x2)  รับเงินใบนำส่ง196/64 รายได้โครงการ วิทยาลัยการจัดการฯ โครงการอบรมหลักสูตรกฎหมายสำหรับการปฏิบัติงานตำรวจ,โอน120,000,UMDC</t>
  </si>
  <si>
    <t>RV00300000564060415</t>
  </si>
  <si>
    <t>รับเงินโอน ธ.ไทยพาณิชย์201-9,3มิ.ย.64  รับเงินใบนำส่ง196/64 รายได้โครงการ วิทยาลัยการจัดการฯ โครงการอบรมหลักสูตรกฎหมายสำหรับการปฏิบัติงานตำรวจ,โอน5,000,UMDC</t>
  </si>
  <si>
    <t>29/06/2564</t>
  </si>
  <si>
    <t>RV00300000564060402</t>
  </si>
  <si>
    <t>รับเงินโอนธ.ไทยพาณิชย์200-1,21มิ.ย.64  รายได้โครงการ  วิทยาลัยการจัดการฯ จ้างประเมินความสำเร็จตามยุทธศาสตร์การพัฒนาเทศบาลนครหาดใหญ่  จากผศ.ดร.อภิวัฒน์ สมาธิ125,000,โอน125,000</t>
  </si>
  <si>
    <t>12/07/2564</t>
  </si>
  <si>
    <t>RV00300000564070103</t>
  </si>
  <si>
    <t>รับเงินโอนธ.ไทยพาณิชย์5949-4,12ก.ค.64  รายได้โครงการ คณะมนุษย์ฯ งปม.สนับสนุนกิจกรรมการจัดงานประชุมวิชาการการพัฒนาชุมชนท้องถิ่นและสังคม (CSD สัมพันธ์) ครั้งที่20 ค่าธ.16%6,400 กองทุน5%2,000,โอนกำไร38,000,สะสม3%1,200,สสช.8%3,200,เบิก33,600จาก40,000 จากมหาวิทยาลัยราชภัฎศรีสะเกษ40,000 อว8205.02/473ลว8ก.ค.64</t>
  </si>
  <si>
    <t>22/07/2564</t>
  </si>
  <si>
    <t>RV00020900064070175</t>
  </si>
  <si>
    <t>รับเงินโอนจากบัญชีเงินฝากออมทรัพย์ ธ.กรุงไทย เลขที่บัญชี 908-0-042759-4 ในวันที่ 08/7/64=88038บ. และ20/07/64=12บ.จากสำนักงานอุตสาหกรรมจังหวัดตรัง สำหรับเงินตามสัญญาจ้างเพื่อดำเนินกิจกรรม การพัฒนาผลิตภัณฑ์และบรรจุภัณฑ์ต้นแบบให้กับกลุ่มเกษตรกรและการอบรมเชิงลึกฯ งวดที่ 1 (หักบริการวิชาการ6%ของคณะอุตสาหกรรมการเกษตรฯ) ตามใบเสร็จ PR2-2564:17/28</t>
  </si>
  <si>
    <t>GJ0002090006407000076</t>
  </si>
  <si>
    <t>ยกเลิกใบเสร็จรับเงิน เนื่องจากกระทบงบประมาณรายจ่ายไม่ถูกต้อง RV00020900064070175</t>
  </si>
  <si>
    <t>RV00020900064070213</t>
  </si>
  <si>
    <t>13/07/2564</t>
  </si>
  <si>
    <t>RV00300000564070110</t>
  </si>
  <si>
    <t>รับเงินโอนธ.ไทยพาณิชย์ กระแสรายวัน044-1,13ก.ค.64 รับเงินใบนำส่ง203/64 รายได้โครงการ ฝ่ายวิชาการ ค่าลงทะเบียนโครงการเตรียมความพร้อมเพื่อสอบTSU-TEP สำหรับนิสิตระดับบัณฑิตศึกษา ค่าธ.6%1,428กองทุน2%476,โอนกำไร23,324,รายได้สะสม1.5%357,สำนักส่งเสริมฯ2.5%595,เบิก22,372จาก23,800 ตามอว8202.03/1754 ลว.24มิ.ย.64</t>
  </si>
  <si>
    <t>30/07/2564</t>
  </si>
  <si>
    <t>RV00020900064070207</t>
  </si>
  <si>
    <t>รับเงินโอนจากบัญชีเงินฝากออมทรัพย์ ธ.กรุงไทย เลขที่บัญชี 981-2-81043-9 ในวันที่ 29/07/2564 จากสถาบันวิจัยและพัฒนา สำหรับเงินค่าลงทะเบียนงานประชุมวิชาการระดับชาติมหาวิทยาลัยทักษิณ ครั้งที่ 31 ประจำปี 2564 ภายใต้หัวข้อ วิจัยและนวัตกรรมสังคมยุคหลังโควิด19(หักค่าธรรมเนียมบริการวิชาการร้อยละ6จากรายรับของสถาบันวิจัย) ตามใบเสร็จ เล่มที่ 1106 เลขที่ 26</t>
  </si>
  <si>
    <t>15/07/2564</t>
  </si>
  <si>
    <t>RV00020900064070137</t>
  </si>
  <si>
    <t>รับเงินโอนจากบัญชีเงินฝากออมทรัพย์ ธ.กรุงไทย เลขที่บัญชี 901-3-71060-3 ในวันที่ 25/06/2564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(มหาวิทยาลัยสู่ตำบล สร้างรากแก้วให้ประเทศ) ภายใต้กิจกรรมแฮกกาธอน (U2T Hackathon 2021) (ยกเว้นบริการวิชาการ) ตามใบเสร็จ PR2-2564:16/23</t>
  </si>
  <si>
    <t>20/07/2564</t>
  </si>
  <si>
    <t>RV00020900064070159</t>
  </si>
  <si>
    <t>รับเงินโอนจากบัญชีเงินฝากออมทรัพย์ ธ.กรุงไทย เลขที่บัญชี 901-3-71060-3 ในวันที่ 08/07/2564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(ยกเว้นบริการวิชาการ) ตามใบเสร็จ PR2-2564:16/36</t>
  </si>
  <si>
    <t>09/07/2564</t>
  </si>
  <si>
    <t>RV00300000564070095</t>
  </si>
  <si>
    <t>รับเงินโอนธ.ไทยพาณิชย์201-9,3ก.ค.64(46,800),บันทึกตัดรด.รอการรับรู้ ธ.ไทยพาณิชย์201-9,16มี.ค.64(11,700) ,18มิ.ย.64(7,800)  รับเงินใบนำส่ง201/64 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การศึกษาปฐมวัยของศูนย์พัฒนาเด็กเล็กฯรองรับLPA,โอน66,300,เบิก66,300,จาก66,300,UMDC</t>
  </si>
  <si>
    <t>รายละเอียดรายได้โครงการบริการวิชาการ</t>
  </si>
  <si>
    <t>02/08/2564</t>
  </si>
  <si>
    <t>RV00300000564080011</t>
  </si>
  <si>
    <t>ตัดรด.รอการรับรู้ ธ.ไทยพาณิชย์5949-4,21(4000)22(4000x7)23(5000)25(5000x3+4000x3)26(4000x16+5000)27(5000x2)28(4000x2+5000x2)29(4000x5)30(4000x2)มิ.ย.64 เงิน189,000 ,1(4000x2)2(5000)5(5000)6(4000x2)9(5000+4000)12(4000x3)13(5000+4000x3)14(4000x4)19(4000)20(5000)21(4000x4)22(5000+4000)23(5000x2)24(5000+4000x2)ก.ค.64เงิน137,000 คณะศึกษาฯ ค่าลทบ.คก.พัฒนาข้าราชการครูฯเลื่อนวิทยาฐานะฯ ค่าธ.6%19,560กองทุน2%6,520,โอนกำไร319,480,รายได้สะสม1.5%4,890,สำนักส่งเสริมฯ2.5%8,150,เบิก306,440จาก326,000จากข้าราชการฯ</t>
  </si>
  <si>
    <t>13/08/2564</t>
  </si>
  <si>
    <t>RV00300000564080169</t>
  </si>
  <si>
    <t>รับเงินโอนธ.ไทยพาณิชย์5949-4,3(4000)4(4000)5(4000)6(4000x14)7(4000)8(4000x4)9(4000x4)ส.ค.64เงิน104,000 ,ตัดรด.รอการรับรู้SCB609-3,5(4000)6(4000x5)10(4000)14(4000)16(4000)23(4000)24(4000)29(4000)30(4000)ก.ค.64เงิน52,000 รับเงินใบนำส่ง214/64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 ค่าธ.6%9,360กองทุน2%3,120,โอนกำไร152,880,รายได้สะสม1.5%2,340,สำนักส่งเสริมฯ2.5%3,900 เบิก146,640จาก156,000 ตามอว8205.01/0324ลว21พ.ค.64</t>
  </si>
  <si>
    <t>RV00300000564080190</t>
  </si>
  <si>
    <t>รับเงินโอนธ.ไทยพาณิชย์5949-4,9ส.ค.64เงิน4,000 ,ตัดรด.รอการรับรู้SCB5949-4,24(4000x2)26(4000x2)28(4000x8)29(4000)30(4000x3)มิ.ย.64เงิน64,000 ,2(4000x6)5(4000x3)7(4000)8(4000x8)15(4000)19(400+3600+4000x7)22(4000)28(4000x2)ก.ค.64เงิน120,000 รับเงินใบนำส่ง213/64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ค่าธ.6%11,280กองทุน2%3,760,โอนกำไร184,240,รายได้สะสม1.5%2,8200,สำนักส่งเสริมฯ2.5%4,700 เบิก176,720จาก188,000</t>
  </si>
  <si>
    <t>23/08/2564</t>
  </si>
  <si>
    <t>RV00300000564080299</t>
  </si>
  <si>
    <t>รับเงินโอนธ.ไทยพาณิชย์5949-4,18ส.ค.64 รับเงินใบนำส่ง218/64 รายได้โครงการฯ คณะศึกษาฯ ค่าลงทะเบียนโครงการพัฒนาศักยภาพบุคลากรทางการศึกษาด้านการส่งเสริมความรู้ฯให้ครูและบุคลากรทางการศึกษามีวิทยฐานนะและเลื่อนวิทยฐานะฯจากภายนอก ค่าธ.6%6,000กองทุน2%2,000,โอนกำไร98,000,รายได้สะสม1.5%1,500,สำนักส่งเสริมฯ2.5%2,500เบิก94,000จาก100,000 ,โอน100,000</t>
  </si>
  <si>
    <t>RV00300000564080309</t>
  </si>
  <si>
    <t>บันทึกตัดรด.รอการรับรู้ ธ.ไทยพาณิชย์5949-4,28พ.ค.64(2000) ,7(2000)9(2500+1000)10(1000)13(2500)14(2500)19(2500)29(2000)มิ.ย.64เงิน16,000 ,12(2500)22(1000+1000)ก.ค.64 เงิน2,000 รับเงินใบนำส่ง220/64คณะศึกษาฯ ค่าลงตีพิมพ์ผลงานทางวิชาการในวารสารศึกษาศาสตร์ ม.ทักษิณ ตามประกาศคณะศึกษาฯ เรื่อง อัตราการจัดเก็บค่าลงตีพิมพ์ผลงานทางวิชาการฯ ลว29พ.ค.2563 ค่าธ.16%4,080,กองทุน5%1,275,โอนกำไร24,225,สะสม3%765,สสช.8%2,040,เบิก21,420จาก25,500</t>
  </si>
  <si>
    <t>GJ0030000056408000096</t>
  </si>
  <si>
    <t>ยกเลิกใบเสร็จรับเงิน ยกเลิก RV00300000564080309 เนื่องจากจำนวนเงินไม่ถูกต้อง</t>
  </si>
  <si>
    <t>RV00300000564080310</t>
  </si>
  <si>
    <t>บันทึกตัดรด.รอการรับรู้ ธ.ไทยพาณิชย์5949-4,28พ.ค.64(2000) ,7(2000)9(2500+1000)10(1000)13(2500)14(2500)19(2500)29(2000)มิ.ย.64เงิน16,000 ,12(2500)22(1000+1000)ก.ค.64 เงิน2,000 รับเงินใบนำส่ง220/64คณะศึกษาฯ ค่าลงตีพิมพ์ผลงานทางวิชาการในวารสารศึกษาศาสตร์ ม.ทักษิณ ตามประกาศคณะศึกษาฯ เรื่อง อัตราการจัดเก็บค่าลงตีพิมพ์ผลงานทางวิชาการฯ ลว29พ.ค.2563 ค่าธ.16%3,600,กองทุน5%1,125,โอนกำไร21,375,สะสม3%675,สสช.8%1,800,เบิก18,900จาก22,500</t>
  </si>
  <si>
    <t>RV00300000564080279</t>
  </si>
  <si>
    <t>รับเงินโอนธ.ไทยพาณิชย์5949-4,21ส.ค.64(24) ,ธ.กรุงไทย359-3,10ส.ค.64(94,988+189,988) รายได้โครงการ นิติฯ จ้างที่ปรึกษาโครงการประเมินความเชื่อมั่นของปชช.ในจ.ชายแดนภาคใต้ฯ ปีงปม.2564 ค่าธ.6%17,100กองทุน2%5,700,โอนกำไร279,300,รายได้สะสม1.5%4,275,สำนักส่งเสริมฯ2.5%7,125,เบิก267,900จาก285,000 สญ.ที่144/2564จากสนง.ปลัดกระทรวงยุติธรรม285,000</t>
  </si>
  <si>
    <t>GJ0030000056408000069</t>
  </si>
  <si>
    <t xml:space="preserve">ยกเลิกใบเสร็จรับเงิน ยกเลิก RV00300000564080279 เนื่องจากแยกวงเงินเป็น 2 โครงการ </t>
  </si>
  <si>
    <t>RV00300000564080285</t>
  </si>
  <si>
    <t>รับเงินโอนธ.ไทยพาณิชย์5949-4,21ส.ค.64(12จาก24) ,ธ.กรุงไทย359-3,10ส.ค.64(189,988) รายได้โครงการ นิติฯ จ้างที่ปรึกษาโครงการประเมินความเชื่อมั่นของปชช.ในจ.ชายแดนภาคใต้ฯ ปีงปม.2564 ค่าธ.6%11,400กองทุน2%3,800,โอนกำไร186,200,รายได้สะสม1.5%2,850,สำนักส่งเสริมฯ2.5%4,750,เบิก178,600จาก190,000 สญ.ที่144/2564จากสนง.ปลัดกระทรวงยุติธรรม190,000</t>
  </si>
  <si>
    <t>RV00300000564080286</t>
  </si>
  <si>
    <t>รับเงินโอนธ.ไทยพาณิชย์5949-4,21ส.ค.64(12จาก24) ,ธ.กรุงไทย359-3,10ส.ค.64(94,988) รายได้โครงการ นิติฯ จ้างที่ปรึกษาโครงการพัฒนาการบังคับใช้กฎหมายไกล่เกลี่ยอิสลามว่าด้วยครอบครัวฯ ปีงปม.2564 ค่าธ.6%11,400กองทุน2%3,800,โอนกำไร186,200,รายได้สะสม1.5%2,850,สำนักส่งเสริมฯ2.5%4,750,เบิก178,600จาก190,000 สญ.ที่142/2564จากสนง.ปลัดกระทรวงยุติธรรม95,000</t>
  </si>
  <si>
    <t>RV00300000564080147</t>
  </si>
  <si>
    <t>รับเงินโอนธ.ไทยพาณิชย์609-3,1(4500)3(3000+4500)10(4500x2+2000x2)ส.ค.64เงิน20,000 ,ตัดรด.รอการรับรู้SCB609-3,16(3000+4500)20(3000)23(3000)24(4500)27(3000x2)28(3000x4)29(4500x3+3000x3)30(4500x14+3000x8+2000)ก.ค.64เงิน147,500 รับเงินใบนำส่ง212/64 รายได้โครงการฯ คณะศิลปกรรมฯ ค่าลงทะเบียนการนำเสนอผลงานสร้างสรรค์ศิลปกรรมระดับนานาชาติ จากบุคคลภายนอก ค่าธ.16%27,600 กองทุน5%8,625,โอนกำไร163,875,สะสม3%5,175,สสช.8%13,800,เบิก144,900จาก172,500 ตามอว8205.05/0393 ลว2ก.ค.64 เงิน172,500</t>
  </si>
  <si>
    <t>RV00300000564080362</t>
  </si>
  <si>
    <t>บันทึกตัดรด.รอการรับรู้ ธ.ไทยพาณิชย์5949-4,12ก.ค.64 รายได้โครงการ คณะมนุษย์ฯ ค่าลงทะเบียนโครงการประชุมวิชาการระดับชาติและนานาชาติ ด้านมนุษยศาสตร์ฯ ค่าธ.6%8,863.85กองทุน2%2,954.62,โอนกำไร144,776.10,รายได้สะสม1.5%2,215.96,สำนักส่งเสริมฯ2.5%3,693.27,เบิก138,866.87จาก147,730.72</t>
  </si>
  <si>
    <t>17/08/2564</t>
  </si>
  <si>
    <t>RV00300000564080198</t>
  </si>
  <si>
    <t>รับเงินโอนธ.ไทยพาณิชย์5949-4,3(432,200)10(1,500)ส.ค.64  รับเงินใบนำส่ง216/64 รายได้โครงการ คณะมนุษย์ฯ ค่าลทบ.กิจกรรมการจัดงานประชุมวิชาการการพัฒนาชุมชนท้องถิ่นและสังคม (CSD สัมพันธ์) ครั้งที่20 ค่าธ.6%26,022กองทุน2%8,674,โอนกำไร425,026,รายได้สะสม1.5%6,505.50,สำนักส่งเสริมฯ2.5%10,842.50,เบิก407,678จาก433,700 จากนศ.ระดับป.ตรี อว8205.02/ ลว15มิ.ย.64</t>
  </si>
  <si>
    <t>RV00300000564080199</t>
  </si>
  <si>
    <t>รับเงินโอนธ.ไทยพาณิชย์5949-4,10(3,300)ส.ค.64  รับเงินใบนำส่ง215/64 รายได้โครงการ คณะมนุษย์ฯ ค่าลทบ.อบรมทักษะการเขียนและการนำเสนอผลงานทางวิชาการ จากครู อาจารย์ ค่าธ.6%198กองทุน2%66,โอนกำไร3,234,รายได้สะสม1.5%49.50,สำนักส่งเสริมฯ2.5%82.50,เบิก3,102จาก3,300  อว8205.02/ ลว27ก.ค.64</t>
  </si>
  <si>
    <t>RV00300000564080300</t>
  </si>
  <si>
    <t>รับเงินโอนธ.ไทยพาณิชย์5949-4,18ส.ค.64 รับเงินใบนำส่ง219/64 รายได้โครงการฯ คณะศึกษาฯ ค่าลงทะเบียนโครงการการออกแบบกราฟิกและแอนิเมชั่นสำหรับบรรณารักษณ์และนักสื่อสารองค์กรเพื่อการสร้างสื่อประชาสัมพันธ์ จากภายนอก ค่าธ.6%342กองทุน2%114,โอนกำไร5,586,รายได้สะสม1.5%85.50,สำนักส่งเสริมฯ2.5%142.50เบิก5,358จาก5,700 ,โอน5,700</t>
  </si>
  <si>
    <t>RV00300000564080301</t>
  </si>
  <si>
    <t>รับเงินโอนธ.ไทยพาณิชย์ กระแสรายวัน044-1,23ส.ค.64 รับเงินใบนำส่ง221/64 รายได้โครงการ ฝ่ายวิชาการ ค่าจ้างโครงการบริการแปลเอกสาร ค่าธ.16%880 กองทุน5%275,โอนกำไร5,225,สะสม3%165,สสช.8%440,เบิก4,620จาก5,500 จากบุคคลภายนอก อว8202.03/2665ลว8ต.ค.63 ,โอน5,500</t>
  </si>
  <si>
    <t>GJ0030000056408000105</t>
  </si>
  <si>
    <t>ยกเลิกใบเสร็จรับเงิน ยกเลิก RV00300000564080301 เนื่องจากบันทึกงบประมาณผิดหน่วยงาน</t>
  </si>
  <si>
    <t>31/08/2564</t>
  </si>
  <si>
    <t>RV00300000564080382</t>
  </si>
  <si>
    <t>รับเงินโอนธ.ไทยพาณิชย์5949-4,27ส.ค.64 รับเงินใบนำส่ง225/64 รายได้โครงการฯ คณะศึกษาฯ ค่าลงทะเบียนโครงการKaiZen, QCC และการจัดการ 5 ส ในสถานประกอบการในยุค Covid-19 จากภายนอก ค่าธ.6%180กองทุน2%60,โอนกำไร2,940,รายได้สะสม1.5%45,สำนักส่งเสริมฯ2.5%75เบิก2,820จาก3,000 ,โอน3,000</t>
  </si>
  <si>
    <t>RV00300000564080383</t>
  </si>
  <si>
    <t>รับเงินโอนธ.ไทยพาณิชย์5949-4,27ส.ค.64 รับเงินใบนำส่ง224/64 รายได้โครงการฯ คณะศึกษาฯ ค่าลงทะเบียนโครงการการออกแบบLine Sticker สำหรับการสื่อสารองค์กรเพื่อพัฒนาผู้ประกอบการ จากภายนอก ค่าธ.6%180กองทุน2%60,โอนกำไร2,940,รายได้สะสม1.5%45,สำนักส่งเสริมฯ2.5%75เบิก2,820จาก3,000 ,โอน3,000</t>
  </si>
  <si>
    <t>RV00300000564080307</t>
  </si>
  <si>
    <t>รับเงินโอนธ.กรุงไทย359-3,13ส.ค.64 รับเงินใบนำส่ง221/64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 ค่าธ.16%32,000 กองทุน5%10,000,โอนกำไร190,000,สะสม3%6,000,สสช.8%16,000,เบิก168,000จาก200,000 จากสนง.การวิจัยแห่งชาติ ที่อว0401.4(กค)/1559 ลว23ก.ค.64 ,รวม200,000</t>
  </si>
  <si>
    <t>10/08/2564</t>
  </si>
  <si>
    <t>RV00020900064080062</t>
  </si>
  <si>
    <t>รับเงินโอนจากบัญชีเงินฝากออมทรัพย์ ธ.กรุงไทย เลขที่บัญชี 908-0-042759-4 ในวันที่ 2 มิ.ย.64 จากสำนักงานอุตสาหกรรมจังหวัดตรัง สำหรับเงินตามสัญญาจ้างเพื่อดำเนินกิจกรรม:การพัฒนาผลิตภัณฑ์และบรรจุภัณฑ์ต้นแบบให้กับกลุ่มเกษตรกรและการอบรมเชิงลึกเพื่อพัฒนาและยกระดับเกษตรกรใหม่เป็นนักธุรกิจเกษตรฯ (หักบริการวิชาการร้อยละ6ของคณะ อกช.) ตามใบเสร็จ เล่มที่ 1106 เลขที่ 42</t>
  </si>
  <si>
    <t>RV00020900064080198</t>
  </si>
  <si>
    <t>รับเงินโอนจากบัญชีเงินฝากออมทรัพย์ ธ.กรุงไทย เลขที่บัญชี 908-0-042759-4 ในวันที่ 26/08/2564=58688บ. และ31/08/64=12บ.จากสำนักงานอุตสาหกรรมจังหวัดตรัง สำหรับเงินตามสัญญาจ้างเพื่อดำเนินกิจกรรม การพัฒนาผลิตภัณฑ์และบรรจุภัณฑ์ต้นแบบให้กับกลุ่มเกษตรกรและการอบรมเชิงลึกฯ งวดที่ 2 (หักบริการวิชาการ6%ของคณะอุตสาหกรรมการเกษตรฯ) ตามใบเสร็จเล่มที่ 1111 เลขที่ 30</t>
  </si>
  <si>
    <t>04/08/2564</t>
  </si>
  <si>
    <t>RV00300000564080025</t>
  </si>
  <si>
    <t>รับเงินโอนธ.ไทยพาณิชย์ กระแสรายวัน044-1,4ส.ค.64  รับเงินใบนำส่ง209/64 รายได้โครงการ ฝ่ายวิชาการ ค่าลงทะเบียนโครงการเตรียมความพร้อมเพื่อสอบTSU-TEP สำหรับนิสิตระดับบัณฑิตศึกษา จากบุคคลภายนอก ค่าธ.16%576กองทุน5%180,โอนกำไร3,420,รายได้สะสม3%108,สำนักส่งเสริมฯ8%288,เบิก3,024จาก3,600 ตามอว8202.03/1752 ลว.24มิ.ย.64 ,โอน3,600</t>
  </si>
  <si>
    <t>RV00300000564080313</t>
  </si>
  <si>
    <t>RV00020900064080153</t>
  </si>
  <si>
    <t>รับโอนเงินจากบัญชีเงินฝากออมทรัพย์ ธ.กรุงไทย เลขที่บัญชี 901-3-71060-3 ในวันที่ 10/8/2564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( 1ตำบล 1 มหาวิทยาลัย) ในพื้นที่ 65 ตำบล ของจังวัดพัทลุง และจังหวัดสงขลา (ยกเว้นบริการวิชาการ) ตามใบเสร็จ PR2-2564:17-39</t>
  </si>
  <si>
    <t>RV00020900064080154</t>
  </si>
  <si>
    <t>รับเงินโอนจากบัญชีเงินฝากออมทรัพย์ ธ.กรุงไทย เลขที่บัญชี 901-3-71060-3 ในวันที่17/08/2564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: กิจการ U2T เรื่องการทำกิจกรรม U2T Covid Week  (ยกเว้นบริการวิชาการ) ตามใบเสร็จ PR2-2564:17/36</t>
  </si>
  <si>
    <t>24/08/2564</t>
  </si>
  <si>
    <t>RV00300000564080326</t>
  </si>
  <si>
    <t>รับเงินโอนธ.ไทยพาณิชย์200-1,17ส.ค.64  รายได้โครงการ  วิทยาลัยการจัดการฯ จ้างประเมินความสำเร็จตามยุทธศาสตร์การพัฒนาเทศบาลนครหาดใหญ่  จากผศ.ดร.อภิวัฒน์ สมาธิ125,000,โอน125,000</t>
  </si>
  <si>
    <t xml:space="preserve">           เงินสะสมของส่วนงาน ตามระเบียบมหาวิทยาลัยทักษิณ ว่าด้วย การให้บริการวิชาการ พ.ศ. 2563 หมวดที่ 3 เกณฑ์ค่าใช้จ่าย ข้อ 13.1 เงินรายได้อื่นของส่วนงานหรือหน่วยงานเพื่อใช้เป็นเงินสะสมของส่วนงานหรือหน่วยงานไม่ต่ำกว่าร้อยละ 3 ของรายรับ และข้อ 13.2 เงินรายได้อื่นของส่วนงานหรือ</t>
  </si>
  <si>
    <t xml:space="preserve">หน่วยงานเพื่อใช้เป็นเงินสะสมของส่วนงานหรือหน่วยงาน ไม่ต่ำกว่า ร้อยละ 1.5 ของรายรับ  (โดยจะเริ่มปฏิบัติตามแนวปฏิบัติการบริหารเงินรายได้ส่วนงาน  เริ่ม 1 มิถุนายน 2564  ตามหนังสือ อว8202.06/1924 ลว.01/06/2564 ปรับปรุงมิติขารับจากการจัดสรรเงินค่าธรรมเนียมบริการวิชาการเข้าเงินสะสมของส่วนงาน </t>
  </si>
  <si>
    <t>จากมิติเงินรายได้สะสมของส่วนงานเป็นกระทบรับในมิติรายได้ส่วนงาน)</t>
  </si>
  <si>
    <t>ประจำปีงบประมาณ พ.ศ. 2564   ตั้งแต่วันที่   1 ตุลาคม 2563 - 30 กันยายน 2564 (หลังปิดบัญชีประจำปี)</t>
  </si>
  <si>
    <t>16/09/2564</t>
  </si>
  <si>
    <t>RV00300000564090216</t>
  </si>
  <si>
    <t>รับเงินโอน ธ.ไทยพาณิชย์5949-4,5(4000)9(4000x6)10(4000)ก.ย.64เงิน32,000 ,ตัดบัญชีรด.รอการรับรู้ รับเงินโอนธ.ไทยพาณิชย์5949-4,23(4000x5)24(4000x2)27(4000x7)ส.ค.64เงิน56,000 รับเงินใบนำส่ง235/64 รายได้โครงการ คณะศึกษาฯ ค่าลงทะเบียนโครงการพัฒนาข้าราชการครูและบุคลากรทางการศึกษาเพื่อเลื่อนวิทยาฐานะให้สูงขึ้นระดับชำนาญการหรือเชี่ยวชาญ จากบุคคลภายนอก  ค่าธ.6%5,280กองทุน2%1,760,โอนกำไร86,240,รายได้สะสม1.5%1,320สำนักส่งเสริมฯ2.5%2,200เบิก82,720จาก88,000 อว8205.01/0441 ลว23มิ.ย.64</t>
  </si>
  <si>
    <t>17/09/2564</t>
  </si>
  <si>
    <t>RV00300000564090243</t>
  </si>
  <si>
    <t>รับเงินโอน ธ.ไทยพาณิชย์5949-4,15ก.ย.64(4,000+4,000) รับเงินใบนำส่ง236/64 รายได้โครงการ คณะศึกษาฯ ค่าลงทะเบียนโครงการพัฒนาข้าราชการครูและบุคลากรทางการศึกษาเพื่อเลื่อนวิทยาฐานะให้สูงขึ้นระดับชำนาญการหรือเชี่ยวชาญ จากบุคคลภายนอก  ค่าธ.6%480กองทุน2%160,โอนกำไร7,840,รายได้สะสม1.5%120สำนักส่งเสริมฯ2.5%200เบิก7,520จาก8,000 อว8205.01/0441 ลว23มิ.ย.64</t>
  </si>
  <si>
    <t>23/09/2564</t>
  </si>
  <si>
    <t>RV00300000564090360</t>
  </si>
  <si>
    <t>รับเงินโอน ธ.ไทยพาณิชย์5949-4,6(4000x2+1000x2)9(5000)10(5000x2)15(5000)17(5000x5)18(5000x2)21(5000)22(5000x2)ก.ย.64 รับเงินใบนำส่ง247/64 รายได้โครงการ คณะศึกษาฯ ค่าลงทะเบียนโครงการพัฒนาข้าราชการครูและบุคลากรทางการศึกษาเพื่อเลื่อนวิทยาฐานะให้สูงขึ้นระดับชำนาญการหรือเชี่ยวชาญ จากบุคคลภายนอก  ค่าธ.6%4,800กองทุน2%1,600,โอนกำไร78,400,รายได้สะสม1.5%1,200สำนักส่งเสริมฯ2.5%2,000เบิก75,200จาก80,000 อว8205.01/0324 ลว21พ.ค.64</t>
  </si>
  <si>
    <t>RV00300000564090362</t>
  </si>
  <si>
    <t>ตัดรด.รอรับรู้ ธ.ไทยพาณิชย์5949-4,22ก.ค.64(1,000),23ส.ค.64(1,000),31ส.ค.64(2,500) ,รับเงินโอน ธ.ไทยพาณิชย์5949-4,15ก.ย.64(2,500) ใบนำส่ง245/64คณะศึกษาฯ ค่าลงตีพิมพ์ผลงานวิชาการในวารสารศึกษาฯ จากบุคคลภายนอก ค่าธ.16%1,120,กองทุน5%350,โอนกำไร6,650,สะสม3%210,สสช.8%560,เบิก5,880จาก7,000</t>
  </si>
  <si>
    <t>28/09/2564</t>
  </si>
  <si>
    <t>RV00300000564090391</t>
  </si>
  <si>
    <t>รับเงินโอน ธ.ไทยพาณิชย์5949-4,8(300x8)9(30x4)11(300+200)12(300)13(300)14(300+200)15(300x3)16(300)18(300x2)20(300x3+200)23(300x2)24(300x3)ก.ย.เงิน9,900,ตัดรอรับรู้ ธ.ไทยพาณิชย์5949-4,21(300x10)22(300)23(300x5)29(300x4)30(300x4)ส.ค.64 เงิน7,200  รายได้โครงการฯ คณะศึกษาฯ ค่าลงทะเบียนโครงการติดอาวุธครูพลศึกษาช่วงโควิดฯ ค่าธ.6%1,008กองทุน2%336,โอนกำไร16,464,รายได้สะสม1.5%252,สำนักส่งเสริมฯ2.5%420เบิก15,792จาก16,800</t>
  </si>
  <si>
    <t>15/09/2564</t>
  </si>
  <si>
    <t>RV00300000564090206</t>
  </si>
  <si>
    <t>รับเงินโอนธ.ไทยพาณิชย์5949-4,15ก.ย.64(12จาก24) ,ธ.กรุงไทย359-3,9ก.ย.64(379,988) รายได้โครงการ นิติฯ จ้างที่ปรึกษาโครงการประเมินความเชื่อมั่นของปชช.ในจ.ชายแดนภาคใต้ฯ ปีงปม.2564 ค่าธ.6%22,800กองทุน2%7,600,โอนกำไร372,400,รายได้สะสม1.5%5,700,สำนักส่งเสริมฯ2.5%9,500,เบิก357,200จาก380,000 สญ.ที่144/2564จากสนง.ปลัดกระทรวงยุติธรรม380,000</t>
  </si>
  <si>
    <t>RV00300000564090207</t>
  </si>
  <si>
    <t>รับเงินโอนธ.ไทยพาณิชย์5949-4,15ก.ย.64(12จาก24) ,ธ.กรุงไทย359-3,9ก.ย.64(189,988)  รายได้โครงการ นิติฯ จ้างที่ปรึกษาโครงการพัฒนาการบังคับใช้กฎหมายไกล่เกลี่ยอิสลามว่าด้วยครอบครัวฯ ปีงปม.2564 ค่าธ.6%11,400กองทุน2%3,800,โอนกำไร186,200,รายได้สะสม1.5%2,850,สำนักส่งเสริมฯ2.5%4,750เบิก178,600จาก190,000 สญ.ที่142/2564จากสนง.ปลัดกระทรวงยุติธรรม190,000</t>
  </si>
  <si>
    <t>29/09/2564</t>
  </si>
  <si>
    <t>RV00300000564090392</t>
  </si>
  <si>
    <t>รับเงินโอนธ.ไทยพาณิชย์5949-4,28ก.ย.64 รายได้โครงการฯ คณะนิติฯ ค่าจ้างที่ปรึกษาวิเคราะห์กฎหมายที่มีเงินรางวัลจากค่าปรับเพื่อสนับสนุนผู้บริโภคในการเฝ้าระวังปัญหาผู้บริโภค จากสภาองค์กรของผู้บริภาค ค่าธ.6%865.50กองทุน2%288.50,โอนกำไร14,136.50,รายได้สะสม1.5%216.38,สำนักส่งเสริมฯ2.5%360.62เบิก13,559.50จาก14,425 ,โอน14,425</t>
  </si>
  <si>
    <t>30/09/2564</t>
  </si>
  <si>
    <t>JV00300000564090280</t>
  </si>
  <si>
    <t>บันทึกรายได้ค้างรับ  รายได้เงินบริการวิชาการ คณะนิติฯ จ้างที่ปรึกษาโครงการพัฒนาการบังคับใช้กฎหมายไกล่เกลี่ยอิสลามว่าด้วยครอบครัวฯ สญ.142/64 งวดที่3(142,500) งวดที่4(72,500) หัก6%จากสนง.ปลัดกระทรวงยุติธรรม  ตามอว8205.08/1793 ลว8ต.ค.64(ยังไม่กระทบงปม.)</t>
  </si>
  <si>
    <t>รายได้ค้างรับ/ยังไม่กระทบงปม.</t>
  </si>
  <si>
    <t>JV00300000564090281</t>
  </si>
  <si>
    <t>บันทึกรายได้ค้างรับ  รายได้เงินบริการวิชาการ คณะนิติฯ จ้างที่ปรึกษาโครงการประเมินความเชื่อมั่นของปชช.ในจ.ชายแดนภาคใต้ฯ สญ.144/64 งวดที่3(285,000) งวดที่4(145,000) หัก6%จากสนง.ปลัดกระทรวงยุติธรรม430,000  ตามอว8205.08/1793 ลว8ต.ค.64(ยังไม่กระทบงปม.)</t>
  </si>
  <si>
    <t>JV00300000564090282</t>
  </si>
  <si>
    <t>บันทึกรายได้ค้างรับ  รายได้เงินบริการวิชาการ คณะนิติฯ ค่าจ้างที่ปรึกษาวิเคราะห์กฎหมายที่มีเงินรางวัลจากค่าปรับเพื่อสนับสนุนผู้บริโภคในการเฝ้าระวังปัญหาผู้บริโภค  ใบสั่งจ้างเลขที่ จ.029.1/2564 ลว9ส.ค.64 งวดที่3(72,125) งวดที่4(57,700) หัก6% จากสภาองค์กรของผู้บริโภค129,825  ตามอว8205.08/1793 ลว8ต.ค.64</t>
  </si>
  <si>
    <t>14/09/2564</t>
  </si>
  <si>
    <t>RV00300000564090182</t>
  </si>
  <si>
    <t>รับเงินโอนธ.กรุงไทย359-3,8ก.ย.64  รายได้โครงการ คณะศิลปกรรมฯ ค่าจ้างดูแลการออกแบบบรรจุภัณฑ์ จัดทำผลิตภัณฑ์ต้นแบบ จากบ.โกโกบีน (ปทท.) จำกัด ค่าธ.6%7,776กองทุน2%2,592,โอนกำไร127,008,รายได้สะสม1.5%1,944,สำนักส่งเสริมฯ2.5%3,240เบิก121,824จาก129,600 ตามอว.8205.05/0565 ลว9ก.ย.64,โอน129,600</t>
  </si>
  <si>
    <t>JV00300000564090271</t>
  </si>
  <si>
    <t>บันทึกรายได้ค้างรับ  รายได้เงินบริการวิชาการ คณะศิลปกรรมฯ จ้างจัดทำผลิตภัณฑ์ บรรจุภัณฑ์ต้นแบบ งวดที่2 (6%)จากอุทยานวิทยาศาสตร์ ม.สงขลานครินทร์  ตามอว8205.05/0612 ลว7ต.ค.64(ยังไม่กระทบงปม.)</t>
  </si>
  <si>
    <t>01/09/2564</t>
  </si>
  <si>
    <t>RV00300000564090002</t>
  </si>
  <si>
    <t>บันทึกตัดรด.รอการรับรู้ รับเงินโอนธ.ไทยพาณิชย์5949-4,27ส.ค.64 รับเงินใบนำส่ง226/64 รายได้โครงการ คณะมนุษย์ฯ ค่าลงทะเบียนโครงการแข่งขันทักษะภาษาอังกฤษออนไลน์ (ระดับมัธยมศึกษาตอนปลายและระดับอุดมศึกษา) ค่าธ.6%1,848กองทุน2%616,โอนกำไร30,184,รายได้สะสม1.5%462,สำนักส่งเสริมฯ2.5%770 เบิก28,952จาก30,800 ตามอว8205.02/  ลว9ก.ค.64</t>
  </si>
  <si>
    <t>08/09/2564</t>
  </si>
  <si>
    <t>RV00300000564090160</t>
  </si>
  <si>
    <t>รับเงินโอนธ.ไทยพาณิชย์5949-4,7ก.ย.64 รับเงินใบนำส่ง229/64 รายได้โครงการฯ คณะมนุษย์ศาสตร์ฯ ค่าลงทะเบียนโครงการนวัตกรรมภูมิศาสตร์สำหรับชีวิตในศตวรรษที่21จากบุคคลภายนอก ค่าธ.6%384กองทุน2%128,โอนกำไร6,272,รายได้สะสม1.5%96,สำนักส่งเสริมฯ2.5%160เบิก6,016จาก6,400 ,โอน6,400</t>
  </si>
  <si>
    <t>RV00300000564090208</t>
  </si>
  <si>
    <t>รับเงินโอน ธ.ไทยพาณิชย์5949-4,14ก.ย.64 รับเงินใบนำส่ง233/64 รายได้โครงการฯ คณะมนุษย์ฯ ค่าลงทะเบียนโครงการค่ายภูมิศาสตร์ ครั้งที่12 จากอาจารย์ บุคลากรฯ ธ.6%750กองทุน2%250,โอนกำไร12,250,รายได้สะสม1.5%187.50,สำนักส่งเสริมฯ2.5%312.50เบิก11,750จาก12,500 ตาม ที่อว 8205.02 ลว.17ส.ค.64 ,โอน12,500</t>
  </si>
  <si>
    <t>RV00300000564090209</t>
  </si>
  <si>
    <t>รับเงินโอน ธ.ไทยพาณิชย์5949-4,14ก.ย.64 รับเงินใบนำส่ง232/64 รายได้โครงการฯ คณะมนุษย์ฯ ค่าลงทะเบียนโครงการพัฒนาบุคลิกภาพและภาพลักษณ์สู่ความสำเร็จอย่างมืออาชีพ จากนิสิต บุคลากรฯ  ธ.6%288กองทุน2%96,โอนกำไร4,704,รายได้สะสม1.5%72,สำนักส่งเสริมฯ2.5%120เบิก4,512จาก4,800 ตาม ที่อว 8205.02/    ลว.17ส.ค.64 ,โอน4,800</t>
  </si>
  <si>
    <t>21/09/2564</t>
  </si>
  <si>
    <t>RV00300000564090321</t>
  </si>
  <si>
    <t>รับเงินโอน ธ.ไทยพาณิชย์5949-4,21ก.ย.64 รับเงินใบนำส่ง240/64 รายได้โครงการ คณะมนุษย์ฯ ค่าลงทะเบียนโครงการการจัดการแรงงานสัมพันธ์และการประกันสังคมในสถานประกอบการเพื่อรองรับวิกฤตCovid-19 จากบุคคลภายนอก  ค่าธ.6%216กองทุน2%72,โอนกำไร3,528,รายได้สะสม1.5%54สำนักส่งเสริมฯ2.5%90เบิก3,384จาก3,600 อว8205.02  ลว16ก.ค.64</t>
  </si>
  <si>
    <t>RV00300000564090322</t>
  </si>
  <si>
    <t>รับเงินโอน ธ.ไทยพาณิชย์5949-4,21ก.ย.64 รับเงินใบนำส่ง239/64 รายได้โครงการ คณะมนุษย์ฯ ค่าลงทะเบียนโครงการแข่งขันการแสดงละครนิทานพื้นบ้านภาคใต้เป็นภาษาอังกฤษ(ระดับม.ต้นและม.ปลายและอุดมศึกษา) จากบุคลากรภายนอก ค่าธ.6%204กองทุน2%68,โอนกำไร3,332,รายได้สะสม1.5%51สำนักส่งเสริมฯ2.5%85เบิก3,196จาก3,400 อว8205.02  ลว2ส.ค.64,โอน3,400</t>
  </si>
  <si>
    <t>RV00300000564090210</t>
  </si>
  <si>
    <t>รับเงินโอนธ.กรุงไทย359-3,14ก.ย.64 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 ค่าธ.16%40,000 กองทุน5%12,500,โอนกำไร237,500,สะสม3%7,500,สสช.8%20,000,เบิก210,000จาก250,000 จากสนง.การวิจัยแห่งชาติ ที่อว0401.4(กค)/1790 ลว2ก.ย.64 ,รวม250,000</t>
  </si>
  <si>
    <t>JV00020900064090168</t>
  </si>
  <si>
    <t>ปรับปรุงรายได้ค้างรับประเภทโครงการบริการวิชาการ ตามหนังสือที่ อว8206.07/1812 ลว.05/10/2564 เรื่อง ขอแจ้งรายละเอียดรายได้ค้างรับจากการดำเนินโครงการยุวชนอาสา ประจำปีงบประมาณ 2564 งวดที่ 2 วงเงิน 382,500 บาท หักบริการวิชาการ้อยละ 6 เงินสนับสนุนโครงการยุวชนอาสา ประจำปีงบประมาณ 2564 : โครงการโซ่อุปทานการผลิตบัวหลวงทางการค้าและการเพิ่มมูลค่าโดยเทคโนโลยีและนวัตกรรมที่เหมาะสมในจังหวัดพัทลุง จากสำนักงานปลัดกระทรวงการอุดมศึกษา วิทยาศาสตร์ วิจัยและนวัตกรรม งวดที่ 2</t>
  </si>
  <si>
    <t>RV00020900064090132</t>
  </si>
  <si>
    <t>รับเงินโครงการบริการวิชาการคณะอุตสาหกรรมฯ การพัฒนาผลิตภัณฑ์และบรรจุภัณฑ์ต้นแบบให้กับกลุ่มเกษตรกร งวดที่1 จากสำนักงานอุตสาหกรรมจังหวัดพัทลุง (หัก6%) ตามใบเสร็จรับเงินเลขที่PR2-2564:19/42 โอนเงินเข้า ธ.กรุงไทย เลขที่908-0-42759-4 วันที่15,19 กย.64</t>
  </si>
  <si>
    <t>RV00020900064090284</t>
  </si>
  <si>
    <t>รับเงินโอนจากบัญชีเงินฝากออมทรัพย์ ธ.กรุงไทย เลขที่บัญชี 908-0-042759-4 ในวันที่ 28/09/2564 จากสำนักงานอุตสาหกรรมจังหวัดพัทลุง สำหรับเงินตามสัญญาจ้างเพื่อดำเนินกิจกรรม การพัฒนาผลิตภัณฑ์และบรรจุภัณฑ์ต้นแบบให้กับกลุ่มเกษตรกรและการอบรมเชิงลึกฯ สำหรับค่าปรับส่งมอบงานล่าช้าจำนวน 1 วัน (หักบริการวิชาการ6%ของคณะอุตสาหกรรมการเกษตรฯ) ตามใบเสร็จ PR2-2564:21/27</t>
  </si>
  <si>
    <t>ปรับปรุงรายได้ค้างรับประเภทโครงการบริการวิชาการ ตามหนังสือที่ อว8206.07/1812 ลว.05/10/2564 เรื่อง ขอแจ้งรายละเอียดรายได้ค้างรับจากการดำเนินโครงการยุวชนอาสา ประจำปีงบประมาณ 2564 งวดที่ 2 วงเงิน 382,500 บาท หักบริการวิชาการ้อยละ 6 เงินสนับสนุนโครงการยุวชนอาสา ประจำปีงบประมาณ 2564 : โครงการนวัตกรรมผลิตภัณฑ์จากวัสดุเศษเหลือการผลิตข้าวสังข์หยดพัทลุง จากสำนักงานปลัดกระทรวงการอุดมศึกษา วิทยาศาสตร์ วิจัยและนวัตกรรม งวดที่ 2</t>
  </si>
  <si>
    <t>13/09/2564</t>
  </si>
  <si>
    <t>RV00300000564090176</t>
  </si>
  <si>
    <t>รับเงินโอนธ.ไทยพาณิชย์ กระแสรายวัน044-1,13ก.ย.64 รับเงินใบนำส่ง230/64 รายได้โครงการ ฝ่ายวิชาการ ค่าจ้างบริการแปลเอกสาร จากบุคคลภายนอก ค่าธ.16%240 กองทุน5%75,โอนกำไร1,425,สะสม3%45,สสช.8%120,เบิก1,260จาก1,500 อว8202.03/2665ลว8ต.ค.63</t>
  </si>
  <si>
    <t>RV00300000564090361</t>
  </si>
  <si>
    <t>รับเงินโอนธ.ไทยพาณิชย์ กระแสรายวัน044-1,23ก.ค.64 รับเงินใบนำส่ง246/64 รายได้โครงการ ฝ่ายวิชาการ ค่าลงทะเบียนโครงการเตรียมความพร้อมเพื่อสอบTSU-TEP สำหรับคณาจารย์ ม.ทักษิณ ค่าธ.16%960 กองทุน5%300,โอนกำไร5,700,สะสม3%180,สสช.8%480,เบิก5,040จาก6,000 อว8202.03/2630 ลว20ก.ย.64,โอน6,000</t>
  </si>
  <si>
    <t>03/09/2564</t>
  </si>
  <si>
    <t>RV00020900064090026</t>
  </si>
  <si>
    <t>รับเงินโอนจากบัญชีเงินฝากออมทรัพย์ ธ.กรุงไทย เลขที่บัญชี 901-3-71060-3 ในวันที่ 31/08/2564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(ยกเว้นบริการวิชาการ) ตามใบเสร็จ PR2-2564:18/48</t>
  </si>
  <si>
    <t>RV00020900064090027</t>
  </si>
  <si>
    <t>รับเงินโอนจากบัญชีเงินฝากออมทรัพย์ ธ.กรุงไทย เลขที่บัญชี 901-3-71060-3 ในวันที่ 31/08/2564 จากสำนักงานปลัดกระทรวงการอุดมศึกษา วิทยาศาสตร์ฯ สำหรับงบบริหารจัดการโครงการยกระดับเศรษฐกิจและสังคมรายตำบลแบบบูรณาการ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(ยกเว้นบริการวิชาการ) งวดที่ 2 ตามใบเสร็จ PR2-2564:18/47</t>
  </si>
  <si>
    <t>RV00020900064090346</t>
  </si>
  <si>
    <t>รับเงินโอนจากบัญชีเงินฝากออมทรัพย์ ธ.กรุงไทย เลขที่บัญชี 901-3-71060-3 ในวันที่ 28/09/2564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: รายการงบบริหารจัดการของ National System Integrator ค่าใช้จ่ายในการ Pitching เพื่อคัดเลือกโครงการที่ช่วยในการพัฒนาชุมชนในระดับตำบล ระดับภาค และระดับประเทศ (ยกเว้นบริการวิชาการ)</t>
  </si>
  <si>
    <t>RV00020900064090146</t>
  </si>
  <si>
    <t>รับเงินโครงการบริการวิชาการ โครงการยกระดับเศรษฐกิจและสังคมรายตำบลแบบบูรณาการ(1ตำบล1มหาวิทยาลัย) โดยสำนักส่งเสริมบริการวิชาการฯ(สสช.) รับจากสำนักงานปลัดกระทรวงการอุดมศึกษาฯ (ยกเว้นค่าธรรมเนียม) ตามใบเสร็จเลขที่PR2-2564:20/4 อว8206.07/1716 ลว.16กย.64 โอนเงินเข้าธ.กรุงไทย เลขที่901-3-71060-3 วันที่ 10กย.64</t>
  </si>
  <si>
    <t>06/09/2564</t>
  </si>
  <si>
    <t>RV00300000564090150</t>
  </si>
  <si>
    <t>บันทึกตัดรด.รอการรับรู้ ธ.ไทยพาณิชย์201-9,2(5000+5000)5(5000)ก.ค.64  รับเงินใบนำส่ง228/64วิทยาลัยการจัดการฯ  รายได้โครงการ โครงการอบรมหลักสูตรกฎหมายสำหรับการปฏิบัติงานตำรวจ ,โอน15,000จาก15,000,UMDC</t>
  </si>
  <si>
    <t>RV00300000564090327</t>
  </si>
  <si>
    <t>รับเงินโอนธ.ไทยพาณิชย์201-9,1(11700+7800)2(19500)3(19500)4(3900)6(7790จาก7800)9(15588.30จาก15600)18(109200+21.70)ก.ย.64  รับเงินใบนำส่ง241/64วิทยาลัยการจัดการฯ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,โอน187,200จาก187,200,UMDC</t>
  </si>
  <si>
    <t>22/09/2564</t>
  </si>
  <si>
    <t>RV00300000564090356</t>
  </si>
  <si>
    <t>รับเงินโอนธ.ไทยพาณิชย์201-9,3(7800)17(3900)18(66300)ก.ย.64  รับเงินใบนำส่ง243/64วิทยาลัยการจัดการฯ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,โอน78,000จาก78,000,UMDC</t>
  </si>
  <si>
    <t>RV00300000564090357</t>
  </si>
  <si>
    <t>รับเงินโอน ธ.ไทยพาณิชย์201-9,14(1900)15(1900x2)17(1900)ก.ย.64 เงิน7,600 ,ตัดรด.รอการรับรู้ ธ.ไทยพาณิชย์201-9,11(1900)13(1900x4)14(1900x2)17(1900x2)18(1900)19(1900)20(1900x3)ส.ค.64 เงิน26,600  รับเงินใบนำส่ง244/64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 ,โอน34,200,UM</t>
  </si>
  <si>
    <t>RV00300000564090465</t>
  </si>
  <si>
    <t>รับเงินโอนธ.ไทยพาณิชย์201-9,24ก.ย.64(109,400)  รับเงินใบนำส่ง250/64วิทยาลัยการจัดการฯ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,โอน109,400จาก109,400,UMDC</t>
  </si>
  <si>
    <t>RV00300000564090466</t>
  </si>
  <si>
    <t>ตัดรด.รอการรับรู้  รับเงินโอนธ.ไทยพาณิชย์201-9,13(3800)20(3800)ส.ค.64  รับเงินใบนำส่ง250/64วิทยาลัยการจัดการฯ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,โอน109,400จาก109,400,UMDC</t>
  </si>
  <si>
    <t>JV00300000564090270</t>
  </si>
  <si>
    <t>บันทึกรายได้ค้างรับ  รายได้เงินบริการวิชาการ วิทยาลัยการจัดการเพื่อการพัฒนา สัญญาจ้างผู้เชี่ยวชาญรายบุคคลหรือจ้างบริษัทที่ปรึกษา โครงการประเมินผลการปฏิบัติราชการขององค์การบริหารส่วนจังหวัดสตูล (BSC) สญ.3/64  งวดที่2(40,500) และงวดที่3(54,000) รวม94,500 ตามอว8205.10/2900 ลว23ส.ค.64</t>
  </si>
  <si>
    <t>ยอดยกไป 3 รหัสบัญชีรวมกันหักด้วยรายการกลับบัญชีต้นปีและรายการปรับปรุง</t>
  </si>
  <si>
    <t>ประจำเดือน  30 กันยายน 2564</t>
  </si>
  <si>
    <t>ค่าธ.สะสมส่วนงาน (ตค63-พค64) (แจ้งบันทึกเงินรายได้สะสมปีงปม.64)</t>
  </si>
  <si>
    <t>ค่าธ.สะสมส่วนงาน (มิย-กย64) กระทบงปม.รายได้ส่วนงาน ตามแนวปฏิบิตรายได้ส่วนงาน</t>
  </si>
  <si>
    <t xml:space="preserve">   -  รับในปี (แจ้งบันทึกเงินรายได้สะสมปีงปม.64)</t>
  </si>
  <si>
    <t xml:space="preserve">  - รายได้ค้างรับ/ยังไม่กระทบงปม. (แจ้งบันทึกเงินรายได้สะสมปีงปม.65)</t>
  </si>
  <si>
    <r>
      <rPr>
        <sz val="14"/>
        <color indexed="10"/>
        <rFont val="Angsana New"/>
        <family val="1"/>
      </rPr>
      <t>ชื่อที่ถูกต้อง</t>
    </r>
    <r>
      <rPr>
        <sz val="14"/>
        <rFont val="Angsana New"/>
        <family val="1"/>
      </rPr>
      <t xml:space="preserve"> โครงการจัดสอบ TSU-TEP</t>
    </r>
  </si>
  <si>
    <r>
      <rPr>
        <sz val="14"/>
        <color indexed="10"/>
        <rFont val="Angsana New"/>
        <family val="1"/>
      </rPr>
      <t>ชื่อที่ถูกต้อง</t>
    </r>
    <r>
      <rPr>
        <sz val="14"/>
        <rFont val="Angsana New"/>
        <family val="1"/>
      </rPr>
      <t xml:space="preserve"> โครงการจัดสอบ TSU-TEP  สำหรับคณาจารย์ ม.ทักษิณ </t>
    </r>
  </si>
  <si>
    <t>JV00300000564090360</t>
  </si>
  <si>
    <t>บันทึกรายได้ค้างรับ  รายได้เงินบริการวิชาการ ‎วิทยาลัยการจัดการเพื่อการพัฒนา สัญญาจ้างผู้เชี่ยว‎ชาญรายบุคคลหรือจ้างบริษัทที่ปรึกษา เงินประกัน‎ผลงาน โครงการประเมินผลการปฏิบัติราชการของ‎องค์การบริหารส่วนจังหวัดสตูล ‎(‎BSC‎) ‎สญ‎.‎3‎/‎64  ‎งวดที่‎1‎-‎3 ‎(‎4500‎+‎4500‎+‎6000‎) ‎รวม‎15‎,‎000 ‎ตามอ‎ว‎8205‎.‎10‎/‎2900 ‎ลว‎23‎ส‎.‎ค‎.‎64‎</t>
  </si>
  <si>
    <t>ประจำปีงบประมาณ พ.ศ. 2565  ตั้งแต่วันที่   1 ตุลาคม 2564 - 30 กันยายน 2565</t>
  </si>
  <si>
    <t>ประจำเดือนตุลาคม 2564</t>
  </si>
  <si>
    <t>ประจำเดือนพฤศจิกายน 2564</t>
  </si>
  <si>
    <t>ประจำเดือนธันวาคม 2564</t>
  </si>
  <si>
    <t>ประจำเดือนกุมภาพันธ์ 2565</t>
  </si>
  <si>
    <t>ประจำเดือนมีนาคม 2565</t>
  </si>
  <si>
    <t>ประจำเดือนเมษายน 2565</t>
  </si>
  <si>
    <t>ประจำเดือนพฤษภาคม 2565</t>
  </si>
  <si>
    <t>ประจำเดือนมิถุนายน 2565</t>
  </si>
  <si>
    <t>ประจำเดือนกรกฎาคม 2565</t>
  </si>
  <si>
    <t>ประจำเดือนสิงหาคม 2565</t>
  </si>
  <si>
    <t>รวมทั้งปีงบประมาณ 2565 (1 ตุลาคม 2564 - 30 กันยายน 2565)</t>
  </si>
  <si>
    <t>14/10/2564</t>
  </si>
  <si>
    <t>RV00300000565100076</t>
  </si>
  <si>
    <t>รับเงินโอนธ.ไทยพาณิชย์5949-4,1(5000)2(5000)7(5000)9(5000)10(5000x2)12(5000)13(5000x2)ต.ค.64 เงิน45,000 ,24(5000x2)30(5000x2)ส.ค.64เงิน20,000 ,6(5000x4)16(5000)17(5000)ก.ย.64เงิน30,000 รับเงินใบนำส่ง4/64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 ค่าธ.6%5,700กองทุน2%1,900,โอนกำไร93,100,รายได้สะสม1.5%1,425,สำนักส่งเสริมฯ2.5%2,375 เบิก89,300จาก95,000 ตามอว8205.01/0441ลว23มิ.ย.64</t>
  </si>
  <si>
    <t>RV00300000565100077</t>
  </si>
  <si>
    <t>รับเงินโอนธ.ไทยพาณิชย์5949-4,1(4000)3(4000)4(4000x2)5(4000x5)7(4000x4)8(4000x2)11(4000x2)ต.ค.64 เงิน68,000 ,17(4000x8)18(4000)20(4000x2)22(4000x3)24(4000)28(4000)29(4000)30(4000x8)ก.ย.64เงิน100,000 รับเงินใบนำส่ง3/65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 ค่าธ.6%10,080กองทุน2%3,360,โอนกำไร134,400,รายได้สะสม1.5%2,520,สำนักส่งเสริมฯ2.5%4,200 เบิก157,920จาก168,000 ตามอว8205.01/0441ลว23มิ.ย.64</t>
  </si>
  <si>
    <t>04/11/2564</t>
  </si>
  <si>
    <t>RV00300000565110053</t>
  </si>
  <si>
    <t>บันทึกตัดรด.รอการรับรู้ ธ.กรุงไทย359-3,26ต.ค.64  รับเงินใบนำส่ง13/65 รายได้โครงการ คณะศึกษาฯ จ้างผู้ทรงคุณวุฒิประเมินผลงานข้าราชการ/พนักงานครูและบุคลากรทางการศึกษาท้องถิ่นเพื่อเลื่อนวิทยาฐานะให้สูงขึ้นระดับชำนาญการหรือเชี่ยวชาญ จากสำนักงาน ก.จ. ก.ท. และ ก.อบต. ค่าธ.6%29,484,กองทุน4%19,656,โอน471,744,สะสม2%9,828,เบิก461,916จาก491,400</t>
  </si>
  <si>
    <t>RV00300000565110054</t>
  </si>
  <si>
    <t>ตัดรอรับรู้  ธ.ไทยพาณิชย์5949-4,18(4000)19(4000)23(4000)26(4000)ส.ค.64เงิน16,000  ,13(4000)16(4000)22(4000)30(4000)ก.ย.64เงิน16,000 ,1(4000)7(4000)16(4000x2)19(4000)22(4000)25(4000)26(4000x5)27(4000x3)ต.ค.64เงิน60,000  รับเงินใบนำส่ง14/65 รายได้โครงการฯ คณะศึกษาฯ โครงการพัฒนาข้าราชการครูและบุคลากรทางการศึกษาก่อนแต่งตั้งให้มีและเลื่อนวิทยาฐานะให้สูงขึ้นฯ ค่าธ.6%5,520,กองทุน4%3,680,โอน88,320,สะสม2%1,840,เบิก86,480จาก92,000จากข้าราชการครูและบุคลากรทางการศึกษา อว8205.01/0324ลว21พ.ค.64</t>
  </si>
  <si>
    <t>11/11/2564</t>
  </si>
  <si>
    <t>RV00300000565110252</t>
  </si>
  <si>
    <t>รับเงินโอนธ.ไทยพาณิชย์5949-4,9พ.ย.64(5000x5) รายได้โครงการฯ คณะมนุษย์ฯ งปม.สนับสนุนจากองค์กรร่วมจัดโครงการสัปดาห์แห่งการเรียนรู้ภูมิศาสตร์และวันสารสนเทศภูมิศาสตร์นานาชาติ(GIS DAY20203)จากม.ราชภัฎยะลา5,000ม.ราชภัฎสข.5,000ม.ราชภัฎนครศรีฯ5,000 มอ.5,000 สมาคมภูมิศาสตร์แห่งปทท.5,000 ค่าธ.6%1,500กองทุน2%500,โอนกำไร24,500,รายได้สะสม1.5%375,สำนักส่งเสริมฯ2.5%625เบิก23,500จาก25,000</t>
  </si>
  <si>
    <t>18/11/2564</t>
  </si>
  <si>
    <t>RV00300000565110269</t>
  </si>
  <si>
    <t>รับเงินโอนธ.ไทยพาณิชย์5949-4,18พ.ย.64 รับเงินใบนำส่ง25/65รายได้โครงการฯ คณะมนุษย์ฯ ค่าลงทะเบียนบทความวิจัย1บทความ โครงการสัปดาห์แห่งการเรียนรู้ภูมิศาสตร์และภูมิสารสนเทศศาสตร์(GIS DAY2021)จากบุคคลภายนอก ค่าธ.6%12กองทุน2%4,โอนกำไร196,รายได้สะสม1.5%3,สำนักส่งเสริมฯ2.5%5เบิก188จาก200ตามอว8205.02/ ลว27ต.ค.64 ,โอน200</t>
  </si>
  <si>
    <t>28/10/2564</t>
  </si>
  <si>
    <t>RV00300000565100213</t>
  </si>
  <si>
    <t>บันทึกตัดรด.รอรับรู้ รับเงินโอนธ.กรุงไทย359-3,29ก.ย.64 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 ค่าธ.16%8,000 กองทุน5%2,500,โอนกำไร47,500,สะสม3%1,500,สสช.8%4,000,เบิก42,000จาก50,000 จากสนง.การวิจัยแห่งชาติ ที่อว0401.4(กค)/2106 ลว21ก.ย.64 ,รวม50,000</t>
  </si>
  <si>
    <t>30/11/2564</t>
  </si>
  <si>
    <t>RV00020900065110167</t>
  </si>
  <si>
    <t>รับเงินโอนจากบัญชีเงินฝากออมทรัพย์ ธ.ไทยพาณิชย์ เลขที่บัญชี 403-487220-3 ในวันที่ 15/11/2564 จากอุทยานวิทยาศาสตร์ มหาวิทยาลัยสงขลานครินทร์ สำหรับสนับสนุนต้นสังกัดผู้เชี่ยวชาญที่เกิดขึ้นจากโปรแกรม ITAP - การปรับปรุงกระบวนการผลิตพริกป่นจากพริกสดเพื่อยืดอายุการเก็บรักษาโดยใช้เทคโนโลยีเฮอร์เดิล(ค่าธรรมเนียม6%ของคณะ อกช.) PR2-2565:5/8 เฉพาะค่าธรรมเนียม</t>
  </si>
  <si>
    <t>03/11/2564</t>
  </si>
  <si>
    <t>RV00300000565110045</t>
  </si>
  <si>
    <t>รับเงินโอนธ.ไทยพาณิชย์ กระแสรายวัน044-1,3พ.ย.64  รับเงินใบนำส่ง9/65 รายได้โครงการ ฝ่ายวิชาการ โครงการบริการแปลเอกสาร จากบุคลากรภายนอก ค่าธ.6%720กองทุน2%240,โอนกำไร11,760,รายได้สะสม1.5%180สำนักส่งเสริมฯ2.5%300เบิก11,280จาก12,000,โอน12,000</t>
  </si>
  <si>
    <t>12/11/2564</t>
  </si>
  <si>
    <t>RV00300000565110219</t>
  </si>
  <si>
    <t>รับเงินโอนธ.ไทยพาณิชย์ กระแสรายวัน044-1,12พ.ย.64 รับเงินใบนำส่ง19/65 รายได้โครงการ ฝ่ายวิชาการ ค่าลงทะเบียนโครงการจัดสอบTSU-TEP สำหรับนิสิตและบุคลากรม.ทักษิณ ค่าธ.16%8,544 กองทุน5%2,670,โอนกำไร50,730,สะสม3%1,602,สสช.8%4,272,เบิก44,856จาก53,400 ตามอว8202.03/2862 ลว.15ต.ค.64 ,โอน53,400</t>
  </si>
  <si>
    <t>25/11/2564</t>
  </si>
  <si>
    <t>RV00300000565110306</t>
  </si>
  <si>
    <t>รับเงินโอนธ.ไทยพาณิชย์ กระแสรายวัน044-1,25พ.ย.64 รับเงินใบนำส่ง29/65 รายได้โครงการ ฝ่ายวิชาการ ค่าลงทะเบียนโครงการจัดสอบTSU-TEP สำหรับนิสิตและบุคลากรม.ทักษิณ ค่าธ.16%12,096 กองทุน5%3,780,โอนกำไร71,820,สะสม3%2,268,สสช.8%6,048,เบิก63,504จาก75,600 ตามอว8202.03/2757 ลว.1ต.ค.64 ,โอน75,600</t>
  </si>
  <si>
    <t>RV00300000565110307</t>
  </si>
  <si>
    <t>รับเงินโอนธ.ไทยพาณิชย์ กระแสรายวัน044-1,25พ.ย.64 รับเงินใบนำส่ง28/65 รายได้โครงการ ฝ่ายวิชาการ ค่าบริการแปลเอกสาร(แปลจากภาษาไทยเป็นภาษาอังกฤษ) สำหรับนิสิตและบุคลากรม.ทักษิณและผู้สนใจทั่วไป ค่าธ.6%60กองทุน2%20,โอนกำไร980,รายได้สะสม1.5%15,สำนักส่งเสริมฯ2.5%25เบิก940จาก1,000ตามอว8202.03/2756 ลว1ต.ค.64 ,โอน1,000</t>
  </si>
  <si>
    <t>02/11/2564</t>
  </si>
  <si>
    <t>RV00020900065110015</t>
  </si>
  <si>
    <t>รับเงินโอนจากบัญชีเงินฝากออมทรัพย์ ธ.กรุงไทย เลขที่บัญชี 981-2-81043-9 ในวันที่ 28/10/2564 จากบริษัท บางกอก คลอลิตี้ ดีเวลลอปเม้นท์ สำหรับรายการเงินสนับสนุนโครงการดำเนินการสรรหาข้าราชการหรือพนักงานส่วนท้องถิ่นให้ดำรงตำแหน่งสายงานผู้บริหารสังกัดองค์กรปกครองส่วนท้องถิ่น พ.ศ. 2564 ศูนย์สอบภาคใต้จังหวัดพัทลุง (หักบริการวิชาการร้อยละ16ของรายรับหน่วย สสช.) ตามใบเสร็จ PR2-2565:3/10</t>
  </si>
  <si>
    <t>15/11/2564</t>
  </si>
  <si>
    <t>RV00020900065110082</t>
  </si>
  <si>
    <t>รับเงินโอนจากบัญชีเงินฝากออมทรัพย์ ธ.กรุงไทย เลขที่บัญชี 981-2-81043-9 ในวันที่ 02/11/2564 จากมหาวิทยาลัยสงขลานครินทร์ สำหรับเงินสนับสนุนการดำเนินงานการศึกษาผลกระทบเชิงเศรษฐกิจและสังคมรายจังหวัด ของโครงการยกระดับเศรษฐกิจและสังคมรายตำบลแบบบูรณาการ U2T ด้วยกลไก อว.ส่วนหน้า (หักบริการวิชาการ6%ของรายรับ สสช.) ตามใบเสร็จ PR2-2565:4/6</t>
  </si>
  <si>
    <t>19/11/2564</t>
  </si>
  <si>
    <t>RV00020900065110122</t>
  </si>
  <si>
    <t>รับเงินโอนจากบัญชีเงินฝากออมทรัพย์ ธ.กรุงไทย เลขที่บัญชี 901-3-71060-3 ในวันที่ 05/11/2564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สำหรับรายการจ้างงานประจำเดือนตุลาคม 2564 (ยกเว้นบริการวิชาการ) ตามใบเสร็จ PR2-2565:4/27</t>
  </si>
  <si>
    <t>RV00020900065110123</t>
  </si>
  <si>
    <t>รับเงินโอนจากบัญชีเงินฝากออมทรัพย์ ธ.กรุงไทย เลขที่บัญชี 901-3-71060-3 ในวันที่ 05/11/2564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สำหรับรายการค่าจ้างงานเพิ่มเติมทดแทนรอคืนคลังฯ (ยกเว้นบริการวิชาการ) ตามใบเสร็จ PR2-2565:4/28</t>
  </si>
  <si>
    <t>RV00020900065110124</t>
  </si>
  <si>
    <t>รับเงินโอนจากบัญชีเงินฝากออมทรัพย์ ธ.กรุงไทย เลขที่บัญชี 901-3-71060-3 ในวันที่ 05/11/2564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สำหรับรายการค่าจ้างงานเพิ่มเติมทดแทนเดือนตุลาคม 2564 (ยกเว้นบริการวิชาการ) ตามใบเสร็จ PR2-2565:4/29</t>
  </si>
  <si>
    <t>RV00020900065110125</t>
  </si>
  <si>
    <t>รับเงินโอนจากบัญชีเงินฝากออมทรัพย์ ธ.กรุงไทย เลขที่บัญชี 981-2-81043-9 ในวันที่ 10/11/2564 จากบริษัท แอ้นท์ เอ็กซ์ เวิร์ค จำกัด สำหรับรายการเงินสนับสนุนโครงการดำเนินการจัดสอบความรู้ผู้ขอขึ้นทะเบียนและใบอนุญาตเป็นผู้ประกอบการวิชาชีพการสาธารณสุขชุมชน ครั้งที่ 2/2564 สนามสอบมหาวิทยาลัยทักษิณ (หักบริการวิชาการร้อยละ16ของรายรับหน่วย สสช.) ตามใบเสร็จ PR2-2565:4/30</t>
  </si>
  <si>
    <t>RV00300000565110027</t>
  </si>
  <si>
    <t>รับเงินโอน ธ.ไทยพาณิชย์201-9,2พ.ย.64  รายได้โครงการฯวิทยาลัยการจัดการฯ  จ้างเหมาบริการโครงการฝึกอบรมเชิงปฏิบัติการ หลักสูตร 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เทคนิคการใช้ไฟล์โปรแกรมในการบันทึกบัญชีและการปิดบัญชีเพื่อเตรียมเข้าสู่ระบบe-lass,โอน13,415</t>
  </si>
  <si>
    <t>RV00300000565110057</t>
  </si>
  <si>
    <t>บันทึกตัดรด.รอการรับรู้ รับเงินโอนธ.ไทยพาณิชย์201-9,16(5000x2)17(5000x2)ก.ค.64 ,4ส.ค.64(5000) ,30ก.ย.64(5000) ,5ต.ค.64(5000) รับเงินใบนำส่ง10/65 รายได้โครงการ วิทยาลัยการจัดการฯ โครงการอบรมหลักสูตรกฏหมายสำหรับการปฏิบัติงานตำรวจ  ,โอน35,000,UMDC</t>
  </si>
  <si>
    <t>RV00300000565110058</t>
  </si>
  <si>
    <t>รับเงินโอนธ.ไทยพาณิชย์201-9,24ต.ค.64  รับเงินใบนำส่ง11/65วิทยาลัยการจัดการฯ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,โอน109,200จาก109,200,UMDC</t>
  </si>
  <si>
    <t>08/11/2564</t>
  </si>
  <si>
    <t>RV00300000565110162</t>
  </si>
  <si>
    <t>ตัดรด.รอการรับรู้ ธ.ไทยพาณิชย์201-9,25(5000)29(10000+5000+10000)ต.ค.64 รับเงินใบนำส่ง17/65 รายได้โครงการ วิทยาลัยการจัดการฯ โครงการอบรมหลักสูตรกฏหมายสำหรับการปฏิบัติงานตำรวจ  ,โอน30,000,UMDC</t>
  </si>
  <si>
    <t>10/11/2564</t>
  </si>
  <si>
    <t>RV00300000565110247</t>
  </si>
  <si>
    <t>รับเงินโอนธ.ไทยพาณิชย์201-9,10พ.ย.64  รายได้โครงการ จ้างทำของ จ้างเหมาโครงการจัดทำบัญชีนอกระบบบัญชีคอมพิวเตอร์ของศูนย์พัฒนาเด็กเล็ก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จากหจก.เอดดูเคชั่น เทรนนิ่ง เซ็นเตอร์ ,โอน13,415</t>
  </si>
  <si>
    <t>RV00300000565110248</t>
  </si>
  <si>
    <t>รับเงินโอนธ.ไทยพาณิชย์201-9,10พ.ย.64  รายได้โครงการ จ้างทำของ จ้างเหมาโครงการจัดทำบัญชีนอกระบบบัญชีคอมพิวเตอร์ของศูนย์พัฒนาเด็กเล็ก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จากนางสาวนริศรา เรือนแก้ว ,โอน21,950</t>
  </si>
  <si>
    <t>RV00300000565110259</t>
  </si>
  <si>
    <t>รับเงินโอน ธ.ไทยพาณิชย์201-9,8พ.ย.64  รับเงินใบนำส่ง22/65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 ,โอน78,000,UM</t>
  </si>
  <si>
    <t>RV00300000565110260</t>
  </si>
  <si>
    <t>รับเงินโอนธ.ไทยพาณิชย์201-9,4(3900+3900)5(7800+7800)8(179400)9(11688.30จาก11700)12(11.70)พ.ย.64 เงิน214,500 ,ตัดรด.รอการรับรู้ ธ.ไทยพาณิชย์201-9,25ต.ค.64 (11,700) รับเงินใบนำส่ง23/65 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e-lass ,โอน226,200จาก226,200,UMDC</t>
  </si>
  <si>
    <t>RV00300000565110270</t>
  </si>
  <si>
    <t>รับเงินโอนธ.ไทยพาณิชย์201-9,17พ.ย.64  รายได้โครงการ วิทยาลัยการจัดการฯ  จ้างทำของ จ้างเหมาจัดโครงการอบรม กฎหมาย ระเบียบ ข้อบังคับ หนังสือสั่งการ ที่เกี่ยวข้องกับการประชุมสภาท้องถิ่นฯ จากนางสาวนริศรา เรือนแก้ว ,โอน21,950</t>
  </si>
  <si>
    <t>RV00300000565110271</t>
  </si>
  <si>
    <t>รับเงินโอนธ.ไทยพาณิชย์201-9,17พ.ย.64  รายได้โครงการ วิทยาลัยการจัดการฯ  จ้างทำของ จ้างเหมาจัดโครงการอบรมความรู้พื้นฐานเกี่ยวกับการบริหารการเงินการคลัง วิธีงบประมาณ การจัดซื้อจัดจ้าง ภายใต้ระเบียบ กฎหมายข้อสั่งการที่เกี่ยวข้องฯ จากนางสาวสุมาลี ชุมสุด ,โอน21,800</t>
  </si>
  <si>
    <t>RV00300000565110279</t>
  </si>
  <si>
    <t>รับเงินโอนธ.ไทยพาณิชย์201-9,3(78400)19(324200)พ.ย.64  รับเงินใบนำส่ง27/65 รายได้โครงการ วิทยาลัยการจัดการฯ  โครงการอบรมระเบียบ กฎหมาย ว่าด้วยการประชุมสภาท้องถิ่นที่ผู้บริหาร ประธานสภา สมาชิกสภาและบุคลากรท้องถิ่นต้องรู้และปฏิบัติให้ถูกต้องฯ รวม480,200,โอน78,400+324,200</t>
  </si>
  <si>
    <t>24/11/2564</t>
  </si>
  <si>
    <t>RV00300000565110332</t>
  </si>
  <si>
    <t>รับเงินโอน ธ.ไทยพาณิชย์201-9,3(11700)9(3900x2)11(23400+3900x8+27300)19(191100)พ.ย.64  รับเงินใบนำส่ง27/65 วิทยาลัยการจัดการฯ  รายได้โครงการ วิทยาลัยการจัดการเพื่อการพัฒนา โครงการ 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 และการปิดบัญชีเพื่อเตรีมเข้าสู่ระบบ e-laas รวมโอน292,500,UMDC</t>
  </si>
  <si>
    <t>RV00300000565110376</t>
  </si>
  <si>
    <t>รับเงินโอนธ.ไทยพาณิชย์201-9,22พ.ย.64(58500)รับเงินใบนำส่ง30/65 รายได้โครงการ วิทยาลัยการจัดการฯ การจัดทำเอกสารรายงานการประกันคุณภาพภายในปีการศึกษา2564 เทคนิคการกรอกระบบnccsและเทคนิคการจัดเอกสาร(SAR)ฯ,โอน58,500,UMDC</t>
  </si>
  <si>
    <t>RV00300000565110377</t>
  </si>
  <si>
    <t>รับเงินโอนธ.ไทยพาณิชย์201-9,15(34300)16(58800)17(63700)22(210700)พ.ย.64  รับเงินใบนำส่ง31/65 รายได้โครงการ วิทยาลัยการจัดการฯ โครงการอบรมกฎหมาย ระเบียบ ข้อบังคับ หนังสือสั่งการ ที่เกี่ยวข้องกับการประชุมสภาพท้องถิ่น สำหรับประธานสภา ฝ่ายบริหาร สมาชิกสภาและบุคลากรท้องถิ่นฯ,รวม367,500,UMDC</t>
  </si>
  <si>
    <t>RV00300000565110378</t>
  </si>
  <si>
    <t>รับเงินโอนธ.ไทยพาณิชย์201-9,9(73500)16(4900)17(9800)19(4900)22(259700)พ.ย.64 รับเงินใบนำส่ง32/65 รายได้โครงการ วิทยาลัยการจัดการฯ โครงการอบรมความรู้พื้นฐานเกี่ยวกับการบริหารการเงินการคลัง วิธีงปม การจัดซื้อจัดจ้าง ภายใต้ระเบียบ กฎหมาย ข้อสั่งการที่เกี่ยวข้อง ฯ  ,รวม352,800,UMDC</t>
  </si>
  <si>
    <r>
      <t xml:space="preserve">เพื่อดำเนินการและเบิกจ่ายเงินไปใช้จ่ายตามวัตถุประสงค์ของการบริการวิชาการที่ได้รับอนุมัติต่อไป </t>
    </r>
    <r>
      <rPr>
        <u/>
        <sz val="13"/>
        <rFont val="Angsana New"/>
        <family val="1"/>
      </rPr>
      <t>ทั้งนี้ยกเว้น</t>
    </r>
    <r>
      <rPr>
        <sz val="13"/>
        <rFont val="Angsana New"/>
        <family val="1"/>
      </rPr>
      <t>วิทยาลัยการจัดการเพื่อการพัฒนาจะไม่หักค่าธรรมเนียมบริการวิชาการตามระเบียบมหาวิทยาลัยทักษิณ ว่าด้วย การให้บริการวิชาการ พ.ศ. 2563</t>
    </r>
  </si>
  <si>
    <t>09/12/2564</t>
  </si>
  <si>
    <t>RV00300000565120052</t>
  </si>
  <si>
    <t>รับเงินโอน ธ.ไทยพาณิชย์5949-4,1ธ.ค.64(4000) ,ตัดรด.รอการรับรู้ รับเงินโอนธ.ไทยพาณิชย์5949-4,10(4000)11(4000x2)12(4000x2)13(4000)19(4000x2)21(4000)24(4000x3)25(4000x9)26(4000x6)29(4000x5)30(4000)พ.ย.64 เงิน132,000  รับเงินใบนำส่ง36/65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ค่าลทบ.หลักสูตรการพัฒนาข้าราชการครูและบุคลากรทางการศึกษาเพื่อเลื่อนวิทยฐานะครูชำนาญการพิเศษ จากภายนอก  ค่าธ.6%8,160กองทุน2%2,720,โอนกำไร133,280,รายได้สะสม1.5%2,040,สำนักส่งเสริมฯ2.5%3,400 เบิก127,840จาก136,000</t>
  </si>
  <si>
    <t>RV00300000565120055</t>
  </si>
  <si>
    <t>รับเงินโอน ธ.ไทยพาณิชย์5949-4,2(4000x7)3(4000x6)ธ.ค.64 เงิน52,000 ,ตัดรด.รอการรับรู้ รับเงินโอนธ.ไทยพาณิชย์5949-4,22ก.ย.64(4000) ,16(4000x2)18(4000x2)22(4000x8)23(4000x4)26(4000x2)พ.ย.64 เงิน72,000  รับเงินใบนำส่ง37/65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ค่าลทบ.หลักสูตรการพัฒนาข้าราชการครูและบุคลากรทางการศึกษาเพื่อเลื่อนวิทยฐานะผอ.และรองผอ.ฯ จากภายนอก  ค่าธ.6%7,680กองทุน2%2,560,โอนกำไร125,440,รายได้สะสม1.5%1,920,สำนักส่งเสริมฯ2.5%3,200 เบิก120,320จาก128,000</t>
  </si>
  <si>
    <t>21/12/2564</t>
  </si>
  <si>
    <t>RV00300000565120281</t>
  </si>
  <si>
    <t>รับเงินโอนธ.ไทยพาณิชย์5949-4,21ธ.ค.64 ใบนำส่ง43/65 รายได้โครงการ คณะมนุษย์ฯ บริการวิชาการเพื่อหารายได้ ภายใต้ศูนย์พัฒนาบันลือ ถิ่นพังงา:ค่าลงทะเบียนสมัครสอบวัดความรู้และทักษะภาษาอังกฤษTOEIC ค่าธ.16%21,552 กองทุน5%6,735,โอนกำไร127,965,สะสม3%4,041,สสช.8%10,776,เบิก113,148จาก134,700 อว8205.02/   ลว7ธ.ค.64,โอน134,700</t>
  </si>
  <si>
    <t>01/12/2564</t>
  </si>
  <si>
    <t>RV00020900065120011</t>
  </si>
  <si>
    <t>รับเงินโอนจากบัญชีเงินฝากออมทรัพย์ ธ.ไทยพาณิชย์ เลขที่บัญชี 403-487220-3 ในวันที่ 15/11/2564 จากอุทยานวิทยาศาสตร์ มหาวิทยาลัยสงขลานครินทร์ สำหรับสนับสนุนต้นสังกัดผู้เชี่ยวชาญที่เกิดขึ้นจากโปรแกรม ITAP จำนวน 3 โครงการ (ค่าธรรมเนียม6%ของคณะวิศวกรรมศาสตร์) PR2-2565:5/13</t>
  </si>
  <si>
    <t>07/12/2564</t>
  </si>
  <si>
    <t>RV00020900065120050</t>
  </si>
  <si>
    <t>รับเงินโอนจากบัญชีเงินฝากออมทรัพย์ ธ.กรุงไทย เลขที่บัญชี 901-3-71060-3 ในวันที่ 25/11/2564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สำหรับรายการค่าจ้างงานเพิ่มเติมทดแทนเดือนพฤศจิกายน 2564 (ยกเว้นบริการวิชาการ) ตามใบเสร็จ PR2-2565:6/4</t>
  </si>
  <si>
    <t>RV00020900065120051</t>
  </si>
  <si>
    <t>รับเงินโอนจากบัญชีเงินฝากออมทรัพย์ ธ.กรุงไทย เลขที่บัญชี 901-3-71060-3 ในวันที่ 29/11/2565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สำหรับรายการจ้างงานประจำเดือนพฤศจิกายน 2564 (ยกเว้นบริการวิชาการ)</t>
  </si>
  <si>
    <t>13/12/2564</t>
  </si>
  <si>
    <t>RV00020900065120088</t>
  </si>
  <si>
    <t>รับเงินโอนจากบัญชีเงินฝากออมทรัพย์ ธ.กรุงไทย เลขที่บัญชี 981-2-81043-9 ในวันที่ 01/12/2564 จากมหาวิทยาลัยบูรพา สำหรับเงินสนับสนุนโครงการดำเนินงานการสอบแข่งขันเพื่อบรรจุบุคคลเป็นข้าราชการหรือพนักงานส่วนท้องถิ่น พ.ศ.2564 ศูนย์สอบภาคใต้ เขต 2/1 มหาวิทยาลัยทักษิณ งวดที่ 1 (หักบริการวิชาการร้อยละ16ของรายรับหน่วย สสช.) ตามใบเสร็จ PR2-2565:6/29</t>
  </si>
  <si>
    <t>15/12/2564</t>
  </si>
  <si>
    <t>RV00020900065120109</t>
  </si>
  <si>
    <t>รับเงินโอนจากบัญชีเงินฝากออมทรัพย์ ธ.กรุงไทย เลขที่บัญชี 901-3-71060-3 ในวันที่ 08/12/2564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สำหรับรายการค่าจ้างงานเพิ่มเติมทดแทนเดือนธันวาคม 2564 (ยกเว้นบริการวิชาการ) ตามใบเสร็จ PR2-2565:6/41</t>
  </si>
  <si>
    <t>RV00020900065120110</t>
  </si>
  <si>
    <t>รับเงินโอนจากบัญชีเงินฝากออมทรัพย์ ธ.กรุงไทย เลขที่บัญชี 901-3-71060-3 ในวันที่ 08/12/2564 จากสำนักงานปลัดกระทรวงการอุดมศึกษา วิทยาศาสตร์ฯ โครงการยกระดับเศรษฐกิจและสังคมรายตำบลแบบบูรณาการ (1 ตำบล 1 มหาวิทยาลัย) ในพื้นที่ 65 ตำบล ของจังหวัดพัทลุง และจังหวัดสงขลา สำหรับรายการจ้างงานประจำเดือนธันวาคม 2564 (ยกเว้นบริการวิชาการ) ตามใบเสร็จ PR2-2565:6/40</t>
  </si>
  <si>
    <t>28/12/2564</t>
  </si>
  <si>
    <t>RV00020900065120178</t>
  </si>
  <si>
    <t>รับเงินโอนจากบัญชีเงินฝากกระแสรายวัน ธ.ไทยพาณิชย์ เลขที่บัญชี 468-022625-8 ระหว่างวันที่ 27/12/2564 จากคุณรสวารินทร์ ทองสม (หน่วยงาน สสช.) สำหรับเงินค่าลงทะเบียนโครงการฝึกอบรมเชิงปฏิบัติการ เทคนิคการใช้ไฟล์โปรแกรมในการบันทึกบัญชี - ปิดบัญชี ของศูนย์พัฒนาเด็กเล็ก สังกัด อปท. (หักบริการวิชาการร้อยละ6%จากรายรับของ สสช.) ตามใบเสร็จ PL2-2565:2/4</t>
  </si>
  <si>
    <t>RV00300000565120254</t>
  </si>
  <si>
    <t>รับเงินโอน ธ.ไทยพาณิชย์201-9,1(78400)2(4900x5+14700)9(230300)ธ.ค.64  รับเงินใบนำส่ง38/65 รายได้โครงการ วิทยาลัยการจัดการฯ  โครงการอบรมระเบียบ กฎหมาย ว่าด้วยการประชุมสภาท้องถิ่นที่ผู้บริหาร ประธานสภา สมาชิกสภาและบุคลากรท้องถิ่นต้องรู้และปฏิบัติให้ถูกต้องฯ รวม347,900</t>
  </si>
  <si>
    <t>RV00300000565120255</t>
  </si>
  <si>
    <t>รับเงินโอน ธ.ไทยพาณิชย์201-9,2(3900x2)3(7800)4(183300)5(89700)ธ.ค.64เงิน288,600 ,ตัดรด.รอการรับรู้ ธ.ไทยพาณิชย์201-9,25(3900x2)26(3900x2)30(11700จากยอด15600เหลือ3900+3900)พ.ย.64เงิน31,200  รับเงินใบนำส่ง39-40/65 รายได้โครงการ วิทยาลัยการจัดการฯ  โครงการการพัฒนาสมรรถนะทางการบริหารและกม. ระเบียบสำหรับนักบริหารท้องถิ่นเพื่อพัฒนาท้องถิ่นในยุคCovid-19 รวม214,500+105,300</t>
  </si>
  <si>
    <t>RV00300000565120283</t>
  </si>
  <si>
    <t>รับเงินโอน ธ.ไทยพาณิชย์201-9,8(3900)10(3900+3900+11700+3900+3900)11(456300)ธ.ค.64เงิน487,500 ,ตัดรด.รอการรับรู้ ธ.ไทยพาณิชย์201-9,29พ.ย.64เงิน3,900  รับเงินใบนำส่ง42/65 รายได้โครงการ วิทยาลัยการจัดการฯ  โครงการการพัฒนาสมรรถนะทางการบริหารและกม. ระเบียบสำหรับนักบริหารท้องถิ่นเพื่อพัฒนาท้องถิ่นในยุคCovid-19 รวม491,400</t>
  </si>
  <si>
    <t>RV00300000565120329</t>
  </si>
  <si>
    <t>รับเงินโอนธ.ไทยพาณิชย์201-9,27ธ.ค.64 รับเงินใบนำส่ง45/65 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การศึกษาปฐมวัยของศูนย์พัฒนาเด็กเล็กฯรองรับLPA,โอน195,000,เบิก195,000,จาก195,000,UMDC</t>
  </si>
  <si>
    <t>RV00300000565120330</t>
  </si>
  <si>
    <t>รับเงินโอนธ.ไทยพาณิชย์201-9,6(1900)27(55100)ธ.ค.64 รับเงินใบนำส่ง46/65 รายได้โครงการ วิทยาลัยการจัดการฯ โครงการการจัดทำแผนพัฒนาการศึกษา(2566-2570)ของกองการศึกษา(ตามหนังสือด่วนที่สุด ที่มท.0816.2/ว368ลว19ม.ค.2564),โอนรวม57,000,เบิก57,000,จาก57,000,UMDC</t>
  </si>
  <si>
    <t>RV00300000565120331</t>
  </si>
  <si>
    <t>รับเงินโอน ธ.ไทยพาณิชย์201-9,27ธ.ค.64  รับเงินใบนำส่ง47/65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 ,โอน85,800,UM</t>
  </si>
  <si>
    <t>RV00300000565120332</t>
  </si>
  <si>
    <t>รับเงินโอน ธ.ไทยพาณิชย์201-9,2(3,900)27(191,100)ธ.ค.64  รับเงินใบนำส่ง48/65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 ,โอนรวม195,000,UM</t>
  </si>
  <si>
    <t>RV00300000565120333</t>
  </si>
  <si>
    <t>รับเงินโอนธ.ไทยพาณิชย์201-9,1(3900x3)2(7800+3900+15600)3(3900x2+23400)9(167700+7800+7800)ธ.ค.64เงิน253,500  ,ตัดรด.รอการรับรู้ ธ.ไทยพาณิชย์201-9,19(3900x2)23(3900)29(3900x2)พ.ย.64เงิน19,500  รับเงินใบนำส่ง49/65วิทยาลัยการจัดการฯ  รายได้โครงการ โครงการจัดทำบัญชีนอกระบบบัญชีคอมพิวเตอร์ของศูนย์พัฒนาเด็กเล็ก เทคนิคการใช้ไฟล์โปรแกรมในการบันทึกบัญชีและการปิดบัญชีเพื่อเตรียมเข้าสู่ระบบ e-laas ,โอน273,000จาก273,000,UMDC</t>
  </si>
  <si>
    <t>20/01/2565</t>
  </si>
  <si>
    <t>RV00300000565010324</t>
  </si>
  <si>
    <t>รับเงินโอนธ.ไทยพาณิชย์609-3,4(4000x4)5(4000x6)6(4000)10(4000)13(4000)14(4000x2)15(4000x2)ม.ค.65เงิน68,000 ,ตัดรด.รอการรับรู้ ธ.ไทยพาณิชย์609-3,22(4000x2)24(4000x3)26(4000)29(4000x3)ธ.ค.64เงิน36,000  รับเงินใบนำส่ง59/65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 ค่าธ.6%6,240กองทุน2%2,080,โอนกำไร101,920,รายได้สะสม1.5%1,560,สำนักส่งเสริมฯ2.5%2,600 เบิกจาก97,760จาก104,000 ตามอว8205.01/0440ลว23มิ.ย.64</t>
  </si>
  <si>
    <t>10/01/2565</t>
  </si>
  <si>
    <t>RV00020900065010044</t>
  </si>
  <si>
    <t>รับเงินโอนจากบัญชีเงินฝากออมทรัพย์ ธ.กรุงไทย เลขที่บัญชี 981-2-81043-9 ในวันที่ 06/01/2565 จากนางภาณินี วรเนติวุฒิ(โรงเรียนป่าพะยอมพิทยาคม) สำหรับรายการจัดค่ายบริการวิชาการสำหรับสถานศึกษา : ค่ายอบรมปฏิบัติการ GLOBE Academy (หักบริการร้อยละ6ของรายรับคณะวิทยาศาสตร์) ตามใบเสร็จ PR2-2565:9/31</t>
  </si>
  <si>
    <t>31/01/2565</t>
  </si>
  <si>
    <t>RV00300000565010457</t>
  </si>
  <si>
    <t>รับเงินโอน ธ.ไทยพาณิชย์ กระแสรายวัน044-1,28ม.ค.65  รับเงินใบนำส่ง66/65ฝ่ายวิชาการ  ค่าบริการโครงการบริการแปลภาษา ค่าธ.6%2,790กองทุน2%930,โอนกำไร45,570,รายได้สะสม1.5%697.50สำนักส่งเสริมฯ2.5%1,162.50เบิก43,710จาก46,500 ,โอน46,500</t>
  </si>
  <si>
    <t>13/01/2565</t>
  </si>
  <si>
    <t>RV00020900065010073</t>
  </si>
  <si>
    <t>รับเงินโอนจากบัญชีเงินฝากออมทรัพย์ ธ.กรุงไทย เลขที่บัญชี 981-2-81043-9 ในวันที่ 01/12/2564 จากมหาวิทยาลัยบูรพา สำหรับเงินสนับสนุนโครงการดำเนินงานการสอบแข่งขันเพื่อบรรจุบุคคลเป็นข้าราชการหรือพนักงานส่วนท้องถิ่น พ.ศ.2564 ศูนย์สอบภาคใต้ เขต 2/1 มหาวิทยาลัยทักษิณ งวดที่ 2 (หักบริการวิชาการร้อยละ16ของรายรับหน่วย สสช.) ตามใบเสร็จ PR2-2565:9/46</t>
  </si>
  <si>
    <t>18/01/2565</t>
  </si>
  <si>
    <t>RV00300000565010363</t>
  </si>
  <si>
    <t>ตัดรด.รอการรับรู้ รับเงินโอน ธ.ไทยพาณิชย์201-9,30พ.ย.64(ตัด3,900จากยอด15,600),22(15,600)29(46,800)ธ.ค.64  รับเงินใบนำส่ง58/65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 ,โอน66,300,UM</t>
  </si>
  <si>
    <t>21/01/2565</t>
  </si>
  <si>
    <t>RV00300000565010396</t>
  </si>
  <si>
    <t>รับเงินโอน ธ.ไทยพาณิชย์201-9,18ม.ค.65   รับเงินใบนำส่ง61/65 รายได้โครงการฯ วิทยาลัยการจัดการฯ การจัดทำแผนพัฒนาการศึกษา(2566-2570) ของรร.และศูนย์พัฒนาเด็กเล็ก สังกัดอปท.,โอน120,900,UM</t>
  </si>
  <si>
    <t>RV00300000565010397</t>
  </si>
  <si>
    <t>รับเงินโอน ธ.ไทยพาณิชย์201-9,13(3900+11700)18(179400)ม.ค.65  รับเงินใบนำส่ง60/65 รายได้โครงการ วิทยาลัยการจัดการฯ การจัดทำเอกสารรายงานการประกันคุณภาพภายในปีการศึกษา2564เทคนิคการกรอกระบบnccs/ระบบe-SARและเทคนิคการจัดเอกสาร(SAR)ฯ,โอน195,000,UMDC</t>
  </si>
  <si>
    <t>RV00300000565010398</t>
  </si>
  <si>
    <t>รับเงินโอน ธ.ไทยพาณิชย์201-9,14(2500x3)15(2500x2)20(2500)ม.ค.65เงิน15,000 ,ตัดรด.รอการรับรู้ รับเงินโอนธ.ไทยพาณิชย์201-9,11(2500)14(2500x2)15(2500)28(2500x3)30(2500)ธ.ค.64เงิน20,000 รับเงินใบนำส่ง62/65 รายได้โครงการ วิทยาลัยการจัดการฯ โครงการอบรมหลักสูตรกฏหมายสำหรับการปฏิบัติงานตำรวจ ,โอน35,000,UMDC</t>
  </si>
  <si>
    <t>25/01/2565</t>
  </si>
  <si>
    <t>RV00300000565010414</t>
  </si>
  <si>
    <t>ตัดรด.รอการรับรู้ รับเงินโอน ธ.ไทยพาณิชย์201-9,14(58800)20(68600)23(107800)27(313600)ธ.ค.64 รับเงินใบนำส่ง65/65 รายได้โครงการฯวิทยาลัยการจัดการฯ โครงการฝึกอบรมข้อกฎหมาย ระเบียบ ข้อบังคับ หนังสือสั่งการสำคัญ ที่ฝ่ายบริหาร ประธานและสมาชิกสภาท้องถิ่นที่ได้รับเลือกตั้งใหม่และเคยครองตำแหน่งอยู่เดิม ,โอนรวม548,800,UM</t>
  </si>
  <si>
    <t>RV00300000565010415</t>
  </si>
  <si>
    <t>ตัดรด.รอการรับรู้ รับเงินโอน ธ.ไทยพาณิชย์201-9,16(44100)17(68600)21(44100)27(284200)ธ.ค.64 รับเงินใบนำส่ง65/65 รายได้โครงการฯวิทยาลัยการจัดการฯ โครงการฝึกอบรมข้อกฎหมาย ระเบียบ ข้อบังคับ หนังสือสั่งการสำคัญ ที่ฝ่ายบริหาร ประธานและสมาชิกสภาท้องถิ่นที่ได้รับเลือกตั้งใหม่และเคยครองตำแหน่งอยู่เดิมฯ ,โอนรวม441,000,UM</t>
  </si>
  <si>
    <t>RV00300000565010416</t>
  </si>
  <si>
    <t>ตัดรด.รอการรับรู้ รับเงินโอน ธ.ไทยพาณิชย์201-9,21(78400)22(73500)24(4900)27(63700)ธ.ค.64 รับเงินใบนำส่ง63/65 รายได้โครงการฯวิทยาลัยการจัดการฯ โครงการฝึกอบรมข้อกฎหมาย ระเบียบ ข้อบังคับ หนังสือสั่งการสำคัญ ที่ฝ่ายบริหาร ประธานและสมาชิกสภาท้องถิ่น การปฏิบัติหน้าที่ เพื่อความถูกต้อง ปลอดภัยและเทคนิคประชุมสภาท้องถิ่น ,โอนรวม220,500,UM</t>
  </si>
  <si>
    <t>RV00300000565010466</t>
  </si>
  <si>
    <t>รับเงินโอน ธ.ไทยพาณิชย์201-9,24ม.ค.65   รับเงินใบนำส่ง67/65 รายได้โครงการ วิทยาลัยการจัดการฯ การจัดทำเอกสารรายงานการประกันคุณภาพภายในปีการศึกษา2564 เทคนิคการกรอกระบบnccsและเทคนิคการจัดเอกสาร(SAR)ฯ,โอน74,100,UMDC</t>
  </si>
  <si>
    <t>17/02/2565</t>
  </si>
  <si>
    <t>RV00300000565020394</t>
  </si>
  <si>
    <t>รับเงินโอนธ.ไทยพาณิชย์609-3,1(4000x4)2(4000)3(4000x2)9(4000)10(4000x2)11(4000x2)ก.พ.65เงิน48,000,ตัดรด.รอการรับรู้ ธ.ไทยพาณิชย์609-3,27(4000x3)30(4000x2)ธ.ค.64เงิน24,000,12(4000)14(4000x2)18(4000x2)19(4000)29(4000)ม.ค.65เงิน28,000 รับเงินใบนำส่ง82/65 รายได้โครงการ คณะศึกษาฯ ค่าลทบ.หลักสูตรการพัฒนาข้าราชการครูและบุคลากรทางการศึกษาเพื่อเลื่อนวิทยฐานะผอ.และรองผอ.ฯ จากภายนอก  ค่าธ.6%6,000กองทุน2%2,000,โอนกำไร98,000,รายได้สะสม1.5%1,500,สำนักส่งเสริมฯ2.5%2,500 เบิก94,000จาก100,000</t>
  </si>
  <si>
    <t>25/02/2565</t>
  </si>
  <si>
    <t>RV00300000565020408</t>
  </si>
  <si>
    <t>รับเงินโอน ธ.ไทยพาณิชย์609-3,3(4000)4(4000x4)12(4000)14(4000)15(4000)16(4000)17(4000x6)18(4000x8)21(4000x2)23(4000x3)ก.พ.65 รับเงินใบนำส่ง87/65 รายได้โครงการ คณะศึกษาฯ ค่าลทบ.หลักสูตรการพัฒนาข้าราชการครูและบุคลากรทางการศึกษาเพื่อเลื่อนวิทยฐานะผอ.และรองผอ.ฯ จากภายนอก  ค่าธ.6%6,720กองทุน2%2,240,โอนกำไร109,760,รายได้สะสม1.5%1,680,สำนักส่งเสริมฯ2.5%2,800 เบิก105,280จาก112,000 อว8205.01/0324 ลว21พ.ย.64</t>
  </si>
  <si>
    <t>RV00300000565020409</t>
  </si>
  <si>
    <t>รับเงินโอน ธ.ไทยพาณิชย์ กระแสรายวัน044-1,25ก.พ.65(300) ,รับเงินโอน ธ.ไทยพาณิชย์5949-4,22ก.พ.65(12),รับเงินโอน ธ.กรุงไทย359-3,15ก.พ.65(29,688) รายได้โครงการ คณะศึกษาฯ จ้างดำเนินการผลิตข้อสอบภาคความรู้ความสามารถ ทักษะและสมรรถนะในการเลือกสรรเป็นพนักงานราชการทั่วไป ต.พนง.นักวิเคราะห์นโยบายและแผน ของจ.พท. จากที่ทำการปกครองจ.พท. ค่าธ.16%4,800 กองทุน5%1,500,โอนกำไร28,500,สะสม3%900,สสช.8%2,400,เบิก25,200จาก30,000 ข้อตกลงการจ้าง เลขที่1/2565</t>
  </si>
  <si>
    <t>18/02/2565</t>
  </si>
  <si>
    <t>RV00300000565020253</t>
  </si>
  <si>
    <t>รับเงินโอนธ.ไทยพาณิชย์ กระแสรายวัน044-1,18ก.พ.65 รายได้โครงการฯ คณะนิติฯ ค่าจ้างเหมาบริการผู้เชี่ยวชาญดำเนินโครงการวิจัยเพื่อการหันเหผู้กระทำผิดออกจากกระบวนการยุติธรรม ฯจากสนง.กิจการยุติธรรม ค่าธ.6%15,630กองทุน2%5,210,โอนกำไร255,290,รายได้สะสม1.5%3,907.50,สำนักส่งเสริมฯ2.5%6512.50เบิก244,870จาก260,500 ,โอน260,500 สญ.11/2565</t>
  </si>
  <si>
    <t>RV00300000565020401</t>
  </si>
  <si>
    <t>รับเงินโอน ธ.ไทยพาณิชย์5949-4,18ก.พ.65 รับเงินใบนำส่ง -/65 รายได้โครงการ คณะมนุษย์ฯ งปม.สนับสนุนการเข้าร่วมเป็นเจ้าภาพโครงการประชุมวิชาการระดับชาติและนานาชาติ ด้านมนุษยศาสตร์ฯจ ครั้งที่3 จากคณะมนุษย์ฯ ม.เกษตรศาสตร์ ค่าธ.6%600กองทุน2%200,โอนกำไร9,800,รายได้สะสม1.5%150,สำนักส่งเสริมฯ2.5%250 เบิก9,400จาก10,000 อว8205.02/ ลว22พ.ย.64</t>
  </si>
  <si>
    <t>RV00300000565020459</t>
  </si>
  <si>
    <t>รับเงินโอนธ.ไทยพาณิชย์5949-4,24ก.พ.65 ใบนำส่ง86/65รายได้โครงการ คณะมนุษย์ฯ บริการวิชาการเพื่อหารายได้ ภายใต้ศูนย์พัฒนาบันลือ ถิ่นพังงา:ค่าลทบ.สอบวัดความรู้และทักษะภาษาอังกฤษTOEIC จากบุคคลภายนอก ค่าธ.16%30,688 กองทุน5%9,590,โอนกำไร182,210,สะสม3%5,754,สสช.8%15,344,เบิก161,112จาก191,800 อว8202.03/   ลว17ก.พ.65,โอน191,800</t>
  </si>
  <si>
    <t>RV00020900065020161</t>
  </si>
  <si>
    <t>รับเงินจากโรงเรียนป่าพะยอมพิทยาคม สำหรับเงินจัดค่ายบริการวิชาการสำหรับสถานศึกษา : ค่ายอบรมปฏิบัติการ GLOBE Academy สำหรับอบรมครูในการขยายโครงการของครูรางวัลสมเด็จเจ้าฟ้ามหาจักรี ในวันที่ 12-13 กุมภาพันธ์ 2565 ณ โรงเรียนป่าพะยอมพิทยาคม (หักบริการวิชาการร้อยละ6ของรายรับคณะวิทย์) ตามใบเสร็จ PR1-2565:1/2</t>
  </si>
  <si>
    <t>24/02/2565</t>
  </si>
  <si>
    <t>RV00020900065020260</t>
  </si>
  <si>
    <t>รับเงินโอนจากบัญชีเงินฝากออมทรัพย์ ธ.กรุงไทย เลขที่บัญชี 981-2-81043-9 ในวันที่ 22/02/2565 จากคณะวิทยาศาสตร์ สำหรับเงินค่าลงทะเบียนในโครงการ ดิจิตอลแพลตฟอร์ม SciTSU4Life ในการให้บริการวิชาการด้านวิทยาศาสตร์และเทคโนโลยีในยุคชีวิตวิถีใหม่ (หักบริการวิชการร้อยละ16จากรายรับคณะวิทย์) ตามใบเสร็จ PL2-2565:2/25</t>
  </si>
  <si>
    <t>09/02/2565</t>
  </si>
  <si>
    <t>RV00300000565020075</t>
  </si>
  <si>
    <t>รับเงินโอนธ.ไทยพาณิชย์5949-4,8ก.พ.65  รับเงินใบนำส่ง72/65 รายได้โครงการ ฝ่ายวิชาการ โครงการบริการแปลเอกสาร จากบุคลากรภายนอก ค่าธ.6%330กองทุน2%110,โอนกำไร5,390,รายได้สะสม1.5%82.50สำนักส่งเสริมฯ2.5%137.50เบิก5,170จาก5,500,โอน5,500</t>
  </si>
  <si>
    <t>RV00300000565020076</t>
  </si>
  <si>
    <t>รับเงินโอนธ.ไทยพาณิชย์5949-4,8ก.พ.65 รับเงินใบนำส่ง73/65 รายได้โครงการ ฝ่ายวิชาการ ค่าลงทะเบียนโครงการจัดสอบTSU-TEP สำหรับนิสิตและบุคลากรม.ทักษิณ ค่าธ.16%1,056 กองทุน5%330,โอนกำไร6,270,สะสม3%198,สสช.8%528,เบิก5,544จาก6,600 ตามอว8202.03/2757 ลว.1ต.ค.64 ,โอน6,600</t>
  </si>
  <si>
    <t>01/02/2565</t>
  </si>
  <si>
    <t>RV00020900065020007</t>
  </si>
  <si>
    <t>รับเงินค่าลงทะเบียนโครงการบริการวิชาการโครงการฝึกอบรมเชิงปฏิบัติการ เทคนิคการใช้ไฟล์โปรแกรมExcelบันทึกบัญชีฯ โดยสำนักส่งเสริมฯ หักค่าธรรมเนียม 6% โอนเงินผ่าน ธ.ไทยพาณิชย์ เลขที่468-0-22625-8 วันที่ 1 กพ.65 ใบเสร็จรับเงินเลขที่PL2-2565:2/20</t>
  </si>
  <si>
    <t>RV00020900065020160</t>
  </si>
  <si>
    <t>รับเงินโอนจากบัญชีเงินฝากกระแสรายวัน ธ.ไทยพาณิชย์ เลขที่บัญชี 468-022625-8 ในวันที่ 15/02/2565 นางรสวารินทร์ ทองสม สำหรับเงินค่าลงทะเบียนโครงการฝึกอบรมเชิงปฏิบัติการ การจัดทำ SAR ประจำปีการศึกษา 2564ฯ (หักบริการวิชาการร้อยละ6จากรายรับของ สสช.) ตามใบเสร็จ PL2-2565:2/21</t>
  </si>
  <si>
    <t>RV00020900065020168</t>
  </si>
  <si>
    <t>รับเงินโอนจากบัญชีเงินฝากกระแสรายวัน ธ.ไทยพาณิชย์ เลขที่บัญชี 468-022625-8 ในวันที่ 15/02/2565 นางรสวารินทร์ ทองสม สำหรับเงินค่าลงทะเบียนโครงการฝึกอบรมเชิงปฏิบัติการการจัดทำแผนพัฒนาการศึกษา(พ.ศ.2566 - 2570)และการใช้ไฟล์โปรแกรมหน้าฎีกาเบิกจ่ายฯ (หักบริการวิชาการร้อยละ6จากรายรับของ สสช.) ตามใบเสร็จ PL2-2565:2/23</t>
  </si>
  <si>
    <t>23/02/2565</t>
  </si>
  <si>
    <t>RV00020900065020252</t>
  </si>
  <si>
    <t>รับเงินโอนจากบัญชีเงินฝากออมทรัพย์ ธ.กรุงไทย เลขที่บัญชี 981-2-81043-9 ในวันที่ 21/02/65 จากบริษัทแอ้นท์ เอ็กซ์ เวิร์ค จำกัด เงินสนับสนุนโครงการดำเนินการจัดสอบความรู้ผู้ขอขึ้นทะเบียนและใบอนุญาตเป็นผู้ประกอบการวิชาชีพการสาธารณสุขชุมชน ครั้งที่ 3/2564 (หักบริการวิชาการร้อยละ16จากรายรับ สสช.) ตามใบเสร็จ PR2-2565:13/7</t>
  </si>
  <si>
    <t>14/02/2565</t>
  </si>
  <si>
    <t>RV00300000565020380</t>
  </si>
  <si>
    <t>รับเงินโอน ธ.ไทยพาณิชย์201-9,11ก.พ.65(215600) ,ตัดรด.รอการรับรู้ ธ.ไทยพาณิชย์201-9,20(24500)21(39200)25(39200+4900x3)26(29400)28(4900)ม.ค.65เงิน151,900 รับเงินใบนำส่ง77/65วิทยาลัยการจัดการฯ  โครงการฝึกอบรมข้อกฎหมาย ระเบียบ ข้อบังคับ หนังสือสั่งการ ที่เกี่ยวข้องกับการประชุมสภาท้องถิ่น เทคนิควิธีการประชุมให้เป็นไปด้วยความเรียบร้อยฯ รวม367,500,UM</t>
  </si>
  <si>
    <t>RV00300000565020381</t>
  </si>
  <si>
    <t>รับเงินโอน ธ.ไทยพาณิชย์201-9,11ก.พ.65 (254800),ตัดรด.รอการรับรู้ ธ.ไทยพาณิชย์201-9,17(107800)21(49000)25(19600)ม.ค.65เงิน176,400  รับเงินใบนำส่ง76/65วิทยาลัยการจัดการฯ  โครงการฝึกอบรมกฎหมาย ระเบียบ หนังสือสังการที่สำคัญ ที่ฝ่ายบริหาร ประธานสภาและสมาชิกสภาท้องถิ่นที่ได้รับเลือกตั้งใหม่และครองอยู่เดิมจำเป็นต้องใช้ในการบริหารงานฯ รวม431,200,UM</t>
  </si>
  <si>
    <t>RV00300000565020382</t>
  </si>
  <si>
    <t>รับเงินโอน ธ.ไทยพาณิชย์201-9,11ก.พ.65(88200),ตัดรด.รอการรับรู้ ธ.ไทยพาณิชย์201-9,20(9800)21(127400)26(73500)28(4900x2+24500)ม.ค.65เงิน245,000 ,ลดยอดTR00300000565020125 ธ.ไทยพาณิชย์201-9 จำนวน245,000 เนื่องจากเป็นรายได้รอการรับรู้ รับเงินใบนำส่ง75/65วิทยาลัยการจัดการฯ  โครงการฝึกอบรมกฎหมาย ระเบียบ หนังสือสั่งการสำคัญ ที่ฝ่ายบริหาร ประธานสภาและสมาชิกสภาท้องถิ่นที่ได้รับเลือกตั้งใหม่และเคยครองตำแหน่งอยู่เดิมจำเป็นต้องใช้ในการบริหารงานของอปท.ในยุคดิจิตัล รวม333,200,UM</t>
  </si>
  <si>
    <t>15/02/2565</t>
  </si>
  <si>
    <t>RV00300000565020392</t>
  </si>
  <si>
    <t>รับเงินโอน ธ.ไทยพาณิชย์201-9,10(3900x4)11(3900x2+7800)14(159900)ก.พ.65  รับเงินใบนำส่ง79/65 วิทยาลัยการจัดการฯ  รายได้โครงการ วิทยาลัยการจัดการฯ การจัดทำเอกสารรายงานการประกันคุณภาพภายในปีการศึกษา2564 เทคนิคการกรอกระบบnccsและเทคนิคการจัดเอกสาร(SAR)ฯ,โอน191,100,UMDC</t>
  </si>
  <si>
    <t>RV00300000565020393</t>
  </si>
  <si>
    <t>รับเงินโอน ธ.ไทยพาณิชย์201-9,11ก.พ.65(120,900),ตัดรด.รอการรับรู้ ธ.ไทยาพาณิชย์201-9,7(3900x3)11(15600)ม.ค.64 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 ตามหลักสูตรการศึกาปฐมวัยพุทธศักราช2560ฯ ที่นำไปสู่การจัดทำแผนจัดประสบการณ์ การเรียนรู้ที่เหมาะสมสอดคล้องกับบริบทของศูนย์พัฒนาเด็ก,รวม148,200,UMDC</t>
  </si>
  <si>
    <t>RV00300000565020400</t>
  </si>
  <si>
    <t>รับเงินโอน ธ.ไทยพาณิชย์201-9,3(53900)14(343000)ก.พ.65  รับเงินใบนำส่ง65/65 รายได้โครงการฯวิทยาลัยการจัดการฯ โครงการฝึกอบรมเทคนิคการประชุมสภาท้องถิ่นอย่างมืออาชีพ และความรู้พื้นฐานเกี่ยวกับการบริหารการเงินการคลัง วิธีงปม. การจัดซื้อฯ ภายใต้ระเบียบ กฎหมาย ข้อสั่งการที่เกี่ยวข้องฯ ,โอนรวม396,900,UM</t>
  </si>
  <si>
    <t>RV00300000565020407</t>
  </si>
  <si>
    <t>รับเงินโอน ธ.ไทยพาณิชย์201-9,4(9800+4900)7(53900)11(382200)ก.พ.65 รับเงินใบนำส่ง83/65 รายได้โครงการฯวิทยาลัยการจัดการฯ โครงการฝึกอบรมข้อกฎหมาย ระเบียบ ข้อบังคับ หนังสือสั่งการสำคัญ ที่ฝ่ายบริหาร ประธานและสมาชิกสภาท้องถิ่นที่ได้รับเลือกตั้งใหม่และเคยครองตำแหน่งอยู่เดิมฯ ,โอนรวม450,800,UM</t>
  </si>
  <si>
    <t>28/02/2565</t>
  </si>
  <si>
    <t>RV00300000565020478</t>
  </si>
  <si>
    <t>รับเงินโอน ธ.ไทยพาณิชย์201-9,10ก.พ.65  รายได้อื่น  ค่าตอบแทนวิทยากรภายนอกบรรยายโครงการส่งเสริมการท่องเที่ยวในรูปแบบธุรกิจMICE หักค่าตอบแทน10%เข้ามหาวิทยาลัย จากนายเสรี บุญรัตน์ ตามมติกก.การเงิน1/65ลว24ม.ค.65 ,โอน120</t>
  </si>
  <si>
    <t>RV00300000565020479</t>
  </si>
  <si>
    <t>รับเงินโอน ธ.ไทยพาณิชย์201-9,18(11,700)22(117,000+148,200)ก.พ.65   รับเงินใบนำส่ง92-93/65 รายได้โครงการฯวิทยาลัยการจัดการฯ 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 ,โอนรวม276,900,UM</t>
  </si>
  <si>
    <t>RV00300000565020480</t>
  </si>
  <si>
    <t>ตัดรด.รอการรับรู้ ธ.ไทยพาณิชย์201-9,17(58800)24(44100+4900)27(58800)ธ.ค.64  รับเงินใบนำส่ง89/65 รายได้โครงการฯวิทยาลัยการจัดการฯ โครงการฝึกอบรมข้อกฎหมาย ระเบียบ ข้อบังคับ หนังสือสั่งการสำคัญ ที่ฝ่ายบริหาร ประธานและสมาชิกสภาท้องถิ่น การปฏิบัติหน้าที่ เพื่อความถูกต้อง ปลอดภัยและเทคนิคประชุมสภาท้องถิ่น ,โอนรวม166,600,UM</t>
  </si>
  <si>
    <t>RV00300000565020481</t>
  </si>
  <si>
    <t>รับเงินโอน ธ.ไทยพาณิชย์201-9,1(7500+3500)2(7000)ก.พ.65เงิน17,500 ,ตัดรด.รอการรับรู้ ธ.ไทยพาณิชย์201-9,4(6000x2+3000)5(3000x5+3000จาก6000+3000จาก6000+3000จาก6000)10(3500)22(3500)ม.ค.65เงิน46000 ,24(3000จาก6000)27(3000x4)ธ.ค.64   รับเงินใบนำส่ง90/65 รายได้โครงการฯวิทยาลัยการจัดการฯ หลักสูตรเทคนิคการเขียนคู่มือปฏิบัติงาน รุ่นที่6-8 และหลักสูตรการทำงานเชิงวิเคราะห์จากการประจำของข้าราชการและพนง.สายสนับสนุน  สังกัดอุดมศึกษา ,รวม112,000,UM</t>
  </si>
  <si>
    <t>RV00300000565020482</t>
  </si>
  <si>
    <t>ตัดรด.รอการรับรู้ รับเงินโอน ธ.ไทยพาณิชย์201-9,3(3000)4(6000+3000x2)4(3000x6+15000+3000จาก6000+3000จาก6000+3000จาก6000)10(3500)11(14000)21(3500)25(10500)31(14000+3500)ม.ค.65เงิน109000  ,24ธ.ค.64(3000จาก6000)  รับเงินใบนำส่ง91/65 รายได้โครงการฯวิทยาลัยการจัดการฯ หลักสูตรเทคนิคการเขียนคู่มือปฏิบัติงาน รุ่นที่6-8 และหลักสูตรการทำงานเชิงวิเคราะห์จากการประจำของข้าราชการและพนง.สายสนับสนุน  สังกัดอุดมศึกษา ,รวม112,000,UM</t>
  </si>
  <si>
    <t>30/03/2565</t>
  </si>
  <si>
    <t>RV00300000565030466</t>
  </si>
  <si>
    <t>รับเงินโอน ธ.ไทยพาณิชย์609-3,21(10000)22(14000+3000)25(1000+10000)มี.ค.65  รับเงินใบนำส่ง130/65คณะศึกษาฯ รายได้โครงการ คณะศึกษาศาสตร์ ค่าลทบ.โครงการประชุมวิชาการการนำเสนอผลงานวิจัย นวัตกรรมวิชาชีพครู ระดับชาติ ครั้งที่5และระดับนานาชาติ ครั้งที่ 1 การศึกษาเพื่อนวัตกรรมสังคม ความรู้เพื่อการพัฒนาที่ยั่งยืน จากบุคลากรภายนอก ค่าธ.16%6,080กองทุน5%1,900,โอนกำไร36,100,สะสม3%1,140,สสช.8%3,040,เบิก31,920จาก38,000 อว8205.01/0092 ลว8ก.พ.65</t>
  </si>
  <si>
    <t>31/03/2565</t>
  </si>
  <si>
    <t>RV00300000565030474</t>
  </si>
  <si>
    <t>รับเงินโอน ธ.ไทยพาณิชย์5949-4,30มี.ค.65(53,000) รับเงินใบนำส่ง131/65คณะมนุษย์ฯ  รายได้โครงการ คณะมนษย์ฯ ค่าลทบ.โครงการสร้างเครือข่ายความสัมพันธ์ด้านบริการวิชาการกับองค์กรภาครัฐ เอกชน ธุรกิจ หรืออุตสาหกรรม จากบุคลากรภายนอก ค่าธ.6%3,180กองทุน2%1,060,โอนกำไร51,940,รายได้สะสม1.5%795สำนักส่งเสริมฯ2.5%1,325เบิก49,820จาก53,000 อว8205.07/ ลว30พ.ย.64</t>
  </si>
  <si>
    <t>07/03/2565</t>
  </si>
  <si>
    <t>RV00300000565030063</t>
  </si>
  <si>
    <t>บันทึกตัดรด.รอการรับรู้ ธ.กรุงไทย359-3,18ก.พ.65  รับเงินใบนำส่ง100/65 รายได้โครงการ คณะเศรษฐศาสตร์ฯ เงินสนับสนุนโครงการพัฒนาบุคลากร บ.โฮมมาร์ทมังกรทอง จำกัด หลักสูตร การบริหารและการจูงใจทีมงาน  จากบ.โฮมมาร์ทมังกรทอง จำกัด ค่าธ.6%1,614.72กองทุน2%538.24,โอนกำไร26,373.76,รายได้สะสม1.5%403.68,สำนักส่งเสริมฯ2.5%672.80เบิก25,297.28จาก26,912 อว8205.07/ ลว11ก.พ.65</t>
  </si>
  <si>
    <t>21/03/2565</t>
  </si>
  <si>
    <t>RV00300000565030317</t>
  </si>
  <si>
    <t>รับเงินโอน ธ.กรุงไทย359-3,1(800x4)2(800)4(800)7(800x3)8(800x3)9(800)10(800)11(800x3)14(800x7)15(800x13)16(800x5)17(800)19(800)มี.ค.65,ตัดรด.รอการรับรู้ ธ.กรุงไทย359-3,28ก.พ.65(800x3)  รับเงินใบนำส่ง122/65คณะเศรษฐศาสตร์ฯ  รายได้โครงการ คณะเศรษฐศาสตร์ฯ ค่าลทบ.โครงการอบรมเชิงปฏิบัติการจริยธรรมการวิจัยในมนุษย์ทางด้านมนุษยศาสตร์และสังคมศาสตร์สำหรับนักวิจัยจากนิสิต บุคลากรในม. บุคลากรภายนอก ค่าธ.16%6,016กองทุน5%1,880,โอนกำไร35,720,สะสม3%1,128,สสช.8%3,008,เบิก31,584จาก37,600</t>
  </si>
  <si>
    <t>RV00300000565030318</t>
  </si>
  <si>
    <t>รับเงินโอน ธ.กรุงไทย359-3,1(1000)2(1000x2)8(1000)15(1000x5)16(1000x4)19(1000)มี.ค.65 รับเงินใบนำส่ง121/65คณะเศรษฐศาสตร์ฯ  รายได้โครงการ คณะเศรษฐศาสตร์ฯ ค่าลทบ.โครงการอบรมเชิงปฏิบัติการสำหรับกรรมการจริยธรรมการวิจัยในมนุษย์จากบุคลากรในม. บุคลากรภายนอก ค่าธ.16%2,240กองทุน5%700,โอนกำไร13,300,สะสม3%420,สสช.8%1,120,เบิก11,760จาก14,000 อว8205.07/ ลว17ก.พ.65</t>
  </si>
  <si>
    <t>11/03/2565</t>
  </si>
  <si>
    <t>RV00020900065030110</t>
  </si>
  <si>
    <t>รับเงินโอนจากบัญชีเงินฝากออมทรัพย์ ธ.กรุงไทย เลขที่ 981-2-81043-9 ในวันที่ 10/03/2565 จากโรงเรียนทุ่งสง สำหรับเงินจัดค่ายบริการวิชาการสำหรับสถานศึกษา : ค่ายเทคนิคปฏิบัติการทางด้านวิทยาศาสตร์ (หักบริการวิชาการร้อยละ 6 จากรายรับคณะวิทย์) ตามใบเสร็จ PR2-2565:14/48</t>
  </si>
  <si>
    <t>23/03/2565</t>
  </si>
  <si>
    <t>RV00020900065030189</t>
  </si>
  <si>
    <t>รับเงินโอนจากบัญชีเงินฝากออมทรัพย์ ธ.กรุงไทย เลขที่ 981-2-81043-9 ในวันที่ 22/03/2565 จากโรงเรียนวีรนาทศึกษามูลนิธิ จังหวัดพัทลุง สำหรับจัดค่ายบริการวิชาการสำหรับสถานศึกษา : ค่ายวิทยาศาสตร์และคณิตศาสตร์ (หักบริการวิชาการร้อยละ 16 ของคณะวิทยาศาสตร์) ตามใบเสร็จ PR2-2565:15/45</t>
  </si>
  <si>
    <t>09/03/2565</t>
  </si>
  <si>
    <t>RV00300000565030084</t>
  </si>
  <si>
    <t>รับเงินโอนธ.ไทยพาณิชย์5949-4,9มี.ค.65 รับเงินใบนำส่ง102/65 รายได้โครงการ ฝ่ายวิชาการ ค่าบริการแปลเอกสาร(แปลจากภาษาไทยเป็นภาษาอังกฤษ) สำหรับนิสิตและบุคลากรม.ทักษิณและผู้สนใจทั่วไป ค่าธ.6%3,810กองทุน2%1,270,โอนกำไร62,230,รายได้สะสม1.5%952.50,สำนักส่งเสริมฯ2.5%1,587.50เบิก59,690จาก63,500ตามอว8202.03/2756 ลว1ต.ค.64 ,โอน63,500</t>
  </si>
  <si>
    <t>RV00300000565030465</t>
  </si>
  <si>
    <t>รับเงินโอน ธ.ไทยพาณิชย์609-3,28(3,913)29(287)มี.ค.65  รับเงินใบนำส่ง129/65 ฝ่ายวิชาการ รายได้โครงการ ฝ่ายวิชาการ ค่าลทบ.โครงการจัดสอบ TOEFL ITF ทั่วราชอาณาจักรในฐานะตัวแทนของ Institute of International Education (IIE) จากบุคลากรภายนอก ค่าธ.16%672กองทุน5%210,โอนกำไร3,990,สะสม3%126,สสช.8%336,เบิก3,528จาก4,200 อว82002.03/0581 ลว24ก.พ.65</t>
  </si>
  <si>
    <t>16/03/2565</t>
  </si>
  <si>
    <t>RV00020900065030142</t>
  </si>
  <si>
    <t>รับเงินโอนจากบัญชีเงินฝากกระแสรายวัน ธ.ไทยพาณิชย์ เลขที่บัญชี 468-022625-8 ในวันที่ 07/03/2565 นางรสวารินทร์ ทองสม สำหรับเงินค่าลงทะเบียนโครงการฝึกอบรมเชิงปฏิบัติการ การจัดทำ SAR ประจำปีการศึกษา 2564ฯ รุ่นที่ 2 (หักบริการวิชาการร้อยละ6จากรายรับของ สสช.) ตามใบเสร็จ PL2-2565:2/33</t>
  </si>
  <si>
    <t>RV00020900065030143</t>
  </si>
  <si>
    <t>รับเงินโอนจากบัญชีเงินฝากกระแสรายวัน ธ.ไทยพาณิชย์ เลขที่บัญชี 468-022625-8 ในวันที่ 14/03/2565 นางรสวารินทร์ ทองสม สำหรับเงินค่าลงทะเบียนโครงการฝึกอบรมเชิงปฏิบัติการ การจัดทำ SAR ประจำปีการศึกษา 2564ฯ รุ่นที่ 3 (หักบริการวิชาการร้อยละ6จากรายรับของ สสช.) ตามใบเสร็จ PL2-2565:2/32</t>
  </si>
  <si>
    <t>01/03/2565</t>
  </si>
  <si>
    <t>JV00300000565030063</t>
  </si>
  <si>
    <t>ปรับปรุงRV00300000565020478,28ก.พ.65 จากรายได้จากโครงการบริการวิชาการTSU-MDC เป็นรายได้อื่น เงิน120 ,UM</t>
  </si>
  <si>
    <t>04/03/2565</t>
  </si>
  <si>
    <t>RV00300000565030051</t>
  </si>
  <si>
    <t>บันทึกตัดรด.รอการรับรู้ ธ.ไทยพาณิชย์201-9,15(34300+24500)18(4900)22(313600)ก.พ.65  รับเงินใบนำส่ง97/65 รายได้โครงการ วิทยาลัยการจัดการฯ  โครงการฝึกอบรมเทคนิคการประชุมสภาท้องถิ่นอย่างมืออาชีพ และความรู้พื้นฐานเกี่ยวกับการบริหารการเงินการคลัง วิธีงบประมาณ การจัดซื้อจัดจ้าง สำหรับบุคลากรท้องถิ่น377,300,รวม,UM</t>
  </si>
  <si>
    <t>10/03/2565</t>
  </si>
  <si>
    <t>RV00300000565030090</t>
  </si>
  <si>
    <t>รับเงินโอนธ.ไทยพาณิชย์201-9,9มี.ค.65 (2500x3) รับเงินใบนำส่ง103/65 รายได้โครงการ วิทยาลัยการจัดการฯ โครงการอบรมหลักสูตรกฏหมายสำหรับการปฏิบัติงานตำรวจ  ,โอน10,000,UMDC</t>
  </si>
  <si>
    <t>RV00300000565030091</t>
  </si>
  <si>
    <t>บันทึกตัดรด.รอการรับรู้ รับเงินโอนธ.ไทยพาณิชย์201-9,2(2500x2)9(2500)10(2500)14(2500)15(2500x2+1500+1000)23(2500x2)ก.พ.65 รวม25,000 ,22(2500)24(2500)29(2500)30(2500)ม.ค.65 เงิน10,000 รับเงินใบนำส่ง103/65 รายได้โครงการ วิทยาลัยการจัดการฯ โครงการอบรมหลักสูตรกฏหมายสำหรับการปฏิบัติงานตำรวจ  ,โอน35,000,UMDC</t>
  </si>
  <si>
    <t>RV00300000565030092</t>
  </si>
  <si>
    <t>บันทึกตัดรด.รอการรับรู้  รับเงินโอน ธ.ไทยพาณิชย์201-9,11ก.พ.65 รับเงินใบนำส่ง104/65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 ,โอน120,900,UM</t>
  </si>
  <si>
    <t>RV00300000565030093</t>
  </si>
  <si>
    <t>บันทึกตัดรด.รอการรับรู้   รับเงินโอน ธ.ไทยพาณิชย์201-9,26(88200)27(24500)28(39200)ม.ค.65เงิน151,900  ,2(107800)3(63700)4(34300x2)11(4900)ก.พ.65 เงิน245,000 รับเงินใบนำส่ง105/65 รายได้โครงการฯวิทยาลัยการจัดการฯ โครงการฝึกอบรมข้อกฎหมาย ระเบียบ ข้อบังคับ หนังสือสั่งการสำคัญ ที่ฝ่ายบริหาร ประธานและสมาชิกสภาท้องถิ่นที่ได้รับเลือกตั้งใหม่และเคยครองตำแหน่งอยู่เดิมฯ ,โอนรวม396,900,UM</t>
  </si>
  <si>
    <t>15/03/2565</t>
  </si>
  <si>
    <t>RV00300000565030116</t>
  </si>
  <si>
    <t>รับเงินโอน ธ.ไทยพาณิชย์201-9,4มี.ค.65(298,900)  ตัดรด.รอการรับรู้ รับเงินโอน ธ.ไทยพาณิชย์201-9,11(4900x16)17(4900x3)ก.พ.65เงิน93,100  รับเงินใบนำส่ง109/65 รายได้โครงการฯวิทยาลัยการจัดการฯ โครงการสรุปรวมกม.และระเบียบต่างๆที่เกี่ยวข้องกับการบริหารงาน และการปฏิบัติหน้าที่ของประธานสภาฝ่ายบริหาร และสมาชิกสภาท้องถิ่นที่ได้รับเลือกตั้งใหม่และเคยครองตน.อยู่เดิมเรียนรู้ Digital literacyฯ ,โอนรวม392,000,UM</t>
  </si>
  <si>
    <t>RV00300000565030117</t>
  </si>
  <si>
    <t>ตัดรด.รอการรับรู้ รับเงินโอน ธ.ไทยพาณิชย์201-9,9(4900x14)10(4900x2)17(4900)19(4900)22(352800)ก.พ.65  รับเงินใบนำส่ง110/65 รายได้โครงการฯวิทยาลัยการจัดการฯ โครงการฝึกอบรมเทคนิคการประชุมสภาท้องถิ่นอย่างมืออาชีพ และความรู้พื้นฐานเกี่ยวกับการบริหารการเงินการคลัง วิธีงปม. การจัดซื้อฯ ภายใต้ระเบียบ กฎหมาย ข้อสั่งการที่เกี่ยวข้องฯ ,โอนรวม441,000,UM</t>
  </si>
  <si>
    <t>RV00300000565030118</t>
  </si>
  <si>
    <t>ตัดรด.รอการรับรู้ รับเงินโอน ธ.ไทยพาณิชย์201-9,22ก.พ.65  รับเงินใบนำส่ง111/65 รายได้โครงการฯวิทยาลัยการจัดการฯ โครงการฝึกอบรมเทคนิคการประชุม และการบริหารการเงินการคลัง วิธีงปม. การจัดซื้อฯ ภายใต้ระเบียบ กฎหมาย ข้อสั่งการที่เกี่ยวข้องของอปท.,โอนรวม151,900,UM</t>
  </si>
  <si>
    <t>RV00300000565030119</t>
  </si>
  <si>
    <t>รับเงินโอนธ.ไทยพาณิชย์201-9,4มี.ค.65 รับเงินใบนำส่ง112/65 รายได้โครงการ วิทยาลัยการจัดการฯ โครงการการจัดทำแผนพัฒนาการศึกษา(2566-2570)ของรร.และศูนย์พัฒนาเด็กเล็ก สังกัดอปท.(ตามหนังสือด่วนที่สุด ที่มท.0816.2/ว368ลว19ม.ค.2564),โอน113,100,UMDC</t>
  </si>
  <si>
    <t>RV00300000565030120</t>
  </si>
  <si>
    <t>รับเงินโอน ธ.ไทยพาณิชย์201-9,4มี.ค.65(159,900) ,ตัดรด.รอการรับรู้ รับเงินโอน ธ.ไทยพาณิชย์201-9,23(15600+11700+3900)25(3900)ก.พ.65เงิน35,100  รับเงินใบนำส่ง113/65 รายได้โครงการ วิทยาลัยการจัดการฯ โครงการจัดทำหลักสูตรสถานศึกษา การศึกษาปฐมวัยพุทธศักราช2560ที่นำไปสู่การจัดทำแผนจัดประสบการณ์ การเรียนรู้ที่เหมาะสมสอดคล้องกับบริบทของศูนย์พัฒนาเด็ก,โอน195,000,UMDC</t>
  </si>
  <si>
    <t>17/03/2565</t>
  </si>
  <si>
    <t>RV00300000565030251</t>
  </si>
  <si>
    <t>รับเงินโอน ธ.ไทยพาณิชย์201-9,4มี.ค.65(171,500) ,ตัดรด.รอการรับรู้ รับเงินโอน ธ.ไทยพาณิชย์201-9,17ก.พ.65(49,000)  รับเงินใบนำส่ง114/65 รายได้โครงการ วิทยาลัยการจัดการฯ โครงการสรุปรวมกม.และระเบียบต่างๆที่เกี่ยวข้องกับการบริหารงาน และการปฏิบัติหน้าที่ของประธานสภาฝ่ายบริหาร และสมาชิกสภาท้องถิ่นที่ได้รับเลือกตั้งใหม่และเคยครองตน.อยู่เดิมเรียนรู้ Digital literacyฯ,โอน220,500,UMDC</t>
  </si>
  <si>
    <t>RV00300000565030269</t>
  </si>
  <si>
    <t>รับเงินโอน ธ.ไทยพาณิชย์201-9,4มี.ค.65(298,900) ,ตัดรด.รอการรับรู้ รับเงินโอน ธ.ไทยพาณิชย์201-9,13ก.พ.65(73,500)  รับเงินใบนำส่ง115/65 รายได้โครงการ วิทยาลัยการจัดการฯ โครงการสรุปรวมกม.และระเบียบต่างๆที่เกี่ยวข้องกับการบริหารงาน และการปฏิบัติหน้าที่ของประธานสภาฝ่ายบริหาร และสมาชิกสภาท้องถิ่นและการใช้เทคโนโลยีดิจิทับขั้นพื้นฐานเพื่อก้าวสุ่ประเทศไทย4.0,โอน372,400,UMDC</t>
  </si>
  <si>
    <t>RV00300000565030298</t>
  </si>
  <si>
    <t>รับเงินโอน ธ.ไทยพาณิชย์201-9,9(4900x9)11(4900x3+34300)17(137200)มี.ค.65  รับเงินใบนำส่ง116/65 รายได้โครงการฯวิทยาลัยการจัดการฯ โครงการสรุปรวมกม.และระเบียบต่างๆที่เกี่ยวข้องกับการบริหารงาน และการปฏิบัติหน้าที่ของประธานสภาฝ่ายบริหาร และสมาชิกสภาท้องถิ่นที่ได้รับเลือกตั้งใหม่และเคยครองตำแหน่งอยู่เดิม ,โอนรวม230,300,UM</t>
  </si>
  <si>
    <t>18/03/2565</t>
  </si>
  <si>
    <t>RV00300000565030311</t>
  </si>
  <si>
    <t>รับเงินโอน ธ.ไทยพาณิชย์201-9,17มี.ค.65(377,300) ,ตัดรด.รอการรับรู้ ธ.ไทยพาณิชย์201-9,24(53900)25(49000)ก.พ.65 เงิน102,900 รับเงินใบนำส่ง117/65 รายได้โครงการฯวิทยาลัยการจัดการฯ โครงการอบรมเทคนิคประชาสภาท้องถิ่น และสรุปรวบรวมกม. ระเบียบ หนังสือสั่งการ ประกาศที่สำคัญ และจำเป็นต่อการบริหารงานและการปฏิบัติหน้าที่ของฝ่ายบริหาร ประธานสภาพและสมาชิกสภาท้องถิ่นที่ได้รับเลือกตั้งใหม่และเคยครองตำแหน่งอยู่เดิม ,โอนรวม480,200,UM</t>
  </si>
  <si>
    <t>RV00300000565030312</t>
  </si>
  <si>
    <t>รับเงินโอน ธ.ไทยพาณิชย์201-9,17มี.ค.65(377,300) ,ตัดรด.รอการรับรู้ ธ.ไทยพาณิชย์201-9,25(44,100)ก.พ.65 เงิน102,900 รับเงินใบนำส่ง117/65 รายได้โครงการฯวิทยาลัยการจัดการฯ โครงการอบรมเทคนิคประชาสภาท้องถิ่น และสรุปรวบรวมกม. ระเบียบ หนังสือสั่งการ ประกาศที่สำคัญ และจำเป็นต่อการบริหารงานและการปฏิบัติหน้าที่ของฝ่ายบริหาร ประธานสภาพและสมาชิกสภาท้องถิ่นที่ได้รับเลือกตั้งใหม่และเคยครองตำแหน่งอยู่เดิม รุ่นที่2,โอนรวม421,200,UM</t>
  </si>
  <si>
    <t>25/03/2565</t>
  </si>
  <si>
    <t>RV00300000565030391</t>
  </si>
  <si>
    <t>รับเงินโอน ธ.ไทยพาณิชย์201-9,24มี.ค.65(343,000) รับเงินใบนำส่ง126/65 รายได้โครงการฯวิทยาลัยการจัดการฯ โครงการฝึกอบรมเทคนิคการประชุมสภาท้องถิ่นอย่างมืออาชีพ ภายใต้ระเบียบ กม. สำหรับฝ่ายบริหาร ประธานสภา สมาชิกสภา และบุคลากรท้องถิ่นเรียนรู้ Digital literacyทักษะความเข้าใจและใช้เทคโนโลยีดิจิตัลขั้นพื้นฐานเพื่อก้าวสู่ปทท.4.0 ,โอนรวม343,000,UM</t>
  </si>
  <si>
    <t>RV00300000565030392</t>
  </si>
  <si>
    <t>รับเงินโอน ธ.ไทยพาณิชย์201-9,2(11700)11(3900+3900)17(97500)มี.ค.65   รับเงินใบนำส่ง124/65 รายได้โครงการฯวิทยาลัยการจัดการฯ 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และศูนย์พัฒนาเด็กเล็กตามมาตรฐานสถานพัฒนาเด็กปฐมวันแห่งชาติฯ ,โอนรวม117,000,UM</t>
  </si>
  <si>
    <t>RV00300000565030393</t>
  </si>
  <si>
    <t>รับเงินโอน ธ.ไทยพาณิชย์201-9,14(11700)17(7800+7800)20(39000)มี.ค.65 รับเงินใบนำส่ง125/65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 ,โอน66,300,UM</t>
  </si>
  <si>
    <t>21/04/2565</t>
  </si>
  <si>
    <t>RV00300000565040319</t>
  </si>
  <si>
    <t>รับเงินโอน ธ.ไทยพาณิชย์609-3,1(4000)3(4000x2)4(4000x3)5(4000)8(4000)11(4000)18(4000x2)เม.ย.65เงิน44,000,ตัดรด.รอการรับรู้ รับเงินโอนธ.ไทยพาณิชย์609-3,10(4000)23(4000x3)30(4000x2)31(4000x7)มี.ค.65เงิน52,000 รับเงินใบนำส่ง146/65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 ค่าธ.6%5,760กองทุน2%1,920,โอนกำไร94,080,รายได้สะสม1.5%1,440,สำนักส่งเสริมฯ2.5%2,400 เบิก90,240จาก96,000 ตามอว8205.01/0324ลว21พ.ค.64</t>
  </si>
  <si>
    <t>29/04/2565</t>
  </si>
  <si>
    <t>RV00020900065040219</t>
  </si>
  <si>
    <t>รับเงินโอนจากบัญชีเงินฝากออมทรัพย์ ธ.ไทยพาณิชย์ เลขที่บัญชี 403-487220-3 ในวันที่ 27/04/65 จากนางสาวสุกลกาญจน์ กรรณราย สำหรับเงินค่าบริการคลินิกการแพทย์แผนไทย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ของคณะ วสก.) ตามใบเสร็จ PL2-2565:2/48</t>
  </si>
  <si>
    <t>RV00020900065040150</t>
  </si>
  <si>
    <t>รับเงินโอนจากบัญชีเงินฝากออมทรัพย์ ธ.กรุงไทย เลขที่ 981-2-81043-9 ในวันที่ 20/04/2565 จากโรงเรียนหารเทารังสีประชาสรรค์ จังหวัดพัทลุง สำหรับการจัดค่ายบริการวิชาการสำหรับสถานศึกษา : ค่ายบูรณาการ SMTE ค่ายเทคนิคปฏิบัติการทางด้านวิทยาศาสตร์ (หักบริการวิชาการร้อยละ 16 ของคณะวิทย์) ตามใบเสร็จ PR2-2565:18/30</t>
  </si>
  <si>
    <t>01/04/2565</t>
  </si>
  <si>
    <t>RV00300000565040013</t>
  </si>
  <si>
    <t>บันทึกตัดรด.รอการรับรู้ ธ.ไทยพาณิชย์609-3,31มี.ค.65  รับเงินใบนำส่ง133/65 ฝ่ายวิชาการ  รายได้โครงการ ฝ่ายวิชาการ ค่าจ้างเหมาจ่ายโครงการออกข้อสอบเพื่อรับนักเรียนเข้าศึกษาต่อในระดับชั้นมัธยมศึกษา ปีที่1และปีที่4 รร.มหาวชิราวุธ จาก รร.มหาวชิราวุธ จ.สงขลา ค่าธ.16%24,560กองทุน5%7,675,โอนกำไร145,825,สะสม3%4,605,สสช.8%12,280,เบิก128,940จาก153,500 อว8202.03/0615 ลว28ก.พ.65</t>
  </si>
  <si>
    <t>05/04/2565</t>
  </si>
  <si>
    <t>RV00300000565040014</t>
  </si>
  <si>
    <t>บันทึกตัดรด.รอการรับรู้  รับเงินโอนธ.ไทยพาณิชย์609-3,12(800)17(1600)24(1600)25(1600x2)27(800+1600)28(1600x3)มี.ค.65  รับเงินใบนำส่ง137/65 รายได้โครงการ ฝ่ายวิชาการ โครงการบริการแปลเอกสาร จากนิสิต บุคลากรม.ทักษิณ และผู้สนใจทั่วไป ค่าธ.6%864กองทุน2%288,โอนกำไร14,112,รายได้สะสม1.5%216สำนักส่งเสริมฯ2.5%360เบิก13,536จาก14,400 ตามอว8202.03/2756 ลว1ต.ค.64</t>
  </si>
  <si>
    <t>18/04/2565</t>
  </si>
  <si>
    <t>RV00300000565040274</t>
  </si>
  <si>
    <t>รับเงินโอนธ.ไทยพาณิชย์609-3,4(800)14(800)เม.ย.65 รับเงินใบนำส่ง144/65 รายได้โครงการ ฝ่ายวิชาการ ค่าจ้างบริการโครงการบริการแปลเอกสาร จากบุคลากรภายนอก ค่าธ.6%96กองทุน2%32,โอนกำไร1,568,รายได้สะสม1.5%24สำนักส่งเสริมฯ2.5%40เบิก1,504จาก1,600,โอน1,600 ตามอว.8202.03/2756 ลว1ต.ค.64</t>
  </si>
  <si>
    <t>26/04/2565</t>
  </si>
  <si>
    <t>RV00300000565040395</t>
  </si>
  <si>
    <t>รับเงินโอน ธ.ไทยพาณิชย์609-3,25เม.ย.65  รับเงินใบนำส่ง148/65 ฝ่ายวิชาการ รายได้โครงการ ฝ่ายวิชาการ ค่าลทบ.โครงการจัดสอบ TOEFL ITF ทั่วราชอาณาจักรในฐานะตัวแทนของ Institute of International Education (IIE) จากบุคลากรภายนอก ค่าธ.16%896กองทุน5%280,โอนกำไร5,320,สะสม3%168,สสช.8%448,เบิก4,704จาก5,600 อว82002.03/0581 ลว24ก.พ.65 ,โอน5,600</t>
  </si>
  <si>
    <t>08/04/2565</t>
  </si>
  <si>
    <t>RV00020900065040095</t>
  </si>
  <si>
    <t>รับเงินโอนจากบัญชีเงินฝากออมทรัพย์ ธ.กรุงไทย เลขที่ 981-2-81043-9 ในวันที่ 07/04/2565 จากมหาวิทยาลัยเทคโนโลยีราชมงคลธัญบุรี สำหรับเงินสนับสนุนโครงการดำเนินการสรรหาและคัดเลือกพนักงานข้าราชการทั่วไปของกรมคุมประพฤติ สนามสอบ มหาวิทยาลัยทักษิณ วิทยาเขตสงขลา (หักบริการวิชาการร้อยละ 16 ของรายรับ สสช) ตามใบเสร็จ PR2-2565:18/13</t>
  </si>
  <si>
    <t>JV00300000565040019</t>
  </si>
  <si>
    <t>ลดยอดรายได้บริการวิชาการ ตามRV00300000565030312,18มี.ค.65  จากรายได้รอการรับรู้ ธ.ไทยพาณิชย์201-9,25ก.พ.65(44,100) ลดยอด58,800จาก102,900</t>
  </si>
  <si>
    <t>RV00300000565040022</t>
  </si>
  <si>
    <t>รับเงินโอน ธ.ไทยพาณิชย์201-9,17(23400)22(3900)(70200)มี.ค.65 รับเงินใบนำส่ง134/65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e-SARฯและเทคนิคการจัดเอกสารSARเพื่อนำเสนอโดยไม่ใช้แฟ้มของรร.(ระดบอนุบาล)ตามมาตรฐานสถานพัฒนา เด็กปฐมวัยแห่งชาติ(ตามหนังสือด่วนที่สุด ที่ มท.0816.4/ว806) ,โอนรวม97,500,UM</t>
  </si>
  <si>
    <t>RV00300000565040068</t>
  </si>
  <si>
    <t>รับเงินโอน ธ.ไทยพาณิชย์201-9,5เม.ย.65  รับเงินใบนำส่ง140/65 รายได้โครงการฯวิทยาลัยการจัดการฯ โครงการฝึกอบรมทักษะ เทคนิคการประชุมสภาท้องถิ่นอย่างมืออาชีพ และสรุปรวบรวม กม.ที่สำคัญที่ต้องรู้ สำหรับฝ่ายบริหาร ประธานสภาและสมาชิกสภาท้องถิ่นที่ได้รับเลือกตั้งใหม่และเคยครองตำแหน่งอยู่เดิม ,โอนรวม127,400,UM</t>
  </si>
  <si>
    <t>RV00300000565040069</t>
  </si>
  <si>
    <t>รับเงินโอน ธ.ไทยพาณิชย์201-9,1(53900)5(83300)เม.ย.65 ,ตัดรด.รอการรับรู้ ธ.ไทยพาณิชย์201-9,23(9800)24(63700+14700)30(29400)31(78400)มี.ค.65เงิน196,000 รับเงินใบนำส่ง139/65 รายได้โครงการฯวิทยาลัยการจัดการฯ โครงการฝึกอบรมทักษะ เทคนิคการประชุมสภาท้องถิ่นอย่างมืออาชีพ และสรุปรวบรวม กม.ที่สำคัญที่ต้องรู้ สำหรับฝ่ายบริหาร ประธานสภาและสมาชิกสภาท้องถิ่นที่ได้รับเลือกตั้งใหม่และเคยครองตำแหน่งอยู่เดิม รวม333,200,UM</t>
  </si>
  <si>
    <t>12/04/2565</t>
  </si>
  <si>
    <t>RV00300000565040087</t>
  </si>
  <si>
    <t>รับเงินโอน ธ.ไทยพาณิชย์201-9,5เม.ย.65(148,200),ตัดรด.รอการรับรู้ รับเงินโอน ธ.ไทยพาณิชย์201-9,23(3900)29(7800)มี.ค.65 รับเงินใบนำส่ง142/65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e-SARฯและเทคนิคการจัดเอกสารSARเพื่อนำเสนอโดยไม่ใช้แฟ้มของรร.(ระดบอนุบาล)ตามมาตรฐานสถานพัฒนา เด็กปฐมวัยแห่งชาติ(ตามหนังสือด่วนที่สุด ที่ มท.0816.4/ว806) ,โอนรวม159,900,UM</t>
  </si>
  <si>
    <t>RV00300000565040448</t>
  </si>
  <si>
    <t>รับเงินโอน ธ.ไทยพาณิชย์201-9,27เม.ย.65  รับเงินใบนำส่ง151/65 รายได้โครงการฯวิทยาลัยการจัดการฯ โครงการอบรมทักษะการประชุมสภาท้องถิ่นอย่างมืออาชีพ และกลยุทธ์การนำเสนอผลงานและการประชาสัมพันธ์ของอปท.ในยุคดิจิทัล,โอนรวม382,200,UM</t>
  </si>
  <si>
    <t>27/05/2565</t>
  </si>
  <si>
    <t>RV00300000565050513</t>
  </si>
  <si>
    <t>รับเงินโอนธ.กรุงไทย359-3,20(199988)26(12)พ.ค.65 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 ค่าธ.6%600กองทุน2%200,โอนกำไร9,800,รายได้สะสม1.5%150สำนักส่งเสริมฯ2.5%250เบิก9,400จาก10,000 จากสนง.การวิจัยแห่งชาติ ที่อว0401.4(กค)/343 ลว20พ.ค.65 ,รวม200,000</t>
  </si>
  <si>
    <t>05/05/2565</t>
  </si>
  <si>
    <t>RV00300000565050018</t>
  </si>
  <si>
    <t>รับเงินโอน ธ.ไทยพาณิชย์ กระแสรายวัน044-1,5พ.ค.65  รายได้เงินบริการวิชาการ คณะนิติฯ จ้างเหมาบริการผู้เชี่ยวชาญดำเนินโครงการวิจัยเพื่อการหันเหผู้กระทำผิดออกจากกระทรวงยุติธรรมฯ งวดที่2 สัญญาเลขที่11/2565 (ระยะเวลา3ธ.ค.64 - 1พ.ค.65) ค่าธ.6%31,260กองทุน2%10,420,โอนกำไร510,580,รายได้สะสม1.5%7,815สำนักส่งเสริมฯ2.5%13,025เบิก489,740จาก521,000 จากสำนักงานกิจการยุติธรรม ตามอว8205.08/0240 ลว14ก.พ.65 ,โอน521,000</t>
  </si>
  <si>
    <t>12/05/2565</t>
  </si>
  <si>
    <t>RV00300000565050097</t>
  </si>
  <si>
    <t>รับเงินโอนธ.ไทยพาณิชย์5949-4,12พ.ค.65 รับเงินใบนำส่ง163/65 รายได้โครงการ คณะมนุษย์ฯ ค่าลงทะเบียนโครงการพัฒนาศักยภาพนิสิต English for CommunicationและEnglish Intensive Couresจากบุคลากร ม.ทักษิณ และบุคลากรภายนอก  ค่าธ.6%14,550กองทุน2%4,850,โอนกำไร237,650,รายได้สะสม1.5%3,637.50สำนักส่งเสริมฯ2.5%6,062.50เบิก227,950จาก242,500 จากอว8205.02 ลว12ม.ค.65</t>
  </si>
  <si>
    <t>17/05/2565</t>
  </si>
  <si>
    <t>RV00300000565050341</t>
  </si>
  <si>
    <t>รับเงินโอน ธ.ไทยพาณิชย์5949-4,12พ.ค.65  รายได้โครงการ คณะมนุษย์ฯ งปม.สนับสนุนการเข้าร่วมเป็นเจ้าภาพโครงการประชุมวิชาการระดับชาติและนานาชาติ ด้านมนุษยศาสตร์ฯจ ครั้งที่3 จากคณะมนุษย์ฯ ม.ราชภัฎเชียงราย10,000,คณะมนุษย์ฯมอ.ปัตตานี10,000 ค่าธ.16%3,200 กองทุน5%1,000,โอนกำไร19,000,สะสม3%600,สสช.8%1,600,เบิก16,800จาก20,000 ตามอว8202.02/ ลว.22พ.ย.64 ,โอน10,000+10,000</t>
  </si>
  <si>
    <t>25/05/2565</t>
  </si>
  <si>
    <t>RV00300000565050443</t>
  </si>
  <si>
    <t>รับเงินโอน ธ.ไทยพาณิชย์5949-4,25พ.ค.65  รับเงินใบนำส่ง178/65 รายได้โครงการ คณะมนุษย์ฯ ค่าลงทะเบียนโครงการอบรมการพัฒนาสื่อออนไลน์เพื่อการสอนภาษาอังกฤษในยุค New Normal จากครู-อาจารย์ผู้สอนภาษาอังกฤษ  ค่าธ.6%90กองทุน2%30,โอนกำไร1,470,รายได้สะสม1.5%22.50สำนักส่งเสริมฯ2.5%37.50เบิก1,410จาก1,500 จากอว8205.02 ลว25ม.ค.65 ,โอน1,500</t>
  </si>
  <si>
    <t>RV00300000565050444</t>
  </si>
  <si>
    <t>รับเงินโอน ธ.ไทยพาณิชย์5949-4,25พ.ค.65  รับเงินใบนำส่ง177/65 รายได้โครงการ คณะมนุษย์ฯ บริการวิชาการเพื่อหารายได้ ภายใต้ศูนย์พัฒนาบันลือ ถิ่นพังงา ค่าลงทะเบียนโครงการเทคนิคการเขียน e-mail ภาษาอังกฤษสำหรับผู้ปฏิบัติงานด้านวิเทศสัมพันธ์และการต่างประเทศ จากนิสิตบุคลากรม.ทักษิณ และผู้สนใจทั่วไป  ค่าธ.6%600กองทุน2%200,โอนกำไร9,800,รายได้สะสม1.5%150สำนักส่งเสริมฯ2.5%250เบิก9,400จาก10,000 จากอว8205.02/ ลว11มี.ค.65 ,โอน10,000</t>
  </si>
  <si>
    <t>RV00300000565050445</t>
  </si>
  <si>
    <t>รับเงินโอนธ.ไทยพาณิชย์5949-4,25พ.ค.65 ใบนำส่ง176/65 รายได้โครงการ คณะมนุษย์ฯ บริการวิชาการเพื่อหารายได้ ภายใต้ศูนย์พัฒนาบันลือ ถิ่นพังงา:ค่าลงทะเบียนสมัครสอบวัดความรู้และทักษะภาษาอังกฤษTOEIC ค่าธ.16%14,976 กองทุน5%4,680,โอนกำไร88,920,สะสม3%2,808,สสช.8%7,488,เบิก78,624จาก93,600 อว8205.02/   ลว10พ.ค.65,โอน93,600</t>
  </si>
  <si>
    <t>RV00020900065050036</t>
  </si>
  <si>
    <t>รับเงินโอนจากบัญชีเงินฝากออมทรัพย์ ธ.ไทยพาณิชย์ เลขที่บัญชี 425-076291-9 ในวันที่ 18 มี.ค.65=2000บ. และ 18-19 เม.ย.65=5000บ. สำหรับเงินค่าลงทะเบียนจัดประชุมวิชาการระดับชาติและนานาชาติ : วิทยาการสุขภาพและการกีฬา ครั้งที่ 5 (หักบริการวิชาการร้อยละ 16 ของคณะวสก.) ตามใบเสร็จ PL2-2565:3/1</t>
  </si>
  <si>
    <t>24/05/2565</t>
  </si>
  <si>
    <t>RV00020900065050192</t>
  </si>
  <si>
    <t>รับเงินโอนจากบัญชีเงินฝากออมทรัพย์ ธ.ออมสิน เลขที่บัญชี 020240828481 ในวันที่ 18/05/65 จากคณะวิทยาศาตร์ สำหรับเงินค่าลงทะเบียน โครงการประชุมวิชาการระดับชาติ : วิทยาศาสตร์วิจัย ครั้งที่ 13 (หักบริการวิชาการร้อยละ 16 ของคณะวิทยาศาสตร์) ตามใบเสร็จ PL2-2565:3/4</t>
  </si>
  <si>
    <t>RV00020900065050228</t>
  </si>
  <si>
    <t>รับเงินโอนจากบัญชีเงินฝากออมทรัพย์ ธ.กรุงไทย เลขที่บัญชี 981-2-81043-9 ในวันที่ 19/05/65 จากโรงเรียนหาดใหญ่รัฐประชาสรรค์ จังหวัดสงขลา สำหรับเงินจัดค่ายบริการวิชาการสำหรับสถานศึกษา : ค่ายปฏิบัติการทางวิทยาศาสตร์ สำหรับนักเรียนห้องเรียนพิเศษ SMA (หักบริการวิชาการร้อยละ 16 ของคณะวิทยาศาสตร์) ตามใบเสร็จ PR2-2565:25/9</t>
  </si>
  <si>
    <t>02/05/2565</t>
  </si>
  <si>
    <t>RV00020900065050004</t>
  </si>
  <si>
    <t>รับเงินโอนจากบัญชีเงินฝากออมทรัพย์ ธ.กรุงไทย เลขที่ 981-2-81043-9 ในวันที่ 29/04/2565 จากสถาบันวิจัยและพัฒนา สำหรับเงินรับค่าลงทะเบียนงานประชุมวิชาการระดับชาติมหาวิทยาลัยทักษิณ ครั้งที่ 32 ประจำปี 2565 ภายใต้หัวข้อ นวัตกรรมสังคมยุค Next Normal (หักบริการวิชาการร้อยละ6จากรายรับสถาบันวิจัย) ตามใบเสร็จ PL2-2565:2/50 พร้อมดอกเบี้ยบัญชีอื่นๆของหน่วยงาน (ธ.กรุงไทย เลขที่ 660-2-76407-1 ชื่อบัญชีงานประชุมวิชาการระดับชาติ ม.ทักษิณ) ตามใบเสร็จ PR2-2565:19/24</t>
  </si>
  <si>
    <t>31/05/2565</t>
  </si>
  <si>
    <t>RV00020900065050284</t>
  </si>
  <si>
    <t>รับเงินโอนจากบัญชีเงินฝากกระแสรายวัน ธ.ไทยพาณิชย์ เลขที่บัญชี 468-022625-8 ในวันที่ 27/05/65 จากนางหฤทัย กาแก้ว (โรงเรียนเตรียมอุดมศึกษาพัฒนาการ จังหวัดพัทลุง) สำหรับค่าลงทะเบียนโครงการพัฒนาทักษะด้านเทคโนโลยีสารสนเทศ สำหรับนักเรียนมัธยมศึกษาปีที่ 1-2 (หักบริการวิชาการ้อยละ16ของสำนักคอมพิวเตอร์พื้นที่พัทลุง) ตามใบเสร็จ PR2-2565:26/8 และ PR2-2565:26/16</t>
  </si>
  <si>
    <t>10/05/2565</t>
  </si>
  <si>
    <t>RV00300000565050077</t>
  </si>
  <si>
    <t>รับเงินโอนธ.ไทยพาณิชย์609-3,1(800)3(600)พ.ค.65 ,ตัดรด.รอการรับรู้ ธ.ไทยพาณิชย์609-3,18(600x7)19(600x2)21(600x9)22(800x2)23(600)24(600x3)25(600x6)26(600x2)27(600x3)29(600)30(600x2)เม.ย.65เงิน23,200 รับเงินใบนำส่ง160/65 รายได้โครงการ ฝ่ายวิชาการ ค่าลงทะเบียนโครงการจัดสอบTSU-TEP สำหรับนิสิต บุคลากรม.ทักษิณและบุคลากรทั่วไป ค่าธ.16%3,936 กองทุน5%1,230,โอนกำไร23,370,สะสม3%738,สสช.8%1,968,เบิก20,664จาก24,600 ตามอว8202.03/2757 ลว.1ต.ค.64</t>
  </si>
  <si>
    <t>18/05/2565</t>
  </si>
  <si>
    <t>RV00300000565050367</t>
  </si>
  <si>
    <t>รับเงินโอนธ.ไทยพาณิชย์609-3,3(1200)6(1200x2+800)8(1200x2)10(1200)พ.ค.65 รับเงินใบนำส่ง166/65 รายได้โครงการ ฝ่ายวิชาการ ค่าบริการแปลเอกสาร(แปลจากภาษาไทยเป็นภาษาอังกฤษ) สำหรับนิสิตและบุคลากรม.ทักษิณและผู้สนใจทั่วไป ค่าธ.6%480กองทุน2%160,โอนกำไร7,840,รายได้สะสม1.5%120,สำนักส่งเสริมฯ2.5%200เบิก7,520จาก8,000 ,โอนรวม8,000</t>
  </si>
  <si>
    <t>RV00300000565050596</t>
  </si>
  <si>
    <t>รับเงินโอน ธ.ไทยพาณิชย์609-3,30พ.ค.65  รับเงินใบนำส่ง181/65 ฝ่ายวิชาการ รายได้โครงการ ฝ่ายวิชาการ ค่าลทบ.โครงการจัดสอบ TOEFL ITF ทั่วราชอาณาจักรในฐานะตัวแทนของ Institute of International Education (IIE) จากบุคลากรภายนอก ค่าธ.16%896กองทุน5%280,โอนกำไร5,320,สะสม3%168,สสช.8%448,เบิก4,704จาก5,600 อว82002.03/0581 ลว24ก.พ.65 ,โอน5,600</t>
  </si>
  <si>
    <t>RV00300000565050093</t>
  </si>
  <si>
    <t>ตัดรด.รอการรับรู้ รับเงินโอน ธ.ไทยพาณิชย์201-9,8(2900)12(33100)19(3900+2900+5800)20(15600)22(15600)27(104500)เม.ย.65เงิน184,300 ,31มี.ค.65(2900)  รับเงินใบนำส่ง155/65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2564 เทคนิคการกรอกระบบnccs/ระบบ e-SARฯและเทคนิคการจัดเอกสารSARเพื่อนำเสนอโดยไม่ใช้แฟ้มของรร.(ระดบอนุบาล) ,โอน187,200,UM</t>
  </si>
  <si>
    <t>RV00300000565050094</t>
  </si>
  <si>
    <t>รับเงินโอน ธ.ไทยพาณิชย์201-9,3พ.ค.65(132,300),ตัดรด.รอการรับรู้ รับเงินโอน ธ.ไทยพาณิชย์201-9,20(49000)21(58800)28(24500)เม.ย.65เงิน132,300  รับเงินใบนำส่ง156/65 รายได้โครงการ วิทยาลัยการจัดการฯ โครงการฝึกอบรมทักษะ เทคนิคการประชุมสภาท้องถิ่นอย่างมืออาชีพ และการเพิ่มศักยภาพ ความสามารถผู้นำ ผู้บริหาร บุคลากรท้องถิ่นภายใต้การเปลี่ยนแปลง ความท้าทายใหม่ รุ่นที่2,โอนรวม264,600,UM</t>
  </si>
  <si>
    <t>RV00300000565050095</t>
  </si>
  <si>
    <t>รับเงินโอน ธ.ไทยพาณิชย์201-9,3พ.ค.65(166,600),ตัดรด.รอการรับรู้ รับเงินโอน ธ.ไทยพาณิชย์201-9,21(73500)22(58800)27(49000)29(98000)เม.ย.65เงิน279,300  รับเงินใบนำส่ง157/65 รายได้โครงการ วิทยาลัยการจัดการฯ โครงการฝึกอบรมทักษะ เทคนิคการประชุมสภาท้องถิ่นอย่างมืออาชีพ และการเพิ่มศักยภาพ ความสามารถผู้นำ ผู้บริหาร บุคลากรท้องถิ่นภายใต้การเปลี่ยนแปลง ความท้าทายใหม่ ,โอนรวม445,900,UM</t>
  </si>
  <si>
    <t>RV00300000565050096</t>
  </si>
  <si>
    <t>ตัดรด.รอการรับรู้ รับเงินโอน ธ.ไทยพาณิชย์201-9,20(49000)21(53900)27(156800)เม.ย.65เงิน259,700  รับเงินใบนำส่ง158/65 รายได้โครงการ วิทยาลัยการจัดการฯ โครงการสรุปรวบรวมกฎหมายสำคัญที่มีการปรับปรุงใหม่ในประเด็นที่ฝ่ายบริหาร ประธานสภา สมาชิกสภาและบุคลากรท้องถิ่นต้องรู้ กลยุทธ์การนำเสนอผลงาน และการประชาสัมพันธ์ของอปท.ในยุคดิจิทัล,โอนรวม259,700,UM</t>
  </si>
  <si>
    <t>11/05/2565</t>
  </si>
  <si>
    <t>RV00300000565050091</t>
  </si>
  <si>
    <t>รับเงินโอน ธ.ไทยพาณิชย์201-9,5(14700+58800)10(156800)พ.ค.65  รับเงินใบนำส่ง161/65 รายได้โครงการฯวิทยาลัยการจัดการฯ โครงการฝึกอบรม อำนาจหน้าที่ในการบริหารการเงินการคลัง วิธีงปม การจัดซื้อจัดจ้างให้ถูกต้องโปร่งใสตามหลักการบริหารกิจการบ้านเมืองที่ดีและชอบด้วยกฎหมายฯ ในการใช้อำนาจของฝ่ายสภาท้องถิ่น รวม230,300,UM</t>
  </si>
  <si>
    <t>RV00300000565050371</t>
  </si>
  <si>
    <t>รับเงินโอน ธ.ไทยพาณิชย์201-9,9(5000)17(41800)พ.ค.65  รับเงินใบนำส่ง169/65 รายได้โครงการฯวิทยาลัยการจัดการฯ โครงการฝึกอบรม การจัดทำหลักสูตรสถานศึกษา การศึกษาปฐมวัยของศูนย์พัฒนาเด็กเล็กตามหลักสูตรการศึกษาปฐมวัยพุทธศักราช2560 ที่นำไปสู่การจัดทำแผนจัดประสบการณ์การเรียนรู้ที่เหมาะสมสอดคล้องกับบริบทของศูนย์พัฒนาเด็กเล็กอปท. รวม46,800,UM</t>
  </si>
  <si>
    <t>RV00300000565050372</t>
  </si>
  <si>
    <t>บันทึกตัดรด.รอการรับรู้ ธ.ไทยพาณิชย์201-9,25(3900)29(3900x2)เม.ย.65เงิน11,700 ,รับเงินโอน ธ.ไทยพาณิชย์201-9,3พ.ค.65(66300) รับเงินใบนำส่ง168/65 รายได้โครงการฯวิทยาลัยการจัดการฯ โครงการฝึกอบรม การจัดทำหลักสูตรสถานศึกษา การศึกษาปฐมวัยของศูนย์พัฒนาเด็กเล็กตามหลักสูตรการศึกษาปฐมวัยพุทธศักราช2560 ที่นำไปสู่การจัดทำแผนจัดประสบการณ์การเรียนรู้ที่เหมาะสมสอดคล้องกับบริบทของศูนย์พัฒนาเด็กเล็กอปท. รวม78,000,UM</t>
  </si>
  <si>
    <t>RV00300000565050373</t>
  </si>
  <si>
    <t>รับเงินโอน ธ.ไทยพาณิชย์201-9,17พ.ค.65 รับเงินใบนำส่ง170/65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เทคนิคการกรอกระบบnccs/ระบบ e-SARฯและเทคนิคการจัดเอกสารSARเพื่อนำเสนอโดยไม่ใช้แฟ้มของรร.(ระดบอนุบาล)ตามมาตรฐานสถานพัฒนา เด็กปฐมวัยแห่งชาติ(ตามหนังสือด่วนที่สุด ที่ มท.0816.4/ว806) ,โอนรวม39,000,UM</t>
  </si>
  <si>
    <t>23/05/2565</t>
  </si>
  <si>
    <t>RV00300000565050431</t>
  </si>
  <si>
    <t>บันทึกตัดรด.รอการรับรู้ รับเงินโอนธ.ไทยพาณิชย์201-9,14เม.ย.65 รับเงินใบนำส่ง174/65 รายได้โครงการ วิทยาลัยการจัดการฯ โครงการอบรมหลักสูตรกฏหมายสำหรับการปฏิบัติงานตำรวจ  ,โอน12,500,UMDC</t>
  </si>
  <si>
    <t>RV00300000565050432</t>
  </si>
  <si>
    <t>รับเงินโอน ธ.ไทยพาณิชย์201-9,11(19600)17(328300)พ.ค.65  รับเงินใบนำส่ง173/65 รายได้โครงการฯวิทยาลัยการจัดการฯ โครงการฝึกอบรมลดความเสี่ยงในการบริหารงาน การปฏิบัติหน้าที่ของฝ่ายบริหาร ประธานสภาและสมาชิกท้องถิ่นภายใต้กฎหมาย ระเบียบ หนังสือสังการที่จำเป็น กลยุทธ์การนำเสนอผลงานและการประชาสัมพันธ์ของอปทในยุคดิจิตัล รวม347,900,UM</t>
  </si>
  <si>
    <t>10/06/2565</t>
  </si>
  <si>
    <t>RV00300000565060060</t>
  </si>
  <si>
    <t>บันทึกตัดรด.รอการรับรู้ ธ.กรุงไทย359-3,9พ.ค.65   รายได้โครงการ คณะศึกษาฯ จ้างผู้ทรงคุณวุฒิประเมินผลงานข้าราชการ/พนักงานครูและบุคลากรทางการศึกษาท้องถิ่นเพื่อเลื่อนวิทยาฐานะให้สูงขึ้นระดับชำนาญการหรือเชี่ยวชาญ รอบเดือนต.ค.64 จากสำนักงาน ก.จ. ก.ท. และ ก.อบต. ค่าธ.6%20,748กองทุน2%6,916,โอนกำไร338,884,รายได้สะสม1.5%5,187สำนักส่งเสริมฯ2.5%8,645เบิก325,052จาก345,800</t>
  </si>
  <si>
    <t>16/06/2565</t>
  </si>
  <si>
    <t>RV00300000565060245</t>
  </si>
  <si>
    <t>ตัดรด.รอการรับรู้ ธ.ไทยพาณิชย์5949-4,13(2500)15(1000)29(2000)ต.ค.64เงิน5,500 ,6(2500)23(2500)พ.ย.64เงิน5,000 ,8(2500)12(2000)ธ.ค.64เงิน4,500 ,26ม.ค.65(2000) ,2(1000)3(2500)7(2500)ก.พ.65เงิน6,000 ,1(1500)7(2500+1000)8(2500x2)15(1000)16(1500)18(2500)มี.ค.65เงิน15,000 ,7(2000)10(2500)เม.ย.65เงิน4,500 ,9(2000)25(2000)พ.ค.65เงิน4,000  รับเงินใบนำส่ง-/65 รายได้โครงการ คณะศึกษาฯ ค่าลงตีพิมพ์ผลงานทางวิชาการ ค่าธ.16%7,440 กองทุน5%2,325,โอนกำไร44,175,สะสม3%1,395,สสช.8%3,720,เบิก39,060จาก46,500</t>
  </si>
  <si>
    <t>07/06/2565</t>
  </si>
  <si>
    <t>RV00300000565060036</t>
  </si>
  <si>
    <t>ตัดรด.รอการรับรู้ ธ.ไทยพาณิชย์609-3,19(1000)22(1500x2)29(2500x2+1000)30(2500x2+1500x2)เม.ย.65เงิน18,000   รับเงินใบนำส่ง188/65 รายได้โครงการ คณะนิติฯ ค่าลงทะเบียนโครงการประชุมวิชาการระดับชาติทางนิติศาสตร์ หัวข้อนวัตกรรมทางกฎหมาย จากนิสิต อ. นักวิจัย นักวิชาการ และบุคลากรภายนอก   ค่าธ.16%2,880กองทุน5%900,โอนกำไร17,100,สะสม3%540,สสช.8%1,440,เบิก15,120จาก18,800 อว8205.08/0431 ลว9มี.ค.65</t>
  </si>
  <si>
    <t>08/06/2565</t>
  </si>
  <si>
    <t>RV00300000565060039</t>
  </si>
  <si>
    <t>รับเงินโอน ธ.ไทยพาณิชย์ กระแสรายวัน044-1,8มิ.ย.65  รายได้เงินบริการวิชาการ คณะนิติฯ จ้างเหมาบริการผู้เชี่ยวชาญดำเนินโครงการวิจัยเพื่อการหันเหผู้กระทำผิดออกจากกระทรวงยุติธรรมฯ งวดที่3 สัญญาเลขที่11/2565 (ระยะเวลา3ธ.ค.64 - 1พ.ค.65) ค่าธ.6%15,630กองทุน2%5,210,โอนกำไร255,290,รายได้สะสม1.5%3,907.50สำนักส่งเสริมฯ2.5%6,512.50เบิก244,870จาก260,500 จากสำนักงานกิจการยุติธรรม ตามอว8205.08/0240 ลว14ก.พ.65 ,โอน260,500</t>
  </si>
  <si>
    <t>06/06/2565</t>
  </si>
  <si>
    <t>RV00300000565060028</t>
  </si>
  <si>
    <t>รับเงินโอนธ.ไทยพาณิชย์5949-4,1มิ.ย.65 รับเงินใบนำส่ง183/65 รายได้โครงการ คณะมนุษย์ฯ ค่าลงทะเบียนโครงการพัฒนาศักยภาพนิสิต English for CommunicationและEnglish Intensive Couresจากนิสิต ม.ทักษิณ และบุคลากรภายนอก   ค่าธ.16%720 กองทุน5%225,โอนกำไร4,275,สะสม3%135,สสช.8%360,เบิก3,780จาก4,500 อว8205.02/ ลว7ม.ค.65 ,โอน4,500</t>
  </si>
  <si>
    <t>RV00020900065060041</t>
  </si>
  <si>
    <t>รับเงินโอนจากบัญชีเงินฝากออมทรัพย์ ธ.ไทยพาณิชย์ เลขที่บัญชี 425-076291-9 ระหว่างวันที่ 1-27 พฤษภาคม 2565 สำหรับเงินค่าลงทะเบียนจัดประชุมวิชาการระดับชาติและนานาชาติ : วิทยาการสุขภาพและการกีฬา ครั้งที่ 5 (หักบริการวิชาการร้อยละ 16 ของคณะวสก.) ตามใบเสร็จ PL2-2565:3/11</t>
  </si>
  <si>
    <t>RV00020900065060045</t>
  </si>
  <si>
    <t>รับเงินโอนจากบัญชีเงินฝากออมทรัพย์ ธ.ไทยพาณิชย์ เลขที่บัญชี 425-076291-9 ระหว่างวันที่ 1-27 พฤษภาคม 2565 สำหรับเงินค่าลงทะเบียนจัดประชุมวิชาการระดับชาติและนานาชาติ : วิทยาการสุขภาพและการกีฬา ครั้งที่ 5 (หักบริการวิชาการร้อยละ 16 ของคณะวสก.) ตามใบเสร็จ PL2-2565:3/12</t>
  </si>
  <si>
    <t>22/06/2565</t>
  </si>
  <si>
    <t>RV00020900065060220</t>
  </si>
  <si>
    <t>รับเงินโอนจากบัญชีเงินฝากออมทรัพย์ ธ.ไทยพาณิชย์ เลขที่บัญชี 403-487220-3 ในวันที่ 09/06/2565 จากอุทยานวิทยาศาสตร์ มหาวิทยาลัยสงขลานครินทร์ สำหรับเงินสนับสนุนต้นสังกัดผู้เชี่ยวชาญที่เกิดขึ้นจากโปรแกรม ITAP จำนวน 2 โครงการ คือ การพัฒนาสูตรและวิเคราะห์อาหารข้นที่ใช้เลี้ยงโคเนื้อฯ และการพัฒนาอาหารผสมเสร็จฯ (ค่าธรรมเนียมบริการวิชาร้อยละ6ของคณะเทคโนฯ) ตามใบเสร็จ PR2-2565:29/47</t>
  </si>
  <si>
    <t>28/06/2565</t>
  </si>
  <si>
    <t>RV00020900065060282</t>
  </si>
  <si>
    <t>รับเงินโอนจากบัญชีเงินฝากออมทรัพย์ ธ.กรุงไทย เลขที่บัญชี 981-2-81043-9 ในวันที่ 24/06/2565 จากโรงเรียนมัธยมสิริวัณวรี 2 สงขลา สำหรับเงินจัดค่ายบริการวิชาการสำหรับสถานศึกษา : ค่ายเพิ่มพูนทักษะทางวิทยาศาสตร์ ม.ปลาย สำหรับนักเรียนแผนการเรียนวิทยาศาสตร์-คณิตศาสตร์ (หักบริการวิชาการร้อยละ 16 ของคณะวิทยาศาสตร์) ตามใบเสร็จ PR2-2565:31/27</t>
  </si>
  <si>
    <t>23/06/2565</t>
  </si>
  <si>
    <t>RV00020900065060228</t>
  </si>
  <si>
    <t>รับเงินโอนจากบัญชีเงินฝากออมทรัพย์ ธ.ไทยพาณิชย์ เลขที่บัญชี 403-487220-3 ในวันที่ 09/06/2565 จากอุทยานวิทยาศาสตร์ มหาวิทยาลัยสงขลานครินทร์ สำหรับเงินสนับสนุนต้นสังกัดผู้เชี่ยวชาญที่เกิดขึ้นจากโปรแกรม ITAP จำนวน 2 โครงการ คือ การพัฒนาผลิตภัณฑ์ถุงลมยางกันกระแทกในการขนส่งสินค้า และการพัฒนาสูตรยางซักผ้าเพื่อลดความหนาครีบยางและของเสียในกระบวนการผลิต (ค่าธรรมเนียมบริการวิชาร้อยละ6ของคณะวิศวกรรมศาสตร์) ตามใบเสร็จ PR2-2565:30/1</t>
  </si>
  <si>
    <t>RV00020900065060046</t>
  </si>
  <si>
    <t>รับเงินโอนจากบัญชีเงินฝากออมทรัพย์ ธ.กรุงไทย เลขที่บัญชี 908-0-042759-4 ในวันที่ 26/05/65=95148บ.และวันที่ 01/06/65=12บ. จากสำนักงานอุตสาหกรรมจังหวัดตรัง สำหรับรายการตามสัญญาจ้างเพื่อดำเนินกิจกรรมการพัฒนาผลิตภัณฑ์และบรรจุภัณฑ์ต้นแบบภายใต้โครงการค่าใช้จ่ายแปรรูปสินค้าเกษตรอุตสาหกรรม 1 จังหวัด 1 ชุมชน (หักบริการวิชาการร้อยละ6จากรายรับของ อกช.) ตามใบเสร็จ PR2-2565:27/5</t>
  </si>
  <si>
    <t>09/06/2565</t>
  </si>
  <si>
    <t>RV00300000565060051</t>
  </si>
  <si>
    <t>รับเงินโอนธ.ไทยพาณิชย์609-3,1(800)2(800)4(800x2)5(800)6(800x2)มิ.ย.65เงิน5,600,ตัดรด.รอการรับรู้ ธ.ไทยพาณิชย์609-3,27(800x10)29(800)30(800x5)พ.ค.65เงิน12,800 รับเงินใบนำส่ง196/65 รายได้โครงการ ฝ่ายวิชาการ ค่าลงทะเบียนโครงการจัดสอบTSU-TEP สำหรับนิสิตและบุคลากรม.ทักษิณและผู้สนใจทั่วไป ค่าธ.16%2,944 กองทุน5%920,โอนกำไร17,480,สะสม3%552,สสช.8%1,472,เบิก15,456จาก18,400 ตามอว8202.03/2757 ลว.1ต.ค.64 ,โอน18,400</t>
  </si>
  <si>
    <t>17/06/2565</t>
  </si>
  <si>
    <t>RV00300000565060253</t>
  </si>
  <si>
    <t>รับเงินโอนธ.ไทยพาณิชย์609-3,1(800)3(1200)มิ.ย.65เงิน2,000 ,ตัดรด.รอการรับรู้ ธ.ไทยพาณิชย์609-3,15(6800)21(800x3)24(1000)27(800x2)29(800)31(800x2)พ.ค.65เงิน14,200 รับเงินใบนำส่ง200/65 รายได้โครงการ ฝ่ายวิชาการ ค่าบริการแปลเอกสาร(แปลจากภาษาไทยเป็นภาษาอังกฤษ) สำหรับนิสิตและบุคลากรม.ทักษิณและผู้สนใจทั่วไป ค่าธ.6%972กองทุน2%324,โอนกำไร15,876,รายได้สะสม1.5%243,สำนักส่งเสริมฯ2.5%405เบิก15,228จาก16,200ตามอว8202.03/2756 ลว1ต.ค.64 ,โอน16,200</t>
  </si>
  <si>
    <t>01/06/2565</t>
  </si>
  <si>
    <t>RV00020900065060005</t>
  </si>
  <si>
    <t>รับเงินโอนจากบัญชีเงินฝากกระแสรายวัน ธ.ไทยพาณิชย์ เลขที่บัญชี 468-022625-8 ในวันที่ 27/05/65 จากนางหฤทัย กาแก้ว (โรงเรียนเตรียมอุดมศึกษาพัฒนาการ จังหวัดพัทลุง) สำหรับค่าลงทะเบียนโครงการพัฒนาทักษะด้านเทคโนโลยีสารสนเทศ สำหรับนักเรียนมัธยมศึกษาปีที่ 3 (หักบริการวิชาการ้อยละ16ของสำนักคอมพิวเตอร์พื้นที่พัทลุง) ตามใบเสร็จ PR2-2565:26/19</t>
  </si>
  <si>
    <t>RV00020900065060043</t>
  </si>
  <si>
    <t>รับเงินโอนจากบัญชีเงินฝากกระแสรายวัน ธ.ไทยพาณิชย์ เลขที่บัญชี 468-022625-8 ในวันที่ 02/06/2565 จากรสวารินทร์ ทองสม(สำนักส่งเสริมการบริการวิชาการและภูมิปัญญาชุมชน) สำหรับเงินค่าลงทะเบียนโครงการฝึกอบรมเชิงปฏิบัติการ เทคนิคการใช้ไฟล์โปรแกรม Excel บันทึกบัญชีประจำปีงบประมาณ พ.ศ.2565 ของสถานศึกษา สังกัด อปท. และการใช้ไฟล์โปรแกรมหน้าฎีกาเบิกจ่าย ของ ศพด. รุ่นที่ 5 (หักบริการวิชาการร้อยละ 6ของรายรับ สสช.) ตามใบเสร็จ PL2-2565:3/10</t>
  </si>
  <si>
    <t>RV00020900065060044</t>
  </si>
  <si>
    <t>รับเงินโอนจากบัญชีเงินฝากกระแสรายวัน ธ.ไทยพาณิชย์ เลขที่บัญชี 468-022625-8 ในวันที่ 02/06/2565 จากรสวารินทร์ ทองสม(สำนักส่งเสริมการบริการวิชาการและภูมิปัญญาชุมชน) สำหรับเงินค่าลงทะเบียนโครงการฝึกอบรมเชิงปฏิบัติการ เทคนิคการใช้ไฟล์โปรแกรม Excel บันทึกบัญชีประจำปีงบประมาณ พ.ศ.2565 ของสถานศึกษา สังกัด อปท. และการใช้ไฟล์โปรแกรมหน้าฎีกาเบิกจ่าย ของ ศพด. รุ่นที่ 6 (หักบริการวิชาการร้อยละ 6ของรายรับ สสช.) ตามใบเสร็จ PL2-2565:3/9</t>
  </si>
  <si>
    <t>RV00020900065060098</t>
  </si>
  <si>
    <t>รับเงินโอนจากบัญชีเงินฝากกระแสรายวัน ธ.ไทยพาณิชย์ เลขที่บัญชี 468-022625-8 ในวันที่ 02/06/2565 จากรสวารินทร์ ทองสม(สำนักส่งเสริมการบริการวิชาการและภูมิปัญญาชุมชน) ค่าลงทะเบียน : โครงการฝึกอบรมเชิงปฏิบัติการ เทคนิคการใช้ไฟล์โปรแกรมวิเคราะห์ข้อมูลเชิงคุณภาพเพื่อจัดทำแผนพัฒนาการศึกษา (พ.ศ. 2566 - 2570) ของ อปท. และของ ศพด. (ทุกแผน) รุ่นที่ 1 (หักบริการวิชาการร้อยละ 6ของรายรับ สสช.) ตามใบเสร็จ PL2-2565:3/13</t>
  </si>
  <si>
    <t>RV00020900065060112</t>
  </si>
  <si>
    <t>รับเงินโอนจากบัญชีเงินฝากกระแสรายวัน ธ.ไทยพาณิชย์ เลขที่บัญชี 468-022625-8 ในวันที่ 02/06/2565 จากรสวารินทร์ ทองสม(สำนักส่งเสริมการบริการวิชาการและภูมิปัญญาชุมชน) ค่าลงทะเบียน : โครงการฝึกอบรมเชิงปฏิบัติการ การจัดทำ SAR ประจำปีการศึกษา 2564ฯ รุ่นที่ 6 (หักบริการวิชาการร้อยละ 6ของรายรับ สสช.) ตามใบเสร็จ PL2-2565:3/16 สำหรับเงินส่วนที่เหลือตั้งเจ้าหนี้บุคลากรเนื่องจากขอเงินคืนตามหนังสือ อว8206.07/0552 ลว.06/06/65</t>
  </si>
  <si>
    <t>15/06/2565</t>
  </si>
  <si>
    <t>RV00020900065060164</t>
  </si>
  <si>
    <t>รับเงินโอนจากบัญชีเงินฝากออมทรัพย์ ธ.กรุงไทย เลขที่บัญชี 981-2-81043-9 ในวันที่ 13/06/2565 จากบริษัท แอ้นท์ เอ็กซ์ เวิร์ค จำกัด สำหรับเงินสนับสนุนโครงการดำเนินการจัดสอบความรู้ผู้ขอขึ้นทะเบียนและใบอนุญาตเป็นผู้ประกอบการวิชาชีพการสาธารณสุขชุมชน ครั้งที่ 1/2565 (หักบริการวิชาการร้อยละ 16 ของรายรับ สสช.) ตามใบเสร็จ PR2-2565:29/2</t>
  </si>
  <si>
    <t>29/06/2565</t>
  </si>
  <si>
    <t>RV00020900065060294</t>
  </si>
  <si>
    <t>รับเงินโอนจากบัญชีเงินฝากออมทรัพย์ ธ.กรุงไทย เลขที่บัญชี 981-2-81043-9 ในวันที่ 01/06/65=179,988บ. และวันที่ 23/06/65=12บ. จากกรมการแพทย์แผนไทยและการแพทย์ทางเลือก สำหรับรายการจ้างเหมาดำเนินการเก็บรวบรวมภูมิปัญญาการแพทย์พื้นบ้านภาคใต้ งวดที่ 1 (หักบริการวิชาการร้อยละ6ของรายรับ สสช.) ตามใบเสร็จ PR2-2565:31/41</t>
  </si>
  <si>
    <t>RV00300000565060031</t>
  </si>
  <si>
    <t>รับเงินโอน ธ.ไทยพาณิชย์201-9,1มิ.ย.65(35,100) ,ตัดรด.รอการรับรู้ รับเงินโอน ธ.ไทยพาณิชย์201-9,26พ.ค.65(11,700)  รับเงินใบนำส่ง185/65 รายได้โครงการ วิทยาลัยการจัดการฯ โครงการจัดทำหลักสูตรสถานศึกษา การศึกษาปฐมวัยพุทธศักราช2560ที่นำไปสู่การจัดทำแผนจัดประสบการณ์ การเรียนรู้ที่เหมาะสมสอดคล้องกับบริบทของศูนย์พัฒนาเด็ก,โอน46,800,UMDC</t>
  </si>
  <si>
    <t>RV00300000565060032</t>
  </si>
  <si>
    <t>รับเงินโอน ธ.ไทยพาณิชย์201-9,1มิ.ย.65(35100),ตัดรด.รอการรับรู้ ธ.ไทยพาณิชย์201-9,18(7800)24(15600)25(3900)พ.ค.65เงิน27,300  รับเงินใบนำส่ง184/65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เทคนิคการกรอกระบบnccs/ระบบ e-SARฯและเทคนิคการจัดเอกสารSARเพื่อนำเสนอโดยไม่ใช้แฟ้มของรร.(ระดับอนุบาล) โอน62,400,UM</t>
  </si>
  <si>
    <t>RV00300000565060033</t>
  </si>
  <si>
    <t>ตัดรด.รอการรับรู้ รับเงินโอนธ.ไทยพาณิชย์201-9,19(15600)21(11700)พ.ค.65 รับเงินใบนำส่ง186/65 รายได้โครงการ วิทยาลัยการจัดการฯ โครงการการจัดทำแผนพัฒนาการศึกษา(2566-2570)ของกองการศึกษา(ตามหนังสือด่วนที่สุด ที่มท.0816.2/ว368ลว19ม.ค.2564),โอนรวม27,300,เบิก27,300,จาก27,300,UMDC</t>
  </si>
  <si>
    <t>RV00300000565060043</t>
  </si>
  <si>
    <t>รับเงินโอน ธ.ไทยพาณิชย์201-9,1มิ.ย.65 เงินใบนำส่ง190/65 รายได้โครงการ วิทยาลัยการจัดการฯ  การเพิ่มประสิทธิภาพเทคนิคการประชุมสภา ให้เป็นไปตามกฎหมาย ระเบียบข้อบังคับในการใช้อำนาจ ของฝ่ายสภาท้องถิ่นและอำนาจหน้าที่ในการบริหารการเงินการคลัง วิธีงปม การจัดซื้อจัดจ้าให้ถูกต้องโปร่งใสตามหลักการบริหารกิจการบ้านเมืองที่ดีและชอบด้วยกฎหมาย รุ่นที่2 ,โอน333,200</t>
  </si>
  <si>
    <t>RV00300000565060044</t>
  </si>
  <si>
    <t>รับเงินโอน ธ.ไทยพาณิชย์201-9,1มิ.ย.65(254800) ,ตัดรด.รอการรับรู้ ธ.ไทยพาณิชย์201-9,19(9800)25(4900x7)26(53900+49000+14700+19600+14700+9800)27(29400)พ.ค.65เงิน235,200 รับเงินใบนำส่ง189/65 รายได้โครงการ วิทยาลัยการจัดการฯ  การเพิ่มประสิทธิภาพเทคนิคการประชุมสภา ให้เป็นไปตามกฎหมาย ระเบียบข้อบังคับในการใช้อำนาจ ของฝ่ายสภาท้องถิ่นและอำนาจหน้าที่ในการบริหารการเงินการคลัง วิธีงปม การจัดซื้อจัดจ้าให้ถูกต้องโปร่งใสตามหลักการบริหารกิจการบ้านเมืองที่ดีและชอบด้วยกฎหมาย รุ่นที่2 ,รวม490,000</t>
  </si>
  <si>
    <t>RV00300000565060053</t>
  </si>
  <si>
    <t>รับเงินโอน ธ.ไทยพาณิชย์201-9,9มิ.ย.65(476000)  รับเงินใบนำส่ง191/65 รายได้โครงการ วิทยาลัยการจัดการฯ  โครงการฝึกอบรมหลักสูตรศิลปะการทำงานเป็นทีม เทคนิคการสื่อสารภายในองค์กรและการจัดการองค์ความรู้ภายในองค์กร(KM)เพื่อการพัฒนาท้องถิ่นภายใต้สถานการณ์การแพร่ระบาดของCovid-19 ,รวม476,000</t>
  </si>
  <si>
    <t>RV00300000565060054</t>
  </si>
  <si>
    <t>รับเงินโอน ธ.ไทยพาณิชย์201-9,8มิ.ย.65(210,700) ,ตัดรด.รอการรับรู้ ธ.ไทยพาณิชย์201-9,26(4900x3)พ.ค.65เงิน14,700  รับเงินใบนำส่ง193/65 รายได้โครงการฯวิทยาลัยการจัดการฯ โครงการฝึกอบรมลดความเสี่ยงในการกระทำผิดและถูกลงโทษในบทบาท อำนาจหน้าที่ความรับผิดชอบตามกม.หลัก กม.จัดตั้งและกม.กำหนดแผนขั้นตอนการกระจายอำนาจที่เกี่ยวข้องกับการบริหารงานสำหรับฝ่ายบริหาร ประธานสภา สมาชิกสภาและบุคลากรท้องถิ่น รวม225,400,UM</t>
  </si>
  <si>
    <t>RV00300000565060055</t>
  </si>
  <si>
    <t>รับเงินโอน ธ.ไทยพาณิชย์201-9,2(19,600)8(240,100)มิ.ย.65เงิน259,700  ,ตัดรด.รอการรับรู้ ธ.ไทยพาณิชย์201-9,30พ.ค.65(4900x7)เงิน34,300 รับเงินใบนำส่ง195/65 รายได้โครงการ วิทยาลัยการจัดการฯ  การเพิ่มประสิทธิภาพเทคนิคการประชุมสภา ให้เป็นไปตามกฎหมาย ระเบียบข้อบังคับในการใช้อำนาจ ของฝ่ายสภาท้องถิ่นและสรุปรวบรวมกฎหมายสำคัญที่มีการปรับปรุงใหม่เพื่อลดข้อผิดพลาดในประเด็นที่ฝ่ายบริหาร ประธานสภา สมาชิกสภาและบุคลากรท้องถิ่นต้องรู้ ,โอน294,000,UM</t>
  </si>
  <si>
    <t>RV00300000565060056</t>
  </si>
  <si>
    <t>รับเงินโอน ธ.ไทยพาณิชย์201-9,3(3900x2)4(11700)8(109200+113100)มิ.ย.65เงิน241,800 ,ตัดรด.รอการรับรู้ รับเงินโอน ธ.ไทยพาณิชย์201-9,27(15600)31(23400)พ.ค.65เงิน39,000  รับเงินใบนำส่ง192,194/65 รายได้โครงการ วิทยาลัยการจัดการฯ โครงการจัดทำหลักสูตรสถานศึกษา การศึกษาปฐมวัยพุทธศักราช2560ที่นำไปสู่การจัดทำแผนจัดประสบการณ์ การเรียนรู้ที่เหมาะสมสอดคล้องกับบริบทของศูนย์พัฒนาเด็ก,โอน280,800,UMDC</t>
  </si>
  <si>
    <t>24/06/2565</t>
  </si>
  <si>
    <t>RV00300000565060487</t>
  </si>
  <si>
    <t>รับเงินโอน ธ.ไทยพาณิชย์201-9,2(4900)9(68600+9800)13(29400)14(4890)19(151900)23(10)มิ.ย.65 รับเงินใบนำส่ง204/65 รายได้โครงการ วิทยาลัยการจัดการฯ โครงการกรณีศึกษาการกระทำผิดที่ถูกลงโทษและถูกตรวจสอบโดยสตง.และเทคนิคการทำงานแบบบูรณาการของอปท.เพื่อให้มีการพัมนาปรับตัวให้สอดคล้องกับความเปลี่ยนแปลงภายใต้New Normalสำหรับผู้บริหาร สมาชิกสภาและบุคลากรท้องถิ่น,โอน269,500,UMDC</t>
  </si>
  <si>
    <t>RV00300000565060511</t>
  </si>
  <si>
    <t>รับเงินโอน ธ.ไทยพาณิชย์201-9,2(19600)9(9800)10(39200+4900+58800)14(83300)19(269500)มิ.ย.65 รับเงินใบนำส่ง205/65 รายได้โครงการ วิทยาลัยการจัดการฯ โครงการทิศทางการบริหารงานท้องถิ่นในอนาคตภายใต้ความท้าทายใหม่ กลไกสำคัญของการพัฒนาพื้นที่การจัดบริการสาธารณะแก่ปชช และเรียนรู้เทคนิคการประชุมสภาท้องถิ่น การปรับปรุงกฎหมายระเบียบวิธีปฏิบัติต่างๆฯ,โอน485,100,UMDC</t>
  </si>
  <si>
    <t>27.งานวิเทศสัมพันธ์</t>
  </si>
  <si>
    <t>28. วิทยาลัยการจัดการเพื่อการพัฒนา</t>
  </si>
  <si>
    <t>26/07/2565</t>
  </si>
  <si>
    <t>RV00300000565070433</t>
  </si>
  <si>
    <t>รับเงินโอน ธ.ไทยพาณิชย์5949-4,7ก.ค.65  รับเงินใบนำส่ง234/65 รายได้โครงการ คณะมนุษย์ฯ ค่าลงทะเบียนโครงการแข่งทกษะภาษาอังกฤษออนไลน์(ระดับม.ปลายและระดับอุดมศึกษา)  ค่าธ.6%3,708กองทุน2%1,236,โอนกำไร60,564,รายได้สะสม1.5%927สำนักส่งเสริมฯ2.5%1,545เบิก58,092จาก61,800 จากอว8205.02/ ลว8พ.ค.65 ,โอน61,800</t>
  </si>
  <si>
    <t>RV00300000565070434</t>
  </si>
  <si>
    <t>รับเงินโอน ธ.ไทยพาณิชย์5949-4,22ก.ค.65  รับเงินใบนำส่ง232/65 รายได้โครงการ คณะมนุษย์ฯ ค่าลงทะเบียนกิจกรรมอบรมเชิงปฏิบัติการ การเป็นAdmin Facebookจากนิสิต บุคลากรภายใน/ภายนอก ค่าธ.16%3,008 กองทุน5%940,โอนกำไร17,860,สะสม3%564,สสช.8%1,504,เบิก15,792จาก18,800 อว8205.02/ ลว19ต.ค.64</t>
  </si>
  <si>
    <t>RV00300000565070435</t>
  </si>
  <si>
    <t>รับเงินโอน ธ.ไทยพาณิชย์5949-4,7ก.ค.65 รับเงินใบนำส่ง 233/65 รายได้โครงการ คณะมนุษย์ฯ ค่าลงทะเบียนโครงการประชุมวิชาการระดับชาติและนานาชาติ ด้านมนุษยศาสตร์ฯ จากอาจารย์ บุคลากรนิสิต และบุคลากรภายนอก ค่าธ.6%9,540.09กองทุน2%3,180.03,โอนกำไร155,821.55,รายได้สะสม1.5%2,385.02,สำนักส่งเสริมฯ2.5%3,975.04 เบิก149,461.49จาก159,001.58 อว8205.02/ ลว29เม.ย.65</t>
  </si>
  <si>
    <t>06/07/2565</t>
  </si>
  <si>
    <t>RV00300000565070028</t>
  </si>
  <si>
    <t>บันทึกตัดรด.รอรับรู้ รับเงินโอนธ.กรุงไทย359-3,24(159988)28(12)มิ.ย.65 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 ค่าธ.6%9,600กองทุน2%3,200,โอนกำไร156,800,รายได้สะสม1.5%2,400สำนักส่งเสริมฯ2.5%4,000เบิก150,400จาก160,000 จากสนง.การวิจัยแห่งชาติ ที่อว0401.4(กค)/395 ลว24มิ.ย.65 ,รวม160,000</t>
  </si>
  <si>
    <t>18/07/2565</t>
  </si>
  <si>
    <t>RV00300000565070324</t>
  </si>
  <si>
    <t>รับเงินโอน ธ.ไทยพาณิชย์609-3,1(3900)5(3900)6(7800+3900)7(3900)8(3900x3)12(3900)18(105300)ก.ค.65 รับเงินใบนำส่ง217/65 รายได้โครงการ คณะเศรษฐศาสตร์ฯ ค่าลงทะเบียนโครงการอบรม สัมมนา เพื่อเพิ่มประสิทธิภาพการบริหารงานบุคคลพนง.จ้างอปท. หลักสูตร ลำดับขั้นตอน การสรรหา การกำหนดกรอบอัตรากำลัง สิทธิประโยชน์ การประเมินผลการปฏิบัติงานฯ  ค่าธ.6%8,658กองทุน2%2,886,โอนกำไร141,414,รายได้สะสม1.5%2,164.50สำนักส่งเสริมฯ2.5%3,607.50เบิก135,642จาก144,300 จากบุคลากรอปท.รวม144,300</t>
  </si>
  <si>
    <t>25/07/2565</t>
  </si>
  <si>
    <t>RV00300000565070418</t>
  </si>
  <si>
    <t>ตัดรด.รอการรับรู้ ธ.ไทยพาณิชย์609-3,22(3900)29(3900)มิ.ย.เงิน7,800, รับเงินโอน ธ.ไทยพาณิชย์609-3,5(3900x2)6(3900x3)7(3900x3)8(3900x4)11(7800)12(3900)20(11700x2)21(3900)22(11700)25(136500)ก.ค.65เงิน234,000 ใบนำส่ง228/65 รายได้โครงการ คณะเศรษฐศาสตรฯ ค่าลทบ.โครงการฝึกอบรม สัมมนาเพื่อเพิ่มประสิทธิภาพการบริหารงานบุคคลพนง.จ้างอปท.ฯ  ค่าธ.6%14,508กองทุน2%4,836,โอนกำไร236,964,รายได้สะสม1.5%3,627สำนักส่งเสริมฯ2.5%6,045เบิก227,292จาก241,800 ตามอว8202.07/  ลว6มิ.ย.65</t>
  </si>
  <si>
    <t>12/07/2565</t>
  </si>
  <si>
    <t>RV00020900065070102</t>
  </si>
  <si>
    <t>รับเงินโอนจากบัญชีเงินฝากออมทรัพย์ ธ.ไทยพาณิชย์ เลขที่บัญชี 403-487220-3 ในวันที่ 09/07/2565 จากบุคลากรวิทยาลัยนาฎศิลป์พัทลุง สำหรับค่าลงทะเบียนโครงการอบรมเชิงปฏิบัติการ การพัฒนาทักษะด้านเทคโนโลยีสารสนเทศหลักสูตร การผลิตสื่อการเรียนการสอนด้วย Canva (หักบริการวิชาการร้อยละ16จากรายรับสำนักคอมพิวเตอร์พัทลุง) ตามใบเสร็จ PR2-2565:33/39</t>
  </si>
  <si>
    <t>งานวิเทศสัมพันธ์</t>
  </si>
  <si>
    <t>01/07/2565</t>
  </si>
  <si>
    <t>RV00300000565070024</t>
  </si>
  <si>
    <t>ตัดรด.รอการรับรู้ รับเงินโอนธ.ไทยพาณิชย์609-3,2มิ.ย.65  รับเงินใบนำส่ง208/65 รายได้โครงการ วิเทศสัมพันธ์ ค่าลงทะเบียนโครงการอบรมภาษาอังกฤษเพื่อการสื่อสาร สำหรับคณาจารย์และผู้สนใจทั่วไป ค่าธ.6%252กองทุน2%84,โอนกำไร4,116,รายได้สะสม1.5%63,สำนักส่งเสริมฯ2.5%105เบิก3,948จาก4,200ตามอว8202.03/1241 ลว29เม.ย.65 ,โอน4,200</t>
  </si>
  <si>
    <t>RV00300000565070325</t>
  </si>
  <si>
    <t>บันทึกตัดรด.รอการรับรู้  รับเงินโอนธ.ไทยพาณิชย์609-3,16(3200)20(800)21(800)มิ.ย.65  รับเงินใบนำส่ง216/65 รายได้โครงการ วิเทศสัมพันธ์โครงการบริการแปลเอกสาร จากนิสิต บุคลากรม.ทักษิณ และผู้สนใจทั่วไป ค่าธ.6%288กองทุน2%96,โอนกำไร14,704,รายได้สะสม1.5%72สำนักส่งเสริมฯ2.5%120เบิก4,512จาก4,800 ตามอว8202.03/2756 ลว1ต.ค.64</t>
  </si>
  <si>
    <t>19/07/2565</t>
  </si>
  <si>
    <t>RV00300000565070335</t>
  </si>
  <si>
    <t>ตัดรด.รอการรับรู้ ธ.ไทยพาณิชย์609-3,31พ.ค.65(100x38)เงิน3,800  ,1(100x9)2(100x10)3(100x6)4(100x8)5(100x3)6(100x4)7(100x12)8(100x13)9(100x4)10(100x22)11(100x11)12(100x19)13(100x5)14(100x2)16(100)17(100x2)20(100)21(100x5)22(100)มิ.ย.65เงิน13,800 ใบนำส่ง220/65 รายได้โครงการ วิเทศสัมพันธ์-สงขลา ค่าลงทะเบียนโครงการเตรียมความพร้อมด้านทักษะภาษาอังกฤษสำหรับนิสิตชั้นปีที่ 1 ค่าธ.6%1,056กองทุน2%352,โอนกำไร17,248,รายได้สะสม1.5%264สำนักส่งเสริมฯ2.5%440เบิก16,544จาก17,600 ตามอว8202.03/1045 ลว7เม.ย.65</t>
  </si>
  <si>
    <t>รวม-งานวิเทศสัมพันธ์</t>
  </si>
  <si>
    <t>RV00300000565070347</t>
  </si>
  <si>
    <t>รับเงินโอน ธ.ไทยพาณิชย์201-9,5(7800)12(27300)ก.ค.65 รับเงินใบนำส่ง211/65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2565 เทคนิคการกรอกระบบnccs/ระบบ e-SARตามมาตรฐานสถานพัฒนาเด็กปฐมวัยแห่งชาติ ,โอน35,100,UM</t>
  </si>
  <si>
    <t>RV00300000565070348</t>
  </si>
  <si>
    <t>รับเงินโอน ธ.ไทยพาณิชย์201-9,5(9800)6(39200)12(328300)ก.ค.65 รับเงินใบนำส่ง212/65 รายได้โครงการ วิทยาลัยการจัดการฯ โครงการฝึกอบรม การบริหารจัดการการประชุมสภาท้องถิ่น กฎระเบียบ ข้อบังคับ หนังสือสั่งการที่เกี่ยวข้อง การจัดการงปม.รายจ่ายประจำปีและประเภทต่างๆเพื่อช่วยเหลือปชช.โดยไม่เสี่ยงต่อการกระทำผิดสำหรับฝ่ายบริหาร ประธานสภา สมาชิกสภา และบุคลากรท้องถิ่น ,โอน377,300,UM</t>
  </si>
  <si>
    <t>RV00300000565070349</t>
  </si>
  <si>
    <t>ตัดรด.รอการรับรู้ รับเงินโอน ธ.ไทยพาณิชย์201-9,20(4900)23(14700+83288+49000)29(68612)มิ.ย.65 รับเงินใบนำส่ง213/65 รายได้โครงการ วิทยาลัยการจัดการฯ  การเพิ่มประสิทธิภาพเทคนิคการประชุมสภา ให้เป็นไปตามกฎหมาย ระเบียบข้อบังคับในการใช้อำนาจ ของฝ่ายสภาท้องถิ่น กม.สำคัญที่มีการปรับปรุงใหม่ในประเด็นที่ฝ่ายบริหาร ประธานสภา สมาชิกสภา และบุคลากรท้องถิ่นต้องรู้ รุ่นที่2 ,โอน220,500 ,UM</t>
  </si>
  <si>
    <t>RV00300000565070350</t>
  </si>
  <si>
    <t>ตัดรด.รอการรับรู้ รับเงินโอน ธ.ไทยพาณิชย์201-9,16(14700)17(53900+73500)20(78400)22(78400)23(4900+4900+78400+34300)26(109200จาก499200)29(23100)มิ.ย.65 รับเงินใบนำส่ง214/65 รายได้โครงการ วิทยาลัยการจัดการฯ  การเพิ่มประสิทธิภาพเทคนิคการประชุมสภา ให้เป็นไปตามกฎหมาย ระเบียบข้อบังคับในการใช้อำนาจ ของฝ่ายสภาท้องถิ่น และสรุปรวบรวมกม.สำคัญที่มีการปรับปรุงใหม่เพื่อลดความเสี่ยงในการกระทำผิดในประเด็นที่ฝ่ายบริหาร ประธานสภา สมาชิกสภา และบุคลากรท้องถิ่นต้องรู้  ,โอน553,700 ,UM</t>
  </si>
  <si>
    <t>RV00300000565070351</t>
  </si>
  <si>
    <t>ตัดรด.รอการรับรู้ รับเงินโอน ธ.ไทยพาณิชย์201-9,22(4900+29400)23(4900+4900+14700+44100)28(19600)27(44100)29(387100)มิ.ย.65 รับเงินใบนำส่ง215/65 รายได้โครงการ วิทยาลัยการจัดการฯ  สรุปรวบรวม กม.สำคัญที่มีการปรับปรุงใหม่ในประเด็นที่ฝ่ายบริหาร ประธานสภา สามาชิกสภาและบุคลากรท้องถิ่นต้องรู้ และเตรียมความพร้อมดิจิทัลขั้นพื้นฐานในการปฏิบัติตามพรบ.การใช้บริการภาครัฐตามแผนพัฒนารัฐบาลดิจิทัล2563-2565เพื่อเข้าสู่ความเป็นท้องถิ่นดิจิทัล  ,โอน553,700 ,UM</t>
  </si>
  <si>
    <t>20/07/2565</t>
  </si>
  <si>
    <t>RV00300000565070352</t>
  </si>
  <si>
    <t>ตัดรด.รอการรับรู้  รับเงินโอน ธ.ไทยพาณิชย์201-9,17(3900+3900)29(70200)มิ.ย.65 รับเงินใบนำส่ง223/65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2565 เทคนิคการกรอกระบบnccs/ระบบ e-SARตามมาตรฐานสถานพัฒนาเด็กปฐมวัยแห่งชาติ ,โอน78,000,UM</t>
  </si>
  <si>
    <t>RV00300000565070353</t>
  </si>
  <si>
    <t>RV00300000565070354</t>
  </si>
  <si>
    <t>รับเงินโอน ธ.ไทยพาณิชย์201-9,5(5800)7(49300)ก.ค.65เงิน55,100 ,ตัดรด.รอการรับรู้  รับเงินโอน ธ.ไทยพาณิชย์201-9,27มิ.ย.65(2900) รับเงินใบนำส่ง224/65 รายได้โครงการ วิทยาลัยการจัดการฯ โครงการฝึกอบรมการจัดทำแผนพัฒนาการศึกษา(2566-2570)ของกองการศึกษา(ตามหนังสือด่วนที่สุด ที่มท.0816.2/ว368 ลงวันที่19ม.ค.2564),โอน58,000,UM</t>
  </si>
  <si>
    <t>RV00300000565070356</t>
  </si>
  <si>
    <t>รับเงินโอน ธ.ไทยพาณิชย์201-9,8(4900x5+29400+39200)11(39200)19(70229+130671)ก.ค.65 รับเงินใบนำส่ง226/65 รายได้โครงการฯวิทยาลัยการจัดการฯ โครงการฝึกอบรมลดความเสี่ยงในการกระทำผิดและถูกลงโทษในบทบาท อำนาจหน้าที่ความรับผิดชอบตามกม.หลัก กม.จัดตั้งและกม.กำหนดแผนขั้นตอนการกระจายอำนาจที่เกี่ยวข้องกับการบริหารงานสำหรับฝ่ายบริหาร ประธานสภา สมาชิกสภาและบุคลากรท้องถิ่น รวม333,200UM</t>
  </si>
  <si>
    <t>RV00300000565070357</t>
  </si>
  <si>
    <t>รับเงินโอน ธ.ไทยพาณิชย์201-9,1(3900)7(101400)ก.ค.65เงิน105,300 ,ตัดรด.รอการรับรู้  รับเงินโอน ธ.ไทยพาณิชย์201-9,28มิ.ย.65(3900+3900) รับเงินใบนำส่ง224/65 รายได้โครงการ วิทยาลัยการจัดการฯ โครงการฝึกอบรมการจัดทำแผนพัฒนาการศึกษา(2566-2570) แผนปฏิบัติการประจำปีการศึกษาและแผนปฏิบัติการประจำปีงปมของรร.และศูนย์พัฒนาเด็กเล็ก สังกัดอปท.(ตามหนังสือด่วนที่สุด ที่มท.0816.2/ว368 ลงวันที่19ม.ค.2564),โอน113,100,UM</t>
  </si>
  <si>
    <t>27/07/2565</t>
  </si>
  <si>
    <t>RV00300000565070448</t>
  </si>
  <si>
    <t>รับเงินโอน ธ.ไทยพาณิชย์201-9,7ก.ค.ก.ค.65 รับเงินใบนำส่ง236/65  รายได้โครงการ วิทยาลัยการจัดการฯ  โครงการพัฒนาศักยภาพบุคลากรครูตามหลักสูตร การพัฒนาสมรรถนะของครูในการจัดการเรียนรู้ โดยการจัดชุมชนแห่งการเรียนรู้ทางวิชาชีพ(PLC)ตามสาระการเรียนรู้  ,โอน105,300 ,UM</t>
  </si>
  <si>
    <t>RV00300000565070449</t>
  </si>
  <si>
    <t>รับเงินโอน ธ.ไทยพาณิชย์201-9,7(253500)18(46263)19(94137)ก.ค.65 รับเงินใบนำส่ง235,237/65  รายได้โครงการ วิทยาลัยการจัดการฯ  โครงการพัฒนาศักยภาพบุคลากรครูตามหลักสูตร การพัฒนาสมรรถนะของครูในการจัดการเรียนรู้ โดยการจัดชุมชนแห่งการเรียนรู้ทางวิชาชีพ(PLC)ตามสาระการเรียนรู้  ,โอน393,900 ,UM</t>
  </si>
  <si>
    <t>22/08/2565</t>
  </si>
  <si>
    <t>RV00300000565080532</t>
  </si>
  <si>
    <t>รับเงินโอนธ.ไทยพาณิชย์609-3,16(250+500+1000+500)17(500+500)18(750+500)19(500+500)ส.ค.65 รับเงินใบนำส่ง262/65 รายได้โครงการ คณะศึกษาฯ ค่าลงทะเบียนโครงการอบรมเชิงปฏิบัติการพัฒนาสมรรถนะครูวิทยาศาสตร์และคณิตศาสตร์ จากบุคลากรทางการศึกษษ ค่าธ.16%880 กองทุน5%275,โอนกำไร5,225,สะสม3%165,สสช.8%440,เบิก4,620จาก5,500 ตามอว8205.01.03/119 ลว16ส.ค.65 ,โอนรวม5,500</t>
  </si>
  <si>
    <t>29/08/2565</t>
  </si>
  <si>
    <t>RV00300000565080629</t>
  </si>
  <si>
    <t>รับเงินโอน ธ.ไทยพาณิชย์609-3,20(750)21(1000)22(500+750+250)23(1250+750+500x2)24(500)ส.ค.65  รับเงินใบนำส่ง270/65 รายได้โครงการ คณะศึกษาฯ ค่าลงทะเบียนโครงการอบรมเชิงปฏิบัติการพัฒนาสมรรถนะครูวิทยาศาสตร์ จากบุคลากรทางการศึกษา ค่าธ.16%1,080 กองทุน5%337.50,โอนกำไร6,412.50,สะสม3%202.50,สสช.8%540,เบิก5,670จาก6,750 ตามอว8205.01.03/120 ลว16ส.ค.65</t>
  </si>
  <si>
    <t>23/08/2565</t>
  </si>
  <si>
    <t>RV00300000565080565</t>
  </si>
  <si>
    <t>รับเงินโอนธ.กรุงไทย359-3,11ส.ค.65  รายได้โครงการ คณะนิติฯ เงินสนับสนุนการจัดโครงการเผยแพร่ความรู้ด้านกฎหมาย:กิจกรรมเผยแพร่ความรู้ด้านกฎหมายธุรกิจและสร้างแรงบันดาลใจในการประกอบวิชาชีพกฎหมาย ประจำปีการศึกษา2565 จากนายสุชา ลือชัยขจรพันธ์ ค่าธ.16%12,800 กองทุน5%4,000,โอนกำไร76,000,สะสม3%2,400,สสช.8%6,400,เบิก67,200จาก80,000 ตามอว8205.08/1600 ลว18ส.ค.65 ,โอน80,000</t>
  </si>
  <si>
    <t>01/08/2565</t>
  </si>
  <si>
    <t>RV00300000565080040</t>
  </si>
  <si>
    <t>รับเงินโอน ธ.ไทยพาณิชย์5949-4,1ส.ค.65 รับเงินใบนำส่ง 240/65 รายได้โครงการ คณะมนุษย์ฯ ค่าลงทะเบียนกิจกรรมการเสริมสร้างเทคนิคการสอนภาษาอังกฤษสำหรับครูผู้สอนภาษาอังกฤษในฐานะภาษาต่างประเทศโดยใช้วิจัยเป็นฐานการเรียนรู้ จากบุคลากรภายนอก ค่าธ.6%150กองทุน2%50,โอนกำไร2,450,รายได้สะสม1.5%37.50,สำนักส่งเสริมฯ2.5%62.50เบิก2,350จาก2,500 อว8205.02/501 ลว7ก.ค.65</t>
  </si>
  <si>
    <t>RV00300000565080041</t>
  </si>
  <si>
    <t>รับเงินโอน ธ.ไทยพาณิชย์5949-4,1ส.ค.65 รับเงินใบนำส่ง 239/65 รายได้โครงการ คณะมนุษย์ฯ ค่าลงทะเบียนโครงการอบรมและประกวดการขับเสภาระดับมัธยมศึษาภาคใต้ จากรร.ภาครัฐและเอกสารและนิสิตวิชาเอกภาษาไทย ค่าธ.16%1,152 กองทุน5%360,โอนกำไร6,840,สะสม3%216,สสช.8%576,เบิก6,048จาก7,200 อว8205.02/ ลว6ก.ค.65</t>
  </si>
  <si>
    <t>RV00300000565080042</t>
  </si>
  <si>
    <t>รับเงินโอน ธ.ไทยพาณิชย์5949-4,1ส.ค.65 รับเงินใบนำส่ง 241/65 รายได้โครงการ คณะมนุษย์ฯ ค่าลงทะเบียนโครงการKaizenและการจัดการ5ในสถานประกอบการในยุคCovid-19 จากบุคลากรภายนอก ค่าธ.16%864 กองทุน5%270,โอนกำไร5,130,สะสม3%162,สสช.8%432,เบิก4,536จาก5,400 อว8205.02/ ลว26เม.ย.65</t>
  </si>
  <si>
    <t>08/08/2565</t>
  </si>
  <si>
    <t>RV00300000565080136</t>
  </si>
  <si>
    <t>รับเงินโอน ธ.ไทยพาณิชย์5949-4,1(11500)8(500+2500)ส.ค.65 รับเงินใบนำส่ง 249/65 รายได้โครงการ คณะมนุษย์ฯ ค่าลงทะเบียนโครงการพัฒนาศักยภาพภาษาต่างประเทศให้แก่บุคลากรทางการศึกษา จากบุคลากรภายนอก ค่าธ.16%2,320 กองทุน5%725,โอนกำไร13,775,สะสม3%435,สสช.8%1,160,เบิก12,180จาก14,500 อว8205.02/ ลว5ก.ค.65</t>
  </si>
  <si>
    <t>25/08/2565</t>
  </si>
  <si>
    <t>RV00300000565080611</t>
  </si>
  <si>
    <t>รับเงินโอนธ.ไทยพาณิชย์5949-4,23ส.ค.65  รับเงินใบนำส่ง268/65คณะมนุษย์ฯ  รายได้โครงการ คณมนุษย์ฯ ค่าลงทะเบียนโครงการอบรมเชิงปฏิบัติการ การออกแบบLine Sticker สำหรับการสื่อสารองค์กรเพื่อพัฒนาผู้ประกอบการ จากบุคคลภายนอก ค่าธ.6%156กองทุน2%52,โอนกำไร2,548,รายได้สะสม1.5%39สำนักส่งเสริมฯ2.5%65เบิก2,444จาก2,600,อว8202.02/  ลว3ส.ค.65,โอน2,600</t>
  </si>
  <si>
    <t>31/08/2565</t>
  </si>
  <si>
    <t>RV00300000565080696</t>
  </si>
  <si>
    <t>รับเงินโอนธ.ไทยพาณิชย์5949-4,31ส.ค.65  รับเงินใบนำส่ง276/65คณะมนุษย์ฯ  รายได้โครงการ คณมนุษย์ฯ ค่าลงทะเบียนโครงการแข่งขันเล่านิทานพื้นบ้านภาคใต้เป็นภาษาอังกฤษ(ระดับ ม.ต้นและม.ปลาย) จากบุคคลภายนอก ค่าธ.6%324กองทุน2%108,โอนกำไร5,292,รายได้สะสม1.5%81สำนักส่งเสริมฯ2.5%135เบิก5,076จาก5,400,โอน5,400</t>
  </si>
  <si>
    <t>RV00300000565080697</t>
  </si>
  <si>
    <t>รับเงินโอนธ.ไทยพาณิชย์5949-4,31ส.ค.65  รับเงินใบนำส่ง277/65คณะมนุษย์ฯ  รายได้โครงการ คณมนุษย์ฯ ค่าลงทะเบียนโครงการพัฒนานักสังคมศาสตร์รุ่นเยาว์ จากอาจารย์และนักเรียน ค่าธ.16%4,032กองทุน5%1,260,โอนกำไร23,940,สะสม3%756,สสช.8%2,016,เบิก21,168จาก25,200 ตามอว8205.02   ลว5ส.ค.65</t>
  </si>
  <si>
    <t>RV00300000565080698</t>
  </si>
  <si>
    <t>รับเงินโอนธ.ไทยพาณิชย์5949-4,31ส.ค.65  รับเงินใบนำส่ง278/65คณะมนุษย์ฯ  รายได้โครงการ คณมนุษย์ฯ ค่าลงทะเบียนโครงการบริการวิชาการเพื่อหารายได้ ภายใต้ศูนย์พัฒนาบันลือ ถิ่นพังงา โครงการจัดสอบวัดระดับภาษาอังกฤษเพื่อการสื่อสารระหว่างประเทศ(TOEIC)จากบุคคลภายนอก ค่าธ.16%14,560กองทุน5%4,550,โอนกำไร86,450,สะสม3%2,730,สสช.8%7,280,เบิก76,440จาก91,000 ตามอว8205.02   ลว18ส.ค.65</t>
  </si>
  <si>
    <t>09/08/2565</t>
  </si>
  <si>
    <t>RV00300000565080146</t>
  </si>
  <si>
    <t>รับเงินโอนSCB609-3,3(7,800)8(343200)ส.ค.65,ตัดรด.รอการรับรู้SCB609-3,21(3900)23(3900x2)30(3900)มิ.ย.65เงิน15,600 ,5(3900)8(3900)22(3900x3)26(7800)27(3900)ก.ค.65เงิน31,200 ใบนำส่ง251/65 รายได้คก.เศรษฐศาสตร์ฯ ค่าลทบ.คก.อบรม สัมมนา เพื่อเพิ่มประสิทธิภาพการบริหารงานบุคคลพนง.จ้างอปท. หลักสูตรลำดับขั้นตอน การสรรหา การกำหนดกรอบอัตรากำลัง สิทธิประโยชน์ การประเมินผลการปฏิบัติงานฯ ค่าธ.6%23,868กองทุน2%7,956,โอนก/ร389,844,รด.สส.1.5%5,967สำนักส่งเสริมฯ2.5%9,945เบิก373,932จาก397,800 จากบค.อปท.รวม397,800</t>
  </si>
  <si>
    <t>RV00300000565080147</t>
  </si>
  <si>
    <t>รับเงินโอน ธ.SCB609-3,2(11680+206700)30(30)ส.ค.65เงิน218,410 ,ตัดรด.รอการรับรู้ ธ.SCB609-3,23(3900)28(3900)มิ.ย.65เงิน7,800 ,1(3900)9(3900)11(3900)12(3900)14(7800)19(3900)20(3900)22(3900)26(3900x2+3890)27(3900)ก.ค.65เงิน50,690 ใบนำส่ง252/65 รด.คก.เศรษฐศาสตร์ฯ ค่าลทบ.คก.เพิ่มประสิทธิภาพการบริหารงานบุคคลพนง.จ้างอปท. หลักสูตรลำดับขั้นตอน การสรรหา การกำหนดกรอบอัตรากำลังฯ ค่าธ.6%16,614กองทุน2%5,538,โอนก/ร271,362,รด.สส.1.5%4,153.50สำนักส่งเสริมฯ2.5%6,922.50เบิก260,286จาก276,900 จากบค.อปท.รวม276,900</t>
  </si>
  <si>
    <t>RV00300000565080693</t>
  </si>
  <si>
    <t>รับเงินโอน ธ.ไทยพาณิชย์609-3,1(3900x2)2(7800)3(3900)4(3900+7800)5(7800)11(3900)16(3890)17(195000)30(10)ส.ค.65เงิน241,800 ,ตัดรด.รอการรับรู้ รับเงินโอน ธ.ไทยพาณิชย์609-3,19(3900)26(3900)27(3900)ก.ค.65เงิน11,700   ใบนำส่ง274/65 รด.คก.เศรษฐศาสตร์ฯ ค่าลทบ.คก.เพิ่มประสิทธิภาพการบริหารงานบุคคลพนง.จ้างอปท. หลักสูตรลำดับขั้นตอน การสรรหา การกำหนดกรอบอัตรากำลังฯ ค่าธ.6%15,210กองทุน2%5,070,โอนก/ร248,430,รด.สส.1.5%3,802.50สำนักส่งเสริมฯ2.5%6,337.50เบิก238,290จาก253,500 จากบค.อปท.รวม253,500</t>
  </si>
  <si>
    <t>RV00300000565080695</t>
  </si>
  <si>
    <t>รับเงินโอนSCB609-3,2(3900)3(3900+7800)4(3900x3)5(3900x2)9(3900x4)10(3900x2)11(3900+11700+7800)14(3900)15(3900x4)16(3900+3890)17(7800+3900x2)18(7800x2+3900)19(7800)22(249600)30(10)ส.ค.65เงิน401,700 ,ตัดรด.รอการรับรู้ SCB609-3,11(3900)ก.ค.65 ใบนำส่ง275/65 รด.คก.เศรษฐศาสตร์ฯ ค่าลทบ.คก.เพิ่มประสิทธิภาพการบริหารงานบุคคลพนง.จ้างอปท. หลักสูตรลำดับขั้นตอน การสรรหา ฯ ค่าธ.6%24,336กองทุน2%8,112,โอนก/ร397,488,รด.สส.1.5%6,084สำนักส่งเสริมฯ2.5%10,140เบิก381,264จาก405,600 จากบค.อปท.รวม405,600</t>
  </si>
  <si>
    <t>24/08/2565</t>
  </si>
  <si>
    <t>RV00020900065080348</t>
  </si>
  <si>
    <t>รับเงินโอนจากบัญชีเงินฝากออมทรัพย์ ธ.กรุงไทย เลขที่บัญชี 981-2-81043-9 ในวันที่ 22/07/65 จากสำนักงานปรมาณูเพื่อสันติ ตามบันทึกข้อตกลงว่าด้วยความร่วมมือจัดตั้งเครือข่ายสถานีเฝ้าระวังภัยทางรังสีประจำจังหวัด ได้สนับสนุนค่าใช้จ่ายในการปฏิบัติงานภายในสถานีสำหรับระยะเวลาดำเนินการ ตั้งแต่เดือนตุลาคม 2564 ถึงกันยายน 2565(หักบริการวิชการร้อยละ6ของคณะวิทย์) ตามใบเสร็จ PR2-2565:39/23</t>
  </si>
  <si>
    <t>02/08/2565</t>
  </si>
  <si>
    <t>RV00020900065080022</t>
  </si>
  <si>
    <t>รับเงินโอนจากบัญชีเงินฝากออมทรัพย์ ธ.กรุงไทย เลขที่บัญชี 908-0-042759-4 ในวันที่ 25/07/2565=63428บ.และวันที่ 26/07/2565=12บ. จากสำนักงานอุตสาหกรรมจังหวัดตรัง สำหรับรายการตามสัญญาจ้างเพื่อดำเนินกิจกรรมการพัฒนาผลิตภัณฑ์และบรรจุภัณฑ์ต้นแบบภายใต้โครงการค่าใช้จ่ายแปรรูปสินค้าเกษตรอุตสาหกรรม 1 จังหวัด 1 ชุมชน งวดที่ 2 (หักบริการวิชาการร้อยละ6จากรายรับของ อกช.) ตามใบเสร็จ PR2-2565:35/46</t>
  </si>
  <si>
    <t>16/08/2565</t>
  </si>
  <si>
    <t>RV00300000565080405</t>
  </si>
  <si>
    <t>รับเงินโอน ธ.กรุงไทย359-3,9ส.ค.65(12) ,ตัดรด.รอการรับรู้ ธ.กรุงไทย359-3,5,26ก.ค.64(944,988) รายได้โครงการ สำนักคอมฯ งปม.สนับสนุนโครงการจัดสอบคัดเลือกบุคคลเข้ารับราชการ ภาค ก. ด้วยระบบอิเล็กทรนิกส์ (E-EXAM)ฯ ค่าธ.16%151,200 กองทุน5%47,250,โอนกำไร897,750,สะสม3%28,350,สสช.8%75,600,เบิก793,800จาก945,000 จากสำนักงาน ก.พ. ตามอว8206.02.01/0178 ลว9มิ.ย.65</t>
  </si>
  <si>
    <t>RV00020900065080302</t>
  </si>
  <si>
    <t>รับเงินโอนจากบัญชีเงินฝากออมทรัพย์ ธ.ไทยพาณิชย์ เลขที่บัญชี 403-487220-3 ในวันที่ 18/08/65 จากบุคลากรวิทยาลัยนาฎศิลป์พัทลุง สำหรับค่าลงทะเบียนโครงการอบรมเชิงปฏิบัติการ การพัฒนาทักษะด้านเทคโนโลยีสารสนเทศหลักสูตร การผลิตสื่อการเรียนการสอนด้วย Canva (หักบริการวิชาการร้อยละ16จากรายรับสำนักคอมพิวเตอร์พัทลุง) ตามใบเสร็จ PL2-2565:3/28</t>
  </si>
  <si>
    <t>18/08/2565</t>
  </si>
  <si>
    <t>RV00020900065080275</t>
  </si>
  <si>
    <t>รับเงินโอนจากบัญชีเงินฝากออมทรัพย์ ธ.กรุงไทย เลขที่บัญชี 981-2-81043-9 ในวันที่ 15/08/65 จากบริษัท แอ้นท์ เอ็กซ์ เวิร์ค จำกัด สำหรับเงินสนับสนุนโครงการดำเนินการจัดสอบความรู้ผู้ขอขึ้นทะเบียนและใบอนุญาตเป็นผู้ประกอบการวิชาชีพการสาธารณสุขชุมชน ครั้งที่ 2/2565 (หักบริการวิชาการร้อยละ 16 ของรายรับ สสช.) ตามใบเสร็จ PR2-2565:38/36</t>
  </si>
  <si>
    <t>RV00020900065080283</t>
  </si>
  <si>
    <t>รับเงินโอนจากบัญชีเงินฝากออมทรัพย์ ธ.กรุงไทย เลขที่บัญชี 981-2-81043-9 ในวันที่ 03/08/65=8967000บ. และวันที่ 09/08/65=2916200บ. จากสำนักงานปลัดกระทรวงการอุดมศึกษา วิทยาศาสตร์ วิจัยและนวัตกรรม สำหรับงานบริการวิชาการ โครงการขับเคลื่อนเศรษฐกิจและสังคมฐานรากหลังโควิดด้วยเศรษฐกิจ BCG (U2T FOR BCG) (ยกเว้นบริการวิชาการตามมติกรรมการการเงินและทรัพย์สิน ครั้งที่ 6/2565 สำหรับรายการค่าตอบแทนผู้เข้าร่วมโครงการ) สำหรับรายการค่าตอบแทนประจำเดือนกรกฎาคม 2565 ตามใบเสร็จ PR2-2565:38/46</t>
  </si>
  <si>
    <t>JV00020900065080044</t>
  </si>
  <si>
    <t>ปรับปรุงบัญชีรายได้จากโครงการบริการวิชาการและบัญชีเงินฝากออทรัพย์ ธ.กรุงไทย เลขที่ 981-2-81043-9 (เอกสาร RV65080283) ตามหนังสือที่ อว8206.07/0776 ลว.26/08/65 เรื่อง ขอเปลี่ยนแปลงใบเสร็จและจำนวนเงินรับจากการรับเงินโครงการขับเคลื่อนเศรษฐกิจและสังคมฐานรากหลังโควิดด้วยเศรษฐกิจ BCG (ปรับลด 1,563,200 บาท)</t>
  </si>
  <si>
    <t>RV00020900065080284</t>
  </si>
  <si>
    <t>รับเงินโอนจากบัญชีเงินฝากออมทรัพย์ ธ.กรุงไทย เลขที่บัญชี 981-2-81043-9 ในวันที่ 03/08/2565 จากสำนักงานปลัดกระทรวงการอุดมศึกษา วิทยาศาสตร์ วิจัยและนวัตกรรม สำหรับงานบริการวิชาการ โครงการขับเคลื่อนเศรษฐกิจและสังคมฐานรากหลังโควิดด้วยเศรษฐกิจ BCG (U2T FOR BCG) โดยมีระยะเวลาระหว่างเดือนกรกฎาคม - กันยายน 2565 (หักบริการวิชาการร้อยละ6จากรายรับ สสช.) สำหรับงบบริหารจัดการดำเนินกิจกรรมฯ ตามใบเสร็จ PR2-2565:38/46</t>
  </si>
  <si>
    <t>RV00020900065080338</t>
  </si>
  <si>
    <t>รับเงินโอนจากบัญชีเงินฝากกระแสรายวัน ธ.ไทยพาณิชย์ เลขที่บัญชี 468-022625-8 ในวันที่ 23/08/2565 นางรสวารินทร์ ทองสม สำหรับเงินค่าลงทะเบียนโครงการฝึกอบรมเชิงปฏิบัติการ การนำข้อมูลทางการบัญชีประจำปีงบประมาณ พ.ศ.2565 ของศูนย์พัฒนาเด็กเล็กฯ รุ่นที่ 11(หักบริการวิชาการร้อยละ6ของรายรับ สสช.) ตามใบเสร็จ PL2-2565:3/29</t>
  </si>
  <si>
    <t>RV00300000565080145</t>
  </si>
  <si>
    <t>ตัดรด.รอการรับรู้ ธ.SCB609-3,8(600x48)9(600x7)10(600x2)11(600x6)14(600x2)15(600x2)16(600)17(600)18(600x2)19(600x3)20(600x3)21(600x4+800)22(600x2)23(600x3)24(600+800)25(600)26(600x2)27(600x2)28(600x4)29(600x2)30(600x5)31(600x3+800x2)ก.ค.65 รับเงินใบนำส่ง253/65 รายได้โครงการ วิเทศสัมพันธ์-สงขลา ค่าลทบ.โครงการจัดสอบTSU-TEP สำหรับนิสิตและบุคลากรม.ทักษิณและผู้สนใจทั่วไป ค่าธ.16%10,688 กองทุน5%3,340,โอนกำไร63,460,สะสม3%2,004,สสช.8%5,344,เบิก56,112จาก66,800 ตามอว8202.03/2757 ลว.1ต.ค.64 ,โอนรวม66,800</t>
  </si>
  <si>
    <t>RV00300000565080406</t>
  </si>
  <si>
    <t>รับเงินโอนธ.ไทยพาณิชย์609-3,2(800)10(800)ส.ค.65 ,ตัดรด.รอการรับรู้ ธ.ไทยพาณิชย์609-3,27ก.ค.65(800)  รับเงินใบนำส่ง256/65 รายได้โครงการ วิเทศสัมพันธ์-สงขลา โครงการบริการแปลเอกสาร จากบุคลากรภายนอก ค่าธ.6%144กองทุน2%48,โอนกำไร2,352,รายได้สะสม1.5%36สำนักส่งเสริมฯ2.5%60เบิก2,256จาก2,400,โอนรวม2,400 อว8202.03/2756 ลว1ต.ค.64</t>
  </si>
  <si>
    <t>RV00300000565080075</t>
  </si>
  <si>
    <t>รับเงินโอน ธ.ไทยพาณิชย์201-9,1ส.ค.65(249,900) ,ตัดรด.รอการรับรู้ ธ.ไทยพาณิชย์201-9,27ก.ค.65(29,400) รับเงินใบนำส่ง242/65  รายได้โครงการ วิทยาลัยการจัดการฯ  โครงการทักษะ เทคนิค ระเบียบ กม.เกี่ยวกับการประชุมสภาท้องถิ่น การอนุมัติข้อบัญญัติและงปม. ที่ผู้บริหาร ประธานสภา สภาชิกสภา และบุคลากรท้องถิ่นต้องรู้และปฏิบัติให้ถูกต้องฯ การเตรียมความพร้อมของอปท.ในการรอบรับพรบ.คุ้มครองข้อมูลส่วนบุคคล พ.ศ.2562  ,โอนรวม279,300 ,UM</t>
  </si>
  <si>
    <t>RV00300000565080076</t>
  </si>
  <si>
    <t>ตัดรด.รอการรับรู้ ธ.ไทยพาณิชย์201-9,20(34300)21(4900)22(39200+49000+4900+29400+)25(14700)26(338100)ก.ค.65 รับเงินใบนำส่ง245/65  รายได้โครงการ วิทยาลัยการจัดการฯ  โครงการบริหารจัดการการประชุมสภาท้องถิ่น ข้อกฎระเบียบ ข้อบังคับ หนังสือสั่งการที่เกี่ยวข้อง การจัดการงปม.รายจ่ายประจำปีและประเภทต่างๆเพื่อช่วยเหลือปชช.โดยไม่เสี่ยงต่อการกระทำผิดฯ  ,โอนรวม514,500 ,UM</t>
  </si>
  <si>
    <t>RV00300000565080077</t>
  </si>
  <si>
    <t>รับเงินโอน ธ.ไทยพาณิชย์201-9,1ส.ค.65(210.70) ,ตัดรด.รอการรับรู้ ธ.ไทยพาณิชย์201-9,12(83300)15(102797.10+107692.20)18(100000+12700)19(4900)22(4900x3+88200)27(24500)ก.ค.65เงิน538,789.30 รับเงินใบนำส่ง244/65  รายได้โครงการ วิทยาลัยการจัดการฯ  โครงการพิจารณางปม.รายจ่ายประจำปีและการพิจารณางปม.ประเภทต่างๆเพื่อการจัดทำบริการสาธารณะและกิจกรรมสาธารณะให้แก่ปชช.เป็นไปอย่างถูกต้องและการเพิ่มประสิทธิภาพเทคนิคการประชุมสภาท้องถิ่นฯ  ,โอนรวม539,000 ,UM</t>
  </si>
  <si>
    <t>RV00300000565080078</t>
  </si>
  <si>
    <t>ตัดรด.รอการรับรู้ ธ.ไทยพาณิชย์201-9,18(93100)27(127400)ก.ค.65เงิน220,500  รับเงินใบนำส่ง243/65  รายได้โครงการ วิทยาลัยการจัดการฯ  โครงการพิจารณางปม.รายจ่ายประจำปีและการพิจารณางปม.ประเภทต่างๆเพื่อการจัดทำบริการสาธารณะและกิจกรรมสาธารณะให้แก่ปชช.เป็นไปอย่างถูกต้องและการเพิ่มประสิทธิภาพเทคนิคการประชุมสภาท้องถิ่นฯ  ,โอนรวม220,500 ,UM</t>
  </si>
  <si>
    <t>RV00300000565080508</t>
  </si>
  <si>
    <t>รับเงินโอน ธ.ไทยพาณิชย์201-9,3(58800)8(205800)ส.ค.65 รับเงินใบนำส่ง255/65  รายได้โครงการ วิทยาลัยการจัดการฯ  โครงการทักษะ เทคนิค ระเบียบ กม.เกี่ยวกับการประชุมสภาท้องถิ่น การอนุมัติข้อบัญญัติและงปมที่ผู้บริหาร ประธานสภา สมาชิกสภา และบุคลากรท้องถิ่นต้องรู้และปฏิบัติให้ถูกต้องฯ การเตรียมความพร้อมของอปท.ในการรองรับพ.ร.บ.คุมครองข้อมูลส่วนบุคคล พ.ศ.2562  ,โอนรวม264,600 ,UM</t>
  </si>
  <si>
    <t>RV00300000565080510</t>
  </si>
  <si>
    <t>รับเงินโอน ธ.ไทยพาณิชย์201-9,2(7780)10(3900x2)16(31200+7800+144300)17(20)ส.ค.65เงิน198,900  ,ตัดรด.รอการรับรู้ ธ.ไทยพาณิชย์201-9,18(46800)21(15600)ก.ค.65เงิน62,400 รับเงินใบนำส่ง260-261/65 รายได้โครงการ วิทยาลัยการจัดการฯ โครงการฝึกอบรม การจัดทำรายงานการประเมินตนเอง ปีการศึกษา2565ของศูนย์พัฒนาเด็กเล็กและรร.(ระดับอนุบาล)ตามขั้นตอนการประกันคุณภาพภายใน  เทคนิคการกรอกระบบe-SARและระบบnccsตามมาตรฐานสถานพัฒนา เด็กปฐมวัยแห่งชาติ(ตามหนังสือด่วนที่สุด ที่ มท.0816.4/ว806) ,โอนรวม261,300,UM</t>
  </si>
  <si>
    <t>RV00300000565080577</t>
  </si>
  <si>
    <t>ตัดรด.รอการรับรู้ รับเงินโอน ธ.ไทยพาณิชย์201-9,5(33000)8(16500x2+33000)11(16500x7+33000)12(16500x3+33000+49500)14(33000x2)18(16500)19(16500x2)ก.ค.65 รับเงินใบนำส่ง264/65 รายได้โครงการ วิทยาลัยการจัดการฯ โครงการฝึกอบรมผู้บริหารท้องถิ่นกับการส่งเสริมและพัฒนาแหล่งท่องเที่ยวในชุมชน ,โอนรวม495,000,UM</t>
  </si>
  <si>
    <t>RV00300000565080579</t>
  </si>
  <si>
    <t>รับเงินโอน ธ.ไทยพาณิชย์201-9,2ส.ค.65(39200+9800) ,ตัดรด.รอการรับรู้ รับเงินโอน ธ.ไทยพาณิชย์201-9,20(29400+4900x2)21(4900x8)22(4900)26(406700)ก.ค.65เงิน490,000 รับเงินใบนำส่ง264/65 รายได้โครงการ วิทยาลัยการจัดการฯ โครงการฝึกอบรมการปฐมนิเทศและแนวทางปฏิบัติราชการข้าราชการองค์การบริหารส่วนจังหวัด พนง.เทศบาลและพนง.ส่วนตำบล ประจำปีงปม2565 ,โอนรวม539,000,UM</t>
  </si>
  <si>
    <t>RV00300000565080580</t>
  </si>
  <si>
    <t>ตัดรด.รอการรับรู้ รับเงินโอน ธ.ไทยพาณิชย์201-9,20(3900)26(109200)ก.ค.65 รับเงินใบนำส่ง266/65 รายได้โครงการ วิทยาลัยการจัดการฯ โครงการจัดทำหลักสูตรสถานศึกษา การศึกษาปฐมวัยพุทธศักราช2560ที่นำไปสู่การจัดทำแผนจัดประสบการณ์ การเรียนรู้ที่เหมาะสมสอดคล้องกับบริบทของศูนย์พัฒนาเด็ก ,โอนรวม113,100,UM</t>
  </si>
  <si>
    <t>RV00300000565080581</t>
  </si>
  <si>
    <t>รับเงินโอน ธ.ไทยพาณิชย์201-9,2(4900)3(4900x3)4(4900x5+9800+19600)8(289100)16(34300+14700+9800x2+4900x18)ส.ค.65เงิน519,400 ,ตัดรด.รอการรับรู้ รับเงินโอน ธ.ไทยพาณิชย์201-9,26(4900+9800)27(4900)ก.ค.65เงิน19,600 รับเงินใบนำส่ง267/65 รายได้โครงการ วิทยาลัยการจัดการฯ โครงการฝึกอบรมการปฐมนิเทศและแนวทางปฏิบัติราชการข้าราชการองค์การบริหารส่วนจังหวัด พนง.เทศบาลและพนง.ส่วนตำบล ประจำปีงปม.2565 ,โอนรวม539,000,UM</t>
  </si>
  <si>
    <t>RV00300000565080614</t>
  </si>
  <si>
    <t>รับเงินโอน ธ.ไทยพาณิชย์200-1,17ส.ค.65  รายได้บริการวิชาการ วิทยาลัยการจัดการเพื่อการพัฒนา งปม.สนับสนุนโครงการประเมินผลการปฏิบัติราชการขององค์การบริหารส่วนจังหวัดสตูล (BSC) ประจำปีงปม.2565 งวดที่1 จากอบจ.สตูล ตามอว8205.10/2212ลว3ส.ค.65 ,โอน45,000</t>
  </si>
  <si>
    <t>RV00300000565080631</t>
  </si>
  <si>
    <t>รับเงินโอน ธ.ไทยพาณิชย์201-9,24ส.ค.65 รับเงินใบนำส่ง271/65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2565 เทคนิคการกรอกระบบnccs/ระบบ e-SARฯและเทคนิคการจัดเอกสารSARเพื่อนำเสนอโดยไม่ใช้แฟ้มของรร.(ระดับอนุบาล)และศูนย์พัฒนาเด็กเล็ก ,โอน150,100,UM</t>
  </si>
  <si>
    <t>RV00300000565080700</t>
  </si>
  <si>
    <t>รับเงินโอน ธ.ไทยพาณิชย์201-9,4(7800)11(3900x2)15(3900)17(3900x2)18(23400)22(27300)ส.ค.65 รับเงินใบนำส่ง279/65 รายได้โครงการ วิทยาลัยการจัดการฯ โครงการฝึกอบรมระเบียบงานสารบรรณ หลักการเขียนหนังสือราชการ เทคนิคการใช้ถ้อยคำภาษาในหนังสือราชการ การจัดเก็บเอกสาร การทำลายเอกสารและการจัดบันทึกรายงานการประชุม ,โอน78,000,UM</t>
  </si>
  <si>
    <t>RV00300000565080701</t>
  </si>
  <si>
    <t>รับเงินโอน ธ.ไทยพาณิชย์201-9,9(16500x2)10(16500x6)11(16500)24(101100)ส.ค.65 รับเงินใบนำส่ง280/65 รายได้โครงการ วิทยาลัยการจัดการฯ  โครงการพัฒนาศักยภาพบุคลากรครูตามหลักสูตร การพัฒนาสมรรถนะของครูในการจัดการเรียนรู้ โดยการจัดชุมชนแห่งการเรียนรู้ทางวิชาชีพ(PLC)ตามสาระการเรียนรู้  ,โอน249,600 ,UM</t>
  </si>
  <si>
    <t>29. โรงเรียนสาธิตมหาวิทยาลัยทักษิณ</t>
  </si>
  <si>
    <t>ประจำปีงบประมาณ พ.ศ. 2565   ตั้งแต่วันที่   1 ตุลาคม 2564 - 30 กันยายน 2565</t>
  </si>
  <si>
    <t>22/09/2565</t>
  </si>
  <si>
    <t>RV00300000565090522</t>
  </si>
  <si>
    <t>รับเงินโอนSCB609-3,7(4000)8(4000)9(4000x2)10(4000)13(4000x2)14(4000)15(4000x4)19(4000)20(4000x2)ก.ย.65เงิน60,000 ตัดรอรับรู้609-3,14(4000)20(4000)มิ.ย.65เงิน8,000 ,2(4000)22(4000x2)25(4000)ก.ค.65เงิน16,000 ,27(4000)29(4000x3)ส.ค.65เงิน16,000 ใบนำส่ง310/65 รายได้โครงการฯ คณะศึกษาฯ ค่าลทบ.หลักสูตรการพัฒนาข้าราชการครูและบุคลากรทางการศึกษาเพื่อเลื่อนวิทยฐานะฯจากภายนอก ค่าธ.6%6,000กองทุน2%2,000,โอนกำไร98,000,รายได้สะสม1.5%1,500สำนักส่งเสริมฯ2.5%2,500เบิก94,000จาก100,000,อว8205.01/0441ลว23มิ.ย.64</t>
  </si>
  <si>
    <t>26/09/2565</t>
  </si>
  <si>
    <t>RV00300000565090547</t>
  </si>
  <si>
    <t>ตัดรด.รอการรับรู้ รับเงินโอน ธ.ไทยพาณิชย์5949-4,4(2500)5(2500)6(2000)12(2500)24(2500x2)ก.ค.65เงิน14,500 ,22ส.ค.65(2500) รับเงินใบนำส่ง312/65 รายได้โครงการ คณะศึกษาฯ ค่าลงตีพิมพ์ผลงานทางวิชาการ ค่าธ.16%2,720 กองทุน5%850,โอนกำไร16,150,สะสม3%510,สสช.8%1,360,เบิก14,280จาก17,000 ตามมติกก.การเงินครั้งที่3/63</t>
  </si>
  <si>
    <t>02/09/2565</t>
  </si>
  <si>
    <t>RV00300000565090219</t>
  </si>
  <si>
    <t>ตัดรด.รอรับรู้SCB609-3,4(4000x5)5(4000x3)6(4000x2)7(4000x4)8(4000x2)9(4000x3)10(4000)11(7992+4000x8+20000+4080)12(4000x9)13(4000x2)15(4000x2+8)16(4000x2)17(4000)19(4000x2)20(2000x4)21(4000x2)22(4000x2)23(4000)24(4000)ส.ค.65  รับเงินใบนำส่ง285/65คณะมนุษย์ฯ  รายได้โครงการ คณะศิลปกรรมฯ ค่าลทบ.คก.นำเสนอผลงานสร้างสรรค์ศิลปกรรมระดับชาติ:ศิลปวัฒนธรรมสร้างสรรค์ฯสู่สากล ครั้งที่3จากผู้สนใจทั่วไป ค่าธ.16%40,960กองทุน5%12,800,โอนกำไร243,200,สะสม3%7,680,สสช.8%20,480,เบิก215,040จาก256,000</t>
  </si>
  <si>
    <t>06/09/2565</t>
  </si>
  <si>
    <t>RV00300000565090006</t>
  </si>
  <si>
    <t>ตัดรด.รอการรับรู้SCB609-3,2(3900)9(3900x2)11(11700)15(11700+3900)18(3900x3)19(3900x3+7800)22(3900x3)23(15600)24(3900)25()26(19500)ส.ค.65 ใบนำส่ง287/65 รด.คก.เศรษฐศาสตร์ฯ ค่าลทบ.คก.เพิ่มประสิทธิภาพการบริหารงานบุคคลพนง.จ้างอปท. หลักสูตรลำดับขั้นตอน การสรรหา ฯ ค่าธ.6%24,804กองทุน2%8,268,โอนก/ร405,132,รด.สส.1.5%6,201สำนักส่งเสริมฯ.5%20,670เบิก388,596จาก413,400 จากบค.อปท.รวม413,400</t>
  </si>
  <si>
    <t>08/09/2565</t>
  </si>
  <si>
    <t>RV00300000565090275</t>
  </si>
  <si>
    <t>รับเงินโอนธ.กรุงไทย359-3,5(39988)8(12)ก.ย.65  รายได้โครงการ คณะเศรษฐศาสตร์ฯ เงินค่าจ้างคณะเศรษฐศาสตร์ฯดำเนินโครงการฝึกอบรม สร้างนักวิจัยรุ่นใหม่ งวดที่3 ค่าธ.6%2,400กองทุน2%800,โอนกำไร39,200,รายได้สะสม1.5%600สำนักส่งเสริมฯ2.5%1,000เบิก37,600จาก40,000 จากสนง.การวิจัยแห่งชาติ ที่อว0401.4/524 ลว5ก.ย.65 ,รวม40,000</t>
  </si>
  <si>
    <t>15/09/2565</t>
  </si>
  <si>
    <t>RV00020900065090321</t>
  </si>
  <si>
    <t>รับเงินโอนจากบัญชีเงินฝากออมทรัพย์ ธ.ไทยพาณิชย์ เลขที่บัญชี 403-487220-3 ในวันที่ 13/09/65 จากนางสาวสุกลกาญจน์ กรรณราย สำหรับเงินค่าบริการคลินิกการแพทย์แผนไทย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ของคณะ วสก.) ตามใบเสร็จ เล่มที่ 2802 เลขที่ 03</t>
  </si>
  <si>
    <t>RV00020900065090492</t>
  </si>
  <si>
    <t>รับเงินโอนเข้า ธ.ไทยพาณิชย์ เลขที่403-4-87220-3 วันที่23กย.65 ค่าบริการวิชาการนวดแผนไทย+ประคบ+สมุนไพร+แช่เท้า(หัก16%)  ของคณะวิทยาการสุขภาพและการกีฬา ตามใบเสร็จนำส่งเลขที่1134/22-26 ใบเสร็จรับเงินเลขที่PL2-2565:3/35</t>
  </si>
  <si>
    <t>30/09/2565</t>
  </si>
  <si>
    <t>RV00020900065090658</t>
  </si>
  <si>
    <t>รับเงินโอนจากบัญชีเงินฝากออมทรัพย์ ธ.ไทยพาณิชย์ เลขที่บัญชี 403-487220-3 ในวันที่ 30/09/65 จากนางสาวสุกลกาญจน์ กรรณราย เงินค่าบริการคลินิกการแพทย์แผนไทย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จากรายรับคณะ วสก.) ตามใบเสร็จ เล่มที่ 2802 เลขที่ 42</t>
  </si>
  <si>
    <t>14/09/2565</t>
  </si>
  <si>
    <t>RV00020900065090294</t>
  </si>
  <si>
    <t>รับเงินโอนจากบัญชีเงินฝากออมทรัพย์ ธ.กรุงไทย เลขที่บัญชี 981-2-81043-9 ในวันที่ 08/09/65 จากโรงเรียนสตรีพัทลุง จังหวัดพัทลุง สำหรับเงินจัดค่ายบริการวิชาการสำหรับสถานศึกษา : ค่ายวิชาการสำหรับนักเรียนห้องเรียนพิเศษวิทยาศาสตร์ คณิตศาสตร์ เทคโนโลยี และสิ่งแวดล้อม (หักบริการวิชาการร้อยละ16ของรายรับคณะวิทย์) ตามใบเสร็จ PR2-2565:43/10</t>
  </si>
  <si>
    <t>16/09/2565</t>
  </si>
  <si>
    <t>RV00300000565090382</t>
  </si>
  <si>
    <t>รับเงินโอนธ.ไทยพาณิชย์609-3,8(600x3)9(600)10(600)ก.ย.65 รับเงินใบนำส่ง301/65 รายได้โครงการ ฝ่ายวิชาการ ค่าลงทะเบียนโครงการจัดสอบTSU-TEP สำหรับนิสิตและบุคลากรม.ทักษิณ ค่าธ.16%480 กองทุน5%150,โอนกำไร2,850,สะสม3%90,สสช.8%240,เบิก2,520จาก3,000 ตามอว8202.03/2757 ลว.1ต.ค.64 ,โอน3,000</t>
  </si>
  <si>
    <t>RV00300000565090274</t>
  </si>
  <si>
    <t>รับเงินโอน ธ.กรุงไทย359-3,5ก.ย.65(12) ,ตัดรด.รอการรับรู้ รับเงินโอนธ.กรุงไทย359-3,16ส.ค.65(944,988)  รายได้โครงการ สำนักคอมฯ โครงกาสอบคัดเลือกบุคคลเข้ารับราชการภาค ก ด้วยระบบอิเล็กทรอนิกส์ (E-EXAM) ค่าธ.16%151,200กองทุน5%47,250,โอนกำไร897,750,รายได้สะสม3%28,350,กองทุนนวัตฯ8%75,600,เบิก793,800จาก945,000 ตามอว8206.02.01/0313 ลว5ก.ย.65</t>
  </si>
  <si>
    <t>01/09/2565</t>
  </si>
  <si>
    <t>RV00020900065090015</t>
  </si>
  <si>
    <t>รับเงินโอนจากบัญชีเงินฝากออมทรัพย์ ธ.กรุงไทย เลขที่บัญชี 981-2-81043-9 ในวันที่ 30/08/2565 จากสถาบันวิจัยฯ สำหรับเงินค่าลงทะเบียนงานประชุมวิชาการระดับชาติมหาวิทยาลัยทักษิณ ครั้งที่ 33 ประจำปี 2565 ภายใต้หัวข้อ การวิจัยและนวัตกรรมสู่ระดับสากลบนฐานท้องถิ่น (หักบริการวิชาการร้อยละ 6 ของรายรับสถาบันวิจัย) ตามใบเสร็จ PL2-2565:3/31 พร้อมดอกเบี้ยรับบัญชี ธ.กรุงไทย เลขที่ 660-2-76407-1 ชื่อบัญชี งานประชุมวิชาการระดับชาติ ม.ทักษิณ ตามใบเสร็จ PR2-2565:41/7</t>
  </si>
  <si>
    <t>RV00020900065090311</t>
  </si>
  <si>
    <t>รับเงินโอนจากบัญชีเงินฝากออมทรัพย์ ธ.กรุงไทย เลขที่บัญชี 981-2-81043-9 ในวันที่ 08/08/65=269,988บ. และวันที่ 02/09/65=12บ. จากกรมการแพทย์แผนไทยและการแพทย์ทางเลือก สำหรับรายการจ้างเหมาดำเนินการเก็บรวบรวมภูมิปัญญาการแพทย์พื้นบ้านภาคใต้ งวดที่ 2 (หักบริการวิชาการร้อยละ6ของรายรับ สสช.) ตามใบเสร็จเล่มที่ 2802 เลขที่ 07</t>
  </si>
  <si>
    <t>RV00020900065090310</t>
  </si>
  <si>
    <t>รับเงินโอนจากบัญชีเงินฝากออมทรัพย์ ธ.กรุงไทย เลขที่บัญชี 981-2-81043-9 ในวันที่ 30/08/65 จากสำนักงานปลัดกระทรวงการอุดมศึกษา วิทยาศาสตร์ วิจัยและนวัตกรรม สำหรับโครงการขับเคลื่อนเศรษฐกิจและสังคมฐานรากหลังโควิดด้วยเศรษฐกิจ BCG (U2T FOR BCG) สำหรับรายการค่าตอบแทนผู้เข้าร่วมโครงการประจำเดือนสิงหาคม 2565 (ยกเว้นบริการวิชาการตามมติกรรมการการเงินและทรัพย์สิน ครั้งที่ 6/2565 สำหรับรายการค่าตอบแทนผู้เข้าร่วมโครงการ) ตามใบเสร็จเล่มที่ 2802 เลขที่ 05</t>
  </si>
  <si>
    <t>28/09/2565</t>
  </si>
  <si>
    <t>RV00020900065090557</t>
  </si>
  <si>
    <t>รับเงินโอนจากบัญชีเงินฝากกระแสรายวัน ธ.ไทยพาณิชย์ เลขที่บัญชี 468-022625-8 ในวันที่ 27/09/65 จากรสวารินทร์ ทองสม(สำนักส่งเสริมการบริการวิชาการและภูมิปัญญาชุมชน) สำหรับเงินค่าลงทะเบียนโครงการฝึกอบรมเชิงปฏิบัติการ การปิดบัญชีประจำปีงบประมาณ พ.ศ.2565 ฝึกศึกษาโดยนำข้อมูลทางการบัญชีของศูนย์พัฒนาเด็กเล็ก โรงเรียน ที่รับผิดชอบมาบันทึกบัญชี-ปิด ในวันอบรม รุ่นที่ 5 (หักบริการวิชาการร้อยละ 6ของรายรับ สสช.) ตามใบเสร็จ PL2-2565:3/38</t>
  </si>
  <si>
    <t>RV00020900065090602</t>
  </si>
  <si>
    <t>รับเงินโอนจากบัญชีเงินฝากออมทรัพย์ ธ.กรุงไทย เลขที่บัญชี 981-2-81043-9 ในวันที่ 16/09/2565 จากสำนักงานปลัดกระทรวงการอุดมศึกษา วิทยาศาสตร์ วิจัยและนวัตกรรม สำหรับงานบริการวิชาการ โครงการขับเคลื่อนเศรษฐกิจและสังคมฐานรากหลังโควิดด้วยเศรษฐกิจ BCG (U2T FOR BCG) เงินสนับสนุนการพัฒนาจังหวัดเพื่อขับเคลื่อนไทยไปด้วยกัน (อว.ส่วนหน้า) หักบริการวิชาการร้อยละ 6 จากรายรับ สสช. ตามใบเสร็จ PR2-2565:47/3</t>
  </si>
  <si>
    <t>RV00020900065090603</t>
  </si>
  <si>
    <t>รับเงินโอนจากบัญชีเงินฝากออมทรัพย์ ธ.กรุงไทย เลขที่บัญชี 981-2-81043-9 ในวันที่ 23/09/65 จากสำนักงานปลัดกระทรวงการอุดมศึกษา วิทยาศาสตร์ วิจัยและนวัตกรรม สำหรับงานบริการวิชาการ โครงการขับเคลื่อนเศรษฐกิจและสังคมฐานรากหลังโควิดด้วยเศรษฐกิจ BCG (U2T FOR BCG) สำหรับรายการค่าตอบแทนผู้เข้าร่วมโครงการประจำเดือนกันยายน 2565 (รอบที่ 2) (ยกเว้นค่าธรรมเนียมบริการวิชาการ) ตามใบเสร็จ PR2-2565:46/48</t>
  </si>
  <si>
    <t>RV00020900065090604</t>
  </si>
  <si>
    <t>รับเงินโอนจากบัญชีเงินฝากออมทรัพย์ ธ.กรุงไทย เลขที่บัญชี 981-2-81043-9 ในวันที่ 20/09/65 จากสำนักงานปลัดกระทรวงการอุดมศึกษา วิทยาศาสตร์ วิจัยและนวัตกรรม สำหรับงานบริการวิชาการ โครงการขับเคลื่อนเศรษฐกิจและสังคมฐานรากหลังโควิดด้วยเศรษฐกิจ BCG (U2T FOR BCG) สำหรับรายการค่าตอบแทนผู้เข้าร่วมโครงการประจำเดือนกันยายน 2565 (รอบที่ 1) (ยกเว้นค่าธรรมเนียมบริการวิชาการ) ตามใบเสร็จ PR2-2565:47/5</t>
  </si>
  <si>
    <t>RV00020900065090605</t>
  </si>
  <si>
    <t>รับเงินโอนจากบัญชีเงินฝากออมทรัพย์ ธ.กรุงไทย เลขที่บัญชี 981-2-81043-9 ในวันที่ 21/09/65 จากสำนักงานปลัดกระทรวงการอุดมศึกษา วิทยาศาสตร์ วิจัยและนวัตกรรม สำหรับงานบริการวิชาการ โครงการขับเคลื่อนเศรษฐกิจและสังคมฐานรากหลังโควิดด้วยเศรษฐกิจ BCG (U2T FOR BCG) สำหรับรายการค่าตอบแทนผู้เข้าร่วมโครงการประจำเดือนกันยายน 2565 (รอบที่ 3) (ยกเว้นค่าธรรมเนียมบริการวิชาการ) ตามใบเสร็จ PR2-2565:47/4</t>
  </si>
  <si>
    <t>RV00300000565090276</t>
  </si>
  <si>
    <t>ตัดรด.รอการรับรู้ รับเงินโอนธ.ไทยพาณิชย์609-3,23(800)26(800)31(800)ส.ค.65 รับเงินใบนำส่ง289/65 รายได้โครงการ วิเทศสัมพันธ์-สงขลา โครงการบริการแปลเอกสาร ค่าธ.16%384 กองทุน5%120,โอนกำไร2,280,สะสม3%72,สสช.8%192,เบิก2,016จาก2,400 อว8202.03/2756ลว1ต.ค.64</t>
  </si>
  <si>
    <t>RV00300000565090277</t>
  </si>
  <si>
    <t>รับเงินโอนธ.ไทยพาณิชย์609-3,7ก.ย.65 รับเงินใบนำส่ง290/65 รายได้โครงการ วิเทศสัมพันธ์-สงขลา โครงการพัฒนาทักษะภาษาอังกฤษสำหรับคณาจารย์ตามกรอบมาตรฐานความสามารถทางภาษาอังกฤษ(CEFR) ค่าธ.16%1,792 กองทุน5%560,โอนกำไร10,640,สะสม3%336,สสช.8%920,เบิก9,408จาก11,200 อว8202.04/060ลว6ก.ย.65 ,โอน1600x7</t>
  </si>
  <si>
    <t>RV00300000565090521</t>
  </si>
  <si>
    <t>รับเงินโอนธ.ไทยพาณิชย์609-3,19ก.ย.65  รับเงินใบนำส่ง308/65 รายได้โครงการ วิเทศสัมพันธ์-สงขลา โครงการบริการแปลเอกสาร จากบุคลากรภายนอก ค่าธ.6%48กองทุน2%16,โอนกำไร784,รายได้สะสม1.5%12สำนักส่งเสริมฯ2.5%20เบิก752จาก800,โอน800 ตามอว8202.03/2756 ลว1ต.ค.64</t>
  </si>
  <si>
    <t>RV00300000565090177</t>
  </si>
  <si>
    <t>ตัดรด.รอการรับรู้ ธ.ไทยพาณิชย์200-1,24(9800)30(220500)ส.ค.65  รับเงินใบนำส่ง281/65 รายได้โครงการ วิทยาลัยการจัดการฯ  โครงการการเปลี่ยนแปลงและความท้าทายใหม่ที่มีผลกระทบต่ออปท. วิเคราะห์บทบาททิศทางในการดำเนินนโยบายอปท. รู้เท่าทันสถานการณ์และเทคนิคการประชาสัมพันธ์ในยุคดิจิทัลฯ ,โอน230,300,UM</t>
  </si>
  <si>
    <t>RV00300000565090211</t>
  </si>
  <si>
    <t>ตัดรด.รอการรับรู้ ธ.ไทยพาณิชย์200-1,16(4900x12)22(4900)23(63700)24(4900x3)25(53900)26(4900x3)27(4900x2)30(499800)ส.ค.65  รับเงินใบนำส่ง282-283/65 รายได้โครงการ วิทยาลัยการจัดการฯ  โครงการสาระสำคัญกม.ท้องถิ่นเกี่ยวกับอำนาจหน้าที่ในการจัดบริการสาธารณะ ไม่ขัดต่อกม.และแก้ไขปัญหาได้จริง อปท.กับการเตรียมความพร้อมรองรับ พรบ.คุ้มครองข้อมูลส่วนบุคคล พ.ศ.2562ฯ ,โอน720,300,UM</t>
  </si>
  <si>
    <t>09/09/2565</t>
  </si>
  <si>
    <t>RV00300000565090284</t>
  </si>
  <si>
    <t>ตัดรด.รอการรับรู้ ธ.ไทยพาณิชย์201-9,9(16500x26)10(16500x6)11(16500)ส.ค.65  รับเงินใบนำส่ง296/65 รายได้โครงการ วิทยาลัยการจัดการฯ  โครงการฝึกอบรมหลักสูตรท้องถิ่นยุคใหม่กับการพัฒนาและขับเคลื่อนงานบริการสาธารณะอย่างสร้างสรรค์และยั่งยืน ,โอน544,500,UM</t>
  </si>
  <si>
    <t>RV00300000565090285</t>
  </si>
  <si>
    <t>รับเงินโอน ธ.ไทยพาณิชย์201-9,7ก.ย.65(7800)  ,ตัดรด.รอการรับรู้ ธ.ไทยพาณิชย์201-9,10(16500)19(3900)24(3900+15600)26(3000+3900)30(31200+187200)ส.ค.65 เงิน265,200 รับเงินใบนำส่ง294-295/65 รายได้โครงการ วิทยาลัยการจัดการฯ  โครงการฝึกอบรมหลักสูตรการจัดทำ/เพิ่มเติมแผนพัฒนาการศึกษา(พ.ศ.2566-2570)แผนปฏิบัติการประจำปีการศึกษาและแผนปฏิบัติการประจำปีงปม ของรร./ศูนย์พัมนาเด็กเล็กและกองการศึกษา สังกัดอปท. ,โอน273,000,UM</t>
  </si>
  <si>
    <t>RV00300000565090286</t>
  </si>
  <si>
    <t>ตัดรด.รอการรับรู้ ธ.ไทยพาณิชย์201-9,30(97500+280800)ส.ค.65  รับเงินใบนำส่ง291,293/65 รายได้โครงการ วิทยาลัยการจัดการฯ  โครงการฝึกอบรมหลักสูตรวินัยข้าราชการท้องถิ่น การคงอยู่และการเปลี่ยนแปลง,โอน378,300,UM</t>
  </si>
  <si>
    <t>13/09/2565</t>
  </si>
  <si>
    <t>RV00300000565090311</t>
  </si>
  <si>
    <t>ตัดรด.รอการรับรู้ รับเงินโอน ธ.ไทยพาณิชย์201-9,26ส.ค.65  รายได้โครงการ วิทยาลัยการจัดการฯ  โครงการชุมชนนวัตกรรมเพื่อการบริหารจัดการที่ดินและการท่องเที่ยวอย่างยั่งยืน พื้นที่ ต.ละมอ อ.นาโยง จ.ตรัง ประจำปีงปม.2565 งวดที่1 จากอว.160,000,โอน160,000,UM</t>
  </si>
  <si>
    <t>RV00300000565090316</t>
  </si>
  <si>
    <t>รับเงินโอน ธ.ไทยพาณิชย์201-9,13ก.ย.65 รับเงินใบนำส่ง298/65 รายได้โครงการ วิทยาลัยการจัดการฯ  โครงการพัฒนาศักยภาพบุคลากรครูตามหลักสูตร การพัฒนาสมรรถนะของครูในการจัดการเรียนรู้ โดยการจัดชุมชนแห่งการเรียนรู้ทางวิชาชีพ(PLC)ตามสาระการเรียนรู้  ,โอน62,400 ,UM</t>
  </si>
  <si>
    <t>19/09/2565</t>
  </si>
  <si>
    <t>RV00300000565090394</t>
  </si>
  <si>
    <t>รับเงินโอนธ.ไทยพาณิชย์201-9,13(3900)16(50700)ก.ย.65 รับเงินใบนำส่ง302/65 รายได้โครงการ วิทยาลัยการจัดการฯ โครงการการจัดทำแผนพัฒนาการศึกษา(2566-2570)ของรร.และศูนย์พัฒนาเด็กเล็ก สังกัดอปท.(ตามหนังสือด่วนที่สุด ที่มท.0816.2/ว368ลว19ม.ค.2564),โอน54,600,UMDC</t>
  </si>
  <si>
    <t>RV00300000565090399</t>
  </si>
  <si>
    <t>รับเงินโอน ธ.ไทยพาณิชย์201-9,5(3900)13(74100)19(15600)ก.ย.65 รับเงินใบนำส่ง303/65 รายได้โครงการ วิทยาลัยการจัดการฯ โครงการฝึกอบรม การจัดทำรายงานการประเมินตนเอง ตามขั้นตอนการประกันคุณภาพภายใน ปีการศึกษา 2565 เทคนิคการกรอกระบบnccs/ระบบ e-SARฯและเทคนิคการจัดเอกสารSARเพื่อนำเสนอโดยไม่ใช้แฟ้มของรร.(ระดบอนุบาล) ,โอน93,600,UM</t>
  </si>
  <si>
    <t>RV00300000565090400</t>
  </si>
  <si>
    <t>รับเงินโอน ธ.ไทยพาณิชย์201-9,7(4900x2)8(ตัด68600จาก69600รอคืน1,000)9(44100)13(362600+78400)ก.ย.65 รับเงินใบนำส่ง304-305/65 รายได้โครงการ วิทยาลัยการจัดการฯ โครงการกรณีศึกษาการกระทำผิดที่ถูกลงโทษและถูกตรวจสอบโดยสตง.และการเพิ่มประสิทธิภาพเทคนิคการประชุมสภาท้องถิ่นฯ,โอนรวม563,500,UMDC</t>
  </si>
  <si>
    <t>RV00300000565090524</t>
  </si>
  <si>
    <t>รับเงินโอน ธ.ไทยพาณิชย์201-9,14(49000)15(9800)21(362600)ก.ย.65 รับเงินใบนำส่ง309/65 รายได้โครงการ วิทยาลัยการจัดการฯ  โครางการการเพิ่มประสิทธิภาพเทคนิคการประชุมสภา ให้เป็นไปตามกฎหมาย ระเบียบข้อบังคับในการใช้อำนาจ ของฝ่ายสภาท้องถิ่นและสรุปกม.เพื่อลดความเสี่ยงในการบริหารงาน การปฏิบัติหน้าที่ของฝ่ายบริหาร ประธานสภา และสมาชิกสภาท้องถิ่น ,รวม421,400,UM</t>
  </si>
  <si>
    <t>27/09/2565</t>
  </si>
  <si>
    <t>RV00300000565090563</t>
  </si>
  <si>
    <t>รับเงินโอน ธ.ไทยพาณิชย์201-9,2(33000)9(16500)12(16500x2)13(16500)14(33000+16500x2)15(33000x3+16500x4)16(33000x3+32000+16500x2)19(1000)20(16500x2)ก.ย.65 รับเงินใบนำส่ง313/65 รายได้โครงการ วิทยาลัยการจัดการฯ  โครงการศิลปะการทำงานเป็นทีม เทคนิคการสื่อสารภายในองค์กรและการจัดการองค์ความรู้ในองค์กร(KM)เพื่อการพัฒนาท้องถิ่นภายใต้สถานการณ์การแพร่ระบาดของไวรับโควิด19,รวม528,000,UM</t>
  </si>
  <si>
    <t>บันทึกรายได้ค้างรับ  รายได้เงินบริการวิชาการ วิทยาลัยการจัดการเพื่อการพัฒนา สัญญาจ้างโครงการประเมินผลการปฏิบัติราชการขององค์การบริหารส่วนจังหวัดสตูล (BSC) ประจำปีงปม.2565  งวดที่2 เงิน45,000 ตามอว8202.10/2634 ลว6ก.ย.65</t>
  </si>
  <si>
    <t>โรงเรียนสาธิตมหาวิทยาลัยทักษิณ</t>
  </si>
  <si>
    <t>RV00020900065090323</t>
  </si>
  <si>
    <t>รับเงินโอนจากบัญชีเงินฝากกระแสรายวัน ธ.ไทยพาณิชย์ เลขที่บัญชี 426-069850-8 ในวันที่ 31 ก.ค.65 และวันที่ 3-19 ส.ค. 65 จากผู้เข้าร่วมโครงการ สำหรับเงินค่าลงทะเบียนโครงการประชุมสัมมนาเชิงปฏิบัติการระดับนานาชาติ Teaching Science using Toys and Hands - on Activities ระหว่างวันที่ 19-23 ส.ค. 65 ณ โรงเรียนสาธิตมหาวิทยาลัย (หักบริการวิชาการร้อยละ16ของโรงเรียน โดยรับรู้เป็นรายได้ของโรงเรียนร้อยละ 87) ตามใบเสร็จ เล่มที่ 1164 เลขที่ 40</t>
  </si>
  <si>
    <t>รวม-โรงเรียนสาธิตมหาวิทยาลัยทักษิณ</t>
  </si>
  <si>
    <t>ประจำเดือนกันยายน 2565</t>
  </si>
  <si>
    <t xml:space="preserve">หมายเหตุ : รับเงินโอน 25,600.00 (ค่าธ. 16%) รายรับรร.87% RV00020900065090323 จำนวนเงิน 21,504.00 บาท สะสมหน่วยงาน 3% 768.00 บาท (1.)15/9/2565 RV00020900065090315 ประชุมสัมมนาเชิงปฏิบัติการระดับนานาชาติ Teaching Science Toys and Hands-on Activities ระหว่างวันที่ 19-23 สิงหาคม 2565 (หักบริการวิชาการรร้อยละ16ของรายรับโรงเรียน) โดยนำส่งมหาวิทยาลัยสำหรับค่าธรรมเนียมร้อยละ5 ตามใบเสร็จ เล่มที่ 2802 เลขที่ 01 จำนวนเงิน 1,280.00 บาท  (2.)15/09/2565 RV00020900065090322 รับเงินโอนจากบัญชีเงินฝากออมทรัพย์ ธ.ไทยพาณิชย์ เลขที่บัญชี 425-080029-6 ในวันที่ 08/09/65 จากโรงเรียนสาธิตมหาวิทยาลัยทักษิณ สำหรับเงินค่าลงทะเบียนเข้าร่วมโครงการประชุมสัมมนาเชิงปฏิบัติการระดับนานาชาติ Teaching Science Toys and Hands-on Activities ระหว่างวันที่ 19-23 สิงหาคม 2565 (หักบริการวิชาการรร้อยละ16ของรายรับโรงเรียน) โดยนำส่งกองทุนบริการวิชาการและนวัตกรรมสำหรับค่าธรรมเนียมร้อยละ8 ตามใบเสร็จ เล่มที่ 1026 เลขที่ 03 จำนวนเงิน 2,048.00 บาท  </t>
  </si>
  <si>
    <t>JV00300000565090228 (รายได้ค้างรับ)</t>
  </si>
  <si>
    <t>แก้ไขข้อมูลหลังปิดบัญชี  ทางบัญชีปรับปรุงบัญชีพร้อมกระทบงปม.ในปีงปม.66 (พ.ย.65)</t>
  </si>
  <si>
    <t>3 รหัสบัญชีรวมกันหักด้วยรายการกลับบัญชีต้นปีและรายการปรับปรุง</t>
  </si>
  <si>
    <t>ก่อนแก้ไข ณ 30ก.ย.65</t>
  </si>
  <si>
    <t>ผลต่างปรับปรุงพร้อมกระทบงปม.ในปีงปม.66(พ.ย.65)</t>
  </si>
  <si>
    <t>งานวิเทศฯ ก.ย.65 แก้ไขข้อมูลหลังปิดบัญชี  ทางบัญชีปรับปรุงบัญชีพร้อมกระทบงปม.ในปีงปม.66 (พ.ย.65)</t>
  </si>
  <si>
    <t>04/10/2565</t>
  </si>
  <si>
    <t>RV00020900066100006</t>
  </si>
  <si>
    <t>รับเงินโอนจากบัญชีเงินฝากออมทรัพย์ ธ.กรุงไทย เลขที่บัญชี 981-2-81043-9 ในวันที่ 27/09/65 (ปรับลดรายได้รอการรับรู้ RV00020900065090692) จากโรงเรียนดรุณศาสน์วิทยา จังหวัดปัตตานี สำหรับเงินจัดค่ายเทคนิคปฏิบัติการเบื้องต้นทางด้านวิทยาศาสตร์ สำหรับนักเรียนโครงการเสริมสร้างศักยภาพด้านวิทยาศาสตร์ คณิตศาสตร์ (หักค่าธรรมเนียมบริการวิชาการร้อยละ16ของคณะวิทยาศาสตร์) ตามใบเสร็จ เล่มที่ 1128 เลขที่ 5-7</t>
  </si>
  <si>
    <t>05/10/2565</t>
  </si>
  <si>
    <t>RV00020900066100010</t>
  </si>
  <si>
    <t>รับเงินโอนจากบัญชีเงินฝากออมทรัพย์ ธ.กรุงไทย เลขที่บัญชี 981-2-81043-9 ระหว่างวันที่ 04/10/2565 จากโรงเรียนอัครศาสน์วิทยา (มูลนิธิ) จ.นราธิวาส สำหรับงานบริการวิชาการค่ายวิทยาศาสตร์และวิชาการสำหรับนักเรียนกลุ่ม PETCH-P ระดับชั้น ม.4 (หักบริการวิชาการร้อยละ 16ของรายรับคณะวิทย์) ตามใบเสร็จ เล่มที่ 1128 เลขที่ 8</t>
  </si>
  <si>
    <t>27/10/2565</t>
  </si>
  <si>
    <t>RV00020900066100113</t>
  </si>
  <si>
    <t>รับเงินโอนจากบัญชีเงินฝากออมทรัพย์ ธ.กรุงไทย เลขที่บัญชี 981-2-81043-9 ในวันที่ 18/10/65 จากโรงเรียนควนขนุน จังหวัดพัทลุง สำหรับเงินจัดค่ายฝึกปฏิบัติการเบื้องต้นทางด้านวิทยาศาสตร์ สำหรับนักเรียนห้องเรียนพิเศษ ระดับมัธยมศึกษาตอนต้น ชั้นปีที่ 1-3 (หักบริการวิชาการร้อยละ16จากรับคณะวิทยาศาสตร์) ตามใบเสร็จ PR2-2566:1/50</t>
  </si>
  <si>
    <t>28/10/2565</t>
  </si>
  <si>
    <t>RV00020900066100127</t>
  </si>
  <si>
    <t>รับเงินโอนจากบัญชีเงินฝากออมทรัพย์ ธ.กรุงไทย เลขที่บัญชี 981-2-81043-9 ในวันที่ 25/10/65 จากโรงเรียนพัทลุง จังหวัดพัทลุง สำหรับเงินจัดค่ายกิจกรรมส่งเสริมความเป็นเลิศด้านวิทยาศาสตร์ สำหรับนักเรียนโครงการห้องเรียนพิเศษเตรียมทหาร ระดับมัธยมศึกษาปีที่ 1-2 (หักบริการวิชาการร้อยละ16จากรับคณะวิทยาศาสตร์) ตามใบเสร็จ PR2-2566:2/6</t>
  </si>
  <si>
    <t>19/10/2565</t>
  </si>
  <si>
    <t>RV00300000566100241</t>
  </si>
  <si>
    <t>ตัดรด.รอการรับรู้ ธ.ไทยพาณิชย์609-3,5(4000x5)6(4000x3)7(4000x2)8(4000)10(4000)11(4000)12(4000x2)13(4000x3)14(4000x27)15(4000x16)18(4000)19(4000x2)28(4000x2)ก.ย.65 รับเงินใบนำส่ง5/66 รายได้โครงการฯ คณะศึกษาฯ โครงการพัฒนาข้าราชการครูและบุคลากรทางการศึกษาก่อนแต่งตั้งให้มีและเลื่อนวิทยาฐานะให้สูงขึ้นฯ ค่าธ.6%15,840,กองทุน4%10,560,โอน253,440,สะสม2%5,280,เบิก248,160จาก264,000จากข้าราชการครูและบุคลากรทางการศึกษา อว8205.01/0441ลว23มิ.ย.64</t>
  </si>
  <si>
    <t>31/10/2565</t>
  </si>
  <si>
    <t>RV00020900066100159</t>
  </si>
  <si>
    <t>รับเงินโอนจากบัญชีเงินฝากออมทรัพย์ ธ.กรุงไทย เลขที่ 981-2-81043-9 ในวันที่ 21/10/65 จากสถาบันวิจัยและพัฒนา สำหรับเงินค่าลงทะเบียน-การประชุมวิชาการพืชสวนแห่งชาติ ครั้งที่ 19 ภายใต้หัวข้อ พืชสวนสมัยใหม่ เทคโนโลยีและนวัตกรรม (หักบริการวิชาการร้อยละ 6 ของรายรับสถาบันวิจัยฯ) ตามใบเสร็จ PL2-2566:1/1</t>
  </si>
  <si>
    <t>20/10/2565</t>
  </si>
  <si>
    <t>RV00300000566100243</t>
  </si>
  <si>
    <t>รับเงินโอน ธ.ไทยพาณิชย์201-9,12ต.ค.65 รับเงินใบนำส่ง6/66 รายได้โครงการ วิทยาลัยการจัดการฯ  โครงการพัฒนาข้าราชการครูและบุคลากรทางการศึกษาตามหลักเกณฑ์และวิธีการประเมินตำแหน่ง การเลื่อนวิทยะฐานะฯตามข้อตกลงในการพัฒนางาน:PAตำแหน่งครู  ,โอน113,100 ,UM</t>
  </si>
  <si>
    <t>RV00300000566100026</t>
  </si>
  <si>
    <t>รับเงินโอนธ.ไทยพาณิชย์609-3,4ต.ค.65 รับเงินใบนำส่ง2/66 รายได้โครงการฯ วิเทศสัมพันธ์-สข ค่าลทบ.โครงการ English for Daily life จากนร.รร.เบญจมฯปัตตานี  ค่าธ.16%11,200 กองทุน5%3,500,โอนกำไร66,500,สะสม3%2,100,สสช.8%5,600,เบิก58,800จาก70,000 ตามอว8202.04/076 ลว.30ก.ย.65,โอน70,000</t>
  </si>
  <si>
    <t>RV00300000566100240</t>
  </si>
  <si>
    <t>รับเงินโอนธ.ไทยพาณิชย์609-3,7ต.ค.65  รับเงินใบนำส่ง4/66 รายได้โครงการ วิเทศสัมพันธ์-สงขลา โครงการภาษาจีนเพื่อการสื่อสารเบื้องต้น จากบ.แปซิฟิคแปรรูปสัตว์น้ำ ค่าธ.6%2,160กองทุน2%720,โอนกำไร35,280,รายได้สะสม1.5%540สำนักส่งเสริมฯ2.5%900เบิก33,840จาก36,000,โอน36,000 ตามอว8202.04/081 ลว5ต.ค.65</t>
  </si>
  <si>
    <t>RV00300000566100357</t>
  </si>
  <si>
    <t>รับเงินโอน ธ.ไทยพาณิชย์609-3,7(800)20(800)21(800x2)24(800)25(1600+800)ต.ค.65 รับเงินโอนธ.ไทยพาณิชย์609-3,16(3200)20(800)21(800)มิ.ย.65  รับเงินใบนำส่ง14/66 รายได้โครงการ วิเทศสัมพันธ์-สงขลา  โครงการบริการแปลเอกสาร จากนิสิต บุคลากรม.ทักษิณ และผู้สนใจทั่วไป ค่าธ.6%ก384องทุน2%128,โอนกำไร6,272,รายได้สะสม1.5%96สำนักส่งเสริมฯ2.5%160เบิก6,016จาก6,400</t>
  </si>
  <si>
    <t>ประจำเดือนตุลาคม 2565</t>
  </si>
  <si>
    <t>ผลต่างปรับปรุงพร้อมกระทบงปม.ในปีงปม.66(1พ.ย.65 JV00300000566110022)</t>
  </si>
  <si>
    <t>ประจำปีงบประมาณ พ.ศ. 2566  ตั้งแต่วันที่   1 ตุลาคม 2565 - 30 กันยายน 2566</t>
  </si>
  <si>
    <t>ประจำเดือนพฤศจิกายน 2565</t>
  </si>
  <si>
    <t>ประจำเดือนธันวาคม 2565</t>
  </si>
  <si>
    <t>ประจำเดือนมกราคม 2566</t>
  </si>
  <si>
    <t>ประจำเดือนกุมภาพันธ์ 2566</t>
  </si>
  <si>
    <t>ประจำเดือนมีนาคม 2566</t>
  </si>
  <si>
    <t>ประจำเดือนเมษายน 2566</t>
  </si>
  <si>
    <t>ประจำเดือนพฤษภาคม 2566</t>
  </si>
  <si>
    <t>ประจำเดือนมิถุนายน 2566</t>
  </si>
  <si>
    <t>ประจำเดือนกรกฎาคม 2566</t>
  </si>
  <si>
    <t>ประจำเดือนสิงหาคม 2566</t>
  </si>
  <si>
    <t>ประจำเดือนกันยายน 2566</t>
  </si>
  <si>
    <t>รวมทั้งปีงบประมาณ 2566 (1 ตุลาคม 2565 - 30 กันยายน 2566)</t>
  </si>
  <si>
    <t>27. งานวิเทศสัมพันธ์</t>
  </si>
  <si>
    <t>07/11/2565</t>
  </si>
  <si>
    <t>RV00300000566110065</t>
  </si>
  <si>
    <t>ตัดรด.รอการรับรู้ รับเงินโอน ธ.กรุงไทย359-3,26ต.ค65(376,190),รับเงินโอน ธ.กรุงไทย359-3,7พ.ย.65(10)   รายได้โครงการ คณะศึกษาฯ ค่าตอบแทนการตรวจและค่าใช้จ่ายในการดำเนินการประเมินผลงานข้าราชการ/พนักงานครูและบุคลากรทางการศึกษาท้องถิ่นเพื่อเลื่อนวิทยาฐานะให้สูงขึ้นระดับชำนาญการหรือเชี่ยวชาญ รอบเดือนเม.ย.65 จากสำนักงาน ก.จ. ก.ท. และ ก.อบต. ค่าธ.6%22,572กองทุน2%7,524,โอนกำไร368,676,รายได้สะสม1.5%5,643สำนักส่งเสริมฯ2.5%9,405เบิก353,628จาก376,200</t>
  </si>
  <si>
    <t>10/11/2565</t>
  </si>
  <si>
    <t>RV00300000566110306</t>
  </si>
  <si>
    <t>รับเงินโอน SCB609-3,4(4000x2)พ.ย.65เงิน8,000 ,ตัดรด.รอการรับรู้ รับเงินโอนSCB609-3,10(4000)21(4000x2)26(4000x2)27(4000x7)28(4000)30(4000x2)31(4000x6)ต.ค.65เงิน84,000 รับเงินใบนำส่งSR66110001/66 รายได้โครงการ คณะศึกษาฯ ค่าลทบ.โครงการพัฒนาข้าราชการครูและบุคลากรทางการศึกษาก่อนแต่งตั้งให้มีการเลื่อนเป็นวิทยฐานะฯผอ.รองผอ.ชำนาญการพิเศษ และครูชำนาญการพิเศษ ค่าธ.6%5,520กองทุน2%1,840,โอนกำไร90,160,รายได้สะสม1.5%1,380สำนักส่งเสริมฯ2.5%2,300เบิก86,480จาก92,000</t>
  </si>
  <si>
    <t>RV00300000566110307</t>
  </si>
  <si>
    <t>ตัดรด.รอการรับรู้ รับเงินโอน ธ.ไทยพาณิชย์609-3,6(4000x11)7(4000x17)8(4000x10)9(4000x2)17(4000x2)ต.ค.65เงิน168,000 รับเงินใบนำส่งSR66110003/66 รายได้โครงการ คณะศึกษาฯ ค่าลทบ.โครงการพัฒนาข้าราชการครูและบุคลากรทางการศึกษาก่อนแต่งตั้งให้มีการเลื่อนเป็นวิทยฐานะฯผอ.รองผอ.ชำนาญการพิเศษ และครูชำนาญการพิเศษ ค่าธ.6%10,080กองทุน2%3,360,โอนกำไร164,640,รายได้สะสม1.5%2,520สำนักส่งเสริมฯ2.5%4,200เบิกจาก168,000</t>
  </si>
  <si>
    <t>19/12/2565</t>
  </si>
  <si>
    <t>RV00300000566120351</t>
  </si>
  <si>
    <t>รับเงินโอนธ.ไทยพาณิชย์5949-4,15ธ.ค.65 รับเงินใบนำส่ง66/66รายได้โครงการ คณะศึกษาฯ ค่าลทบ.โครงการแข่งขันทักษะทางวิชาการและประชาสัมพันธ์หลักสูตรคณะศึกษาศาตร์  ค่าธ.16%1,920 กองทุน5%600,โอนกำไร11,400,สะสม3%360,สสช.8%960,เบิก10,080จาก12,000 ตามอว.8205.01/ ลว.16ก.ย.65,โอน12,000</t>
  </si>
  <si>
    <t>31/01/2566</t>
  </si>
  <si>
    <t>RV00300000566010534</t>
  </si>
  <si>
    <t>ตัดรด.รอการรับรู้ ธ.ไทยพาณิชย์5949-4,9(3000)15(2500)พ.ย.65  ,19(3000)25(3000)ธ.ค.65  รายได้เงินบริการวิชาการ คณะศึกษาฯ ค่าลงตีพิมพ์ผลงานทางวิชาการในวารสารศึกษาศาสตร์ มหาวิทยาลัยทักษิณ จากบุคคลทั่วไป ค่าธ.16%1,840 กองทุน5%575,โอนกำไร10,925,สะสม3%345,สสช.8%920,เบิก9,660จาก11,500</t>
  </si>
  <si>
    <t>RV00300000566110014</t>
  </si>
  <si>
    <t>รับเงินโอนธ.ไทยพาณิชย์ กระแสรายวัน044-1,3พ.ย.65   รายได้โครงการ นิติฯ สัญญาจ้างที่ปรึกษาเพื่อดำเนินโครงการวิจัย เรื่อง การศึกษาวิจัยเชิงประจักษ์เพื่อให้การส่งคนไทยไปเก็บผลไม้ป่าในฟินแลนด์เป็นไปอย่างถูกต้องและเป็นธรรมต่อทุกฝ่าย จากสถานเอกอัครราชทูต กรุงเฮลซิงกิ ค่าธ.6%3,000กองทุน2%1,000,โอนกำไร49,000,รายได้สะสม1.5%750สำนักส่งเสริมฯ2.5%1,250เบิก47,000จาก50,000 สญ.1/65 อว.8205.08/1823ลว16ก.ย.65,โอน50,000</t>
  </si>
  <si>
    <t>24/11/2565</t>
  </si>
  <si>
    <t>RV00300000566110400</t>
  </si>
  <si>
    <t>รับเงินโอน ธ.กรุงไทย359-3,17(223618)23(12)พ.ย.65  รายได้เงินบริการวิชาการ คณะนิติฯ จ้างที่ปรึกษาโครงการประเมินความเชื่อมั่นของปชช.ในจ.ชายแดนภาคใต้ที่มีผลต่อการอำนวยความยุติธรรมของกระทรวงยุติธรรมฯ ประจำปีงปม.2565 สญ.123/65 งวดที่1 ค่าธ.6%13,417.80กองทุน2%4,472.60,โอนกำไร219,157.40,รายได้สะสม1.5%3,354.45สำนักส่งเสริมฯ2.5%5,590.75เบิก210,212.20จาก223,630จากสนง.ปลัดกระทรวงยุติธรรม223,630</t>
  </si>
  <si>
    <t>RV00300000566120350</t>
  </si>
  <si>
    <t>รับเงินโอนธ.ไทยพาณิชย์ กระแสรายวัน044-1,19ธ.ค.65   รายได้โครงการ นิติฯ สัญญาจ้างที่ปรึกษาเพื่อดำเนินโครงการวิจัย เรื่อง การศึกษาวิจัยเชิงประจักษ์เพื่อให้การส่งคนไทยไปเก็บผลไม้ป่าในฟินแลนด์เป็นไปอย่างถูกต้องและเป็นธรรมต่อทุกฝ่าย จากสถานเอกอัครราชทูต กรุงเฮลซิงกิ(งวดที่2) ค่าธ.6%3,000กองทุน2%1,000,โอนกำไร49,000,รายได้สะสม1.5%750สำนักส่งเสริมฯ2.5%1,250เบิก47,000จาก50,000 สญ.1/65 อว.8205.08/1823ลว16ก.ย.65,โอน50,000</t>
  </si>
  <si>
    <t>26/01/2566</t>
  </si>
  <si>
    <t>RV00300000566010409</t>
  </si>
  <si>
    <t>รับเงินโอน ธ.กรุงไทย359-3,4(335,433),รับเงินโอน ธ.ไทยพาณิชย์ กระแสรายวัน044-1,20ม.ค.66(12) รายได้เงินบริการวิชาการ คณะนิติฯ จ้างที่ปรึกษาโครงการประเมินความเชื่อมั่นของปชช.ในจ.ชายแดนภาคใต้ที่มีผลต่อการอำนวยความยุติธรรมของกระทรวงยุติธรรมฯ ประจำปีงปม.2565 จากสนง.ปลัดกระทรวงยุติธรรม สญ.123/65 งวดที่2 ค่าธ.6%20,126.70กองทุน2%6,708.90,โอนกำไร328,736.10,รายได้สะสม1.5%5,031.67สำนักส่งเสริมฯ2.5%8,386.12เบิก315,318.30จาก335,445</t>
  </si>
  <si>
    <t>08/11/2565</t>
  </si>
  <si>
    <t>RV00300000566110293</t>
  </si>
  <si>
    <t>รับเงินโอน ธ.ไทยพาณิชย์5949-4,3พ.ย.65  รายได้โครงการ คณะมนุษย์ฯ ค่าลงทะเบียนโครงการประชุมวิชาการระดับชาติและนานาชาติ ด้านมนุษยศาสตร์ฯ จากคณะมนุษย์ฯ ม.เกษตรฯ10,000,คณะมนุษย์ฯ ม.ราชภัฎเชียงราย10,000,Soutsaka Institute of Technologyฯ19,114 ค่าธ.6%2,346.84กองทุน2%782.28,โอนกำไร38,331.72,รายได้สะสม1.5%586.71,สำนักส่งเสริมฯ2.5%977.85,เบิก36,767.16จาก39,114ตามอว.8205.02/871ลว2พ.ย.65 และอว8205.02/885ลว3พ.ย.65,โอน10,000+10,000+19,114</t>
  </si>
  <si>
    <t>18/11/2565</t>
  </si>
  <si>
    <t>RV00300000566110374</t>
  </si>
  <si>
    <t>รับเงินโอนธ.ไทยพาณิชย์5949-4,3พ.ย.65 ใบนำส่ง38/66 รายได้โครงการ คณะมนุษย์ฯ บริการวิชาการเพื่อหารายได้ ภายใต้ศูนย์พัฒนาบันลือ ถิ่นพังงา:ค่าลงทะเบียนสมัครสอบวัดความรู้และทักษะภาษาอังกฤษTOEIC ค่าธ.16%21,200 กองทุน5%6,625,โอนกำไร125,875,สะสม3%3,975,สสช.8%10,600,เบิก111,300จาก132,500 อว8205.02/   ลว7ต.ค.65,โอน132,500</t>
  </si>
  <si>
    <t>RV00300000566010481</t>
  </si>
  <si>
    <t>รับเงินโอน ธ.ไทยพาณิชย์5949-4,5ม.ค.66  รายได้โครงการ คณะมนุษย์ฯ งปม.สนับสนุนโครงการประชุมวิชาการระดับชาติและนานาชาติ ด้านมนุษยศาสตร์ฯ ค่าธ.6%600 กองทุน2%200,โอนกำไร9,800,สะสม1.5%150,สสช.2.5%250,เบิก9,400จาก10,000 จากคณะศิลปกรรมฯ ม.นราหธิวาสราชนครินทร์10,000 ตามอว8205.02/0010ลว5ม.ค.66,โอน10,000</t>
  </si>
  <si>
    <t>27/01/2566</t>
  </si>
  <si>
    <t>RV00300000566010489</t>
  </si>
  <si>
    <t>รับเงินโอน ธ.ไทยพาณิชย์609-3,3(4200)5(4200)18(12600)19(4200)20(21000)24(298200)ม.ค.66  รับเงินใบนำส่ง31/66  รายได้โครงการ คณะเศรษฐศาสตร์ฯ ค่าลงทะเบียนโครงการอบรม สัมมนา เพื่อเพิ่มประสิทธิภาพการปฏิบัติงานข้าราชการและพนง.ท้องถิ่นฯ(PA)และการประเมินเพื่อเลื่อนวิทยฐานะฯจากอปท.  ค่าธ.6%20,664กองทุน2%6,888โอนกำไร337,512,รายได้สะสม1.5%5,166สำนักส่งเสริมฯ2.5%8,610เบิก323,736จาก344,400 จากบุคลากรอปท.รวม344,400</t>
  </si>
  <si>
    <t>RV00300000566010535</t>
  </si>
  <si>
    <t>รับเงินโอน ธ.ไทยพาณิชย์609-3,19(4200+8400)20(4200+4200+8400)23(4200)24(12600)25(8400+4200)26(4190)27(8400+4200)30(4200+218400+10)ม.ค.66เงิน298,200  ตัดรด.รอการรับรู้ ธ.ไทยพาณิชย์609-3,22ธ.ค.65(4200) รับเงินใบนำส่ง35/66 รายได้โครงการ คณะเศรษฐศาสตรฯ ค่าลทบ.โครงการฝึกอบรม สัมมนาเพื่อเพิ่มประสิทธิภาพการบริหารงานบุคคลพนง.จ้างอปท.ฯ  ค่าธ.6%18,144กองทุน2%6,048,โอนกำไร296,352,รายได้สะสม1.5%4,536สำนักส่งเสริมฯ2.5%7,560เบิก284,256จาก302,400 อว8205.07 ลว.24พ.ย.65</t>
  </si>
  <si>
    <t>RV00020900066110136</t>
  </si>
  <si>
    <t>รับเงินโอนจากบัญชีเงินฝากออมทรัพย์ ธ.ไทยพาณิชย์ เลขที่บัญชี 403-487220-3 ในวันที่ 02/11/65 จากนางสาวสุกลกาญจน์ กรรณราย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เล่มที่ 1135 เลขที่ 39</t>
  </si>
  <si>
    <t>09/11/2565</t>
  </si>
  <si>
    <t>RV00020900066110155</t>
  </si>
  <si>
    <t>รับเงินโอนจากบัญชีเงินฝากออมทรัพย์ ธ.ไทยพาณิชย์ เลขที่บัญชี 403-487220-3 ในวันที่ 04/11/65 จากนางสาวสุกลกาญจน์ กรรณราย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PL2-2566:1/33</t>
  </si>
  <si>
    <t>RV00020900066110167</t>
  </si>
  <si>
    <t>รับเงินโอนจากบัญชีเงินฝากออมทรัพย์ ธ.ไทยพาณิชย์ เลขที่บัญชี 403-487220-3 ในวันที่ 08/11/65 จากนางสาวสุกลกาญจน์ กรรณราย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PL2-2566:1/40</t>
  </si>
  <si>
    <t>16/11/2565</t>
  </si>
  <si>
    <t>RV00020900066110281</t>
  </si>
  <si>
    <t>รับเงินโอนจากบัญชีเงินฝากออมทรัพย์ ธ.ไทยพาณิชย์ เลขที่บัญชี 403-487220-3 ในวันที่ 15/11/2565 จากนางสาวสุกลกาญจน์ กรรณราย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PL2-2566:1/45</t>
  </si>
  <si>
    <t>17/11/2565</t>
  </si>
  <si>
    <t>RV00020900066110332</t>
  </si>
  <si>
    <t>รับเงินโอนจากบัญชีเงินฝากออมทรัพย์ ธ.ไทยพาณิชย์ เลขที่บัญชี 403-487220-3 ในวันที่ 16/11/2565 จากนางสาวสุกลกาญจน์ กรรณราย สำหรับรายการค่าบริการคลินิกการแพทย์แผนไทย ตามอัตราการให้บริการโปรแกรมสุขภาพและการจำหน่ายผลิตภัณฑ์สมุนไพร (หักบริการวิชาการร้อยละ 16 จากรายรับของ คณะ วสก.) ตามใบเสร็จ PL2-2566:1/47</t>
  </si>
  <si>
    <t>23/01/2566</t>
  </si>
  <si>
    <t>RV00020900066010219</t>
  </si>
  <si>
    <t>รับเงินโอนจากบัญชีเงินฝากออมทรัพย์ ธ.กรุงไทย เลขที่ 981-2-81043-9 ในวันที่ 06/12/2565 จากกระทรวงอุดมศึกษา วิทยาศาสตร์ วิจัยและนวัตกรรม สำหรับเงินสนับสนุนโครงการยุวชนอาสา (รอบที่ 2) งวดที่ 1 โครงการนักสร้างดินอินทรีย์บ้านเขากลาง (อนุมัติให้ยกเว้นค่าธรรมเนียมบริการวิชาการตามมติกรรมการการเงินและทรัพย์สิน สมัยสามัญ ครั้งที่ 10/2565 ตามใบเสร็จ PR2-2566:14/30</t>
  </si>
  <si>
    <t>ยกเว้นค่าธรรมเนียม</t>
  </si>
  <si>
    <t>03/11/2565</t>
  </si>
  <si>
    <t>RV00020900066110076</t>
  </si>
  <si>
    <t>รับเงินโอนจากบัญชีเงินฝากออมทรัพย์ ธ.กรุงไทย เลขที่ 981-2-81043-9 ในวันที่ 20 ต.ค. 65 จากคณะวิทยาศาสตร์ สำหรัเงินค่าลงทะเบียนเข้าร่วมงานประชุมวิชาการระดับนานาชาติ The 5th International Conference on Mathematics, Engineering and Industrial Applications 2022 (ICoMEIA 2022) หักค่าธรรมเนียมบริการวิชาการร้อยละ 16 จากรายรับคณะวิทย์ ตามใบเสร็จ PL2-2566:1/4</t>
  </si>
  <si>
    <t>RV00020900066110077</t>
  </si>
  <si>
    <t>รับเงินโอนจากบัญชีเงินฝากออมทรัพย์ ธ.กรุงไทย เลขที่ 981-2-81043-9 ในวันที่ 10 ต.ค. 65 จากคณะวิทยาศาสตร์ สำหรัเงินค่าลงทะเบียนเข้าร่วมงานประชุมวิชาการระดับนานาชาติ The 5th International Conference on Mathematics, Engineering and Industrial Applications 2022 (ICoMEIA 2022) หักค่าธรรมเนียมบริการวิชาการร้อยละ 16 จากรายรับคณะวิทย์ ตามใบเสร็จ PL2-2566:1/5</t>
  </si>
  <si>
    <t>RV00020900066110101</t>
  </si>
  <si>
    <t>15/11/2565</t>
  </si>
  <si>
    <t>RV00020900066110254</t>
  </si>
  <si>
    <t>รับเงินโอนจากบัญชีเงินฝากออมทรัพย์ ธ.กรุงไทย เลขที่ 981-2-81043-9 ในวันที่ 09/11/2565 จากโรงเรียนตรังคริสเตียนศึกษา จังหวัดตรัง สำหรับเงินจัดค่ายบริการวิชาการสำหรับสถานศึกษา : ค่าย The Sci ค้นคว้านักวิทย์สำหรับนักเรียนห้องเรียนพิเศษ ระดับมัธยมศึกษาปีที่ 1-3 (หักบริการวิชการร้อยละ 16 ของรายรับคณะวิทย์) ตามใบเสร็จ PR2-2566:3/33</t>
  </si>
  <si>
    <t>28/11/2565</t>
  </si>
  <si>
    <t>RV00020900066110447</t>
  </si>
  <si>
    <t>รับเงินโอนจากบัญชีเงินฝากออมทรัพย์ ธ.กรุงไทย เลขที่ 981-2-81043-9 ในวันที่ 24/11/2565 จากโรงเรียนเบญจมราชูทิศ จังหวัดนครศรีธรรมราช สำหรับเงินสนับสนุนการจัดค่ายบริการวิชาการในรูปแบบการศึกษาดูงานและเยี่ยมชมห้องปฏิบัติการด้านพลังงานทดแทนและฝึกการใช้เครื่องมือวิทยาศาสตร์ด้านฟิสิกส์ (หักค่าธรรมเนียมบริการวิชาการร้อยละ 16 จากรายรับคณะวิทย์) ตามใบเสร็จ PL2-2566:5/15</t>
  </si>
  <si>
    <t>06/12/2565</t>
  </si>
  <si>
    <t>RV00020900066120037</t>
  </si>
  <si>
    <t>รับเงินโอนจากบัญชีเงินฝากออมทรัพย์ ธ.ออมสิน เลขที่บัญชี 020240828481 ในวันที่ 01/12/2565 จากโรงเรียนสตรีทุ่งสง สำหรับเงินจัดค่ายส่งเสริมและพัฒนาอัจฉริยภาพด้านวิทยาศาสตร์ คณิตศาสตร์และคอมพิวเตอร์ โครงการความสามารถพิเศษด้านวิทยาศาสตร์ คณิตศาสตร์ตามแนวทาง สสวท. และ สอวน. (หักบริการวิชาการร้อยละ 16 จากรายรับของคณะวิทย์) ตามใบเสร็จ PR2-2566:6/18</t>
  </si>
  <si>
    <t>09/12/2565</t>
  </si>
  <si>
    <t>RV00020900066120109</t>
  </si>
  <si>
    <t>รับเงินโอนจากบัญชีเงินฝากออมทรัพย์ ธ.กรุงไทย เลขที่ 981-2-81043-9 ในวันที่ 07/12/2565 จากโรงเรียนสตรีพัทลุง จังหวัดพัทลุง สำหรับเงินจัดค่ายวิชาการห้องปฏิบัติการ สำหรับนักเรียนห้องเรียนพิเศษ ระดับชั้นมัธยมศึกษาปีที่ 1-2 (หักบริการวิชาการร้อยละ 16 ของรายรับ คณะวิทย์) ตามใบเสร็จ PR2-2566:7/1</t>
  </si>
  <si>
    <t>RV00020900066120212</t>
  </si>
  <si>
    <t>รับเงินโอนจากบัญชีเงินฝากออมทรัพย์ ธ.กรุงไทย เลขที่ 981-2-81043-9 ในวันที่ 13/12/2565 จากโรงเรียนกัลยาณีศรีธรรมราช จ.นครศรีธรรมราช สำหรับเงินจัดกิจกรรมศึกษาเรียนรู้โครงงานคณิตศาสตร์กับอาจารย์ในมหาวิทยาลัย จุดประกายโครงงานคณิตศาสตร์ สำหรับนักเรียนโครงการพัฒนานักเรียนความสามารถพิเศษทางวิทยาศาสตร์และคณิตศาสตร์ฯ (หักบริการวิชาการร้อยละ 16 ของรายรับ คณะวิทย์) ตามใบเสร็จ PR2-2566:7/47</t>
  </si>
  <si>
    <t>29/12/2565</t>
  </si>
  <si>
    <t>RV00020900066120351</t>
  </si>
  <si>
    <t>รับเงินโอนจากบัญชีเงินฝากออมทรัพย์ ธ.กรุงไทย เลขที่ 981-2-81043-9 ในวันที่ 26/12/2565 จากโรงเรียนระโนดวิทยา จังหวัดสงขลา สำหรับเงินจัดค่ายทักษะปฏิบัติการทางวิทยาศาสตร์ สำหรับนักเรียนห้องเรียนพิเศษ ระดับมัธยมศึกษาตอนต้น (หักบริการวิชาการร้อยละ 16 ของรายรับ คณะวิทย์) ตามใบเสร็จ PR2-2566:10/17</t>
  </si>
  <si>
    <t>RV00020900066120352</t>
  </si>
  <si>
    <t>รับเงินโอนจากบัญชีเงินฝากออมทรัพย์ ธ.กรุงไทย เลขที่ 981-2-81043-9 ในวันที่ 15/12/2565 จากโรงเรียนกำแพงวิทยา จังหวัดสตูล สำหรับเงินจัดค่ายปฏิบัติการวิทยาศาสตร์สำหรับนักเรียนห้องเรียนพิเศษ ระดับชั้นมัธยมศึกษาตอนปลาย (หักบริการวิชาการร้อยละ 16 ของรายรับ คณะวิทย์) ตามใบเสร็จ PR2-2566:10/16</t>
  </si>
  <si>
    <t>11/01/2566</t>
  </si>
  <si>
    <t>RV00020900066010108</t>
  </si>
  <si>
    <t>รับเงินโอนจากบัญชีเงินฝากออมทรัพย์ ธ.กรุงไทย เลขที่ 981-2-81043-9 ในวันที่ 09/01/2566 จากโรงเรียนตรังคริสเตียนศึกษา จังหวัดตรัง สำหรับเงินจัดค่ายค่าย DAVINCII ถอดรหัสนักวิทยาศาสตร์ สำหรับนักเรียนห้องเรียนพิเศษ ระดับมัธยมศึกษาปีที่ 4-5 (หักบริการวิชาการร้อยละ 16 ของรายรับ คณะวิทย์) ตามใบเสร็จ PR2-2566:13/6</t>
  </si>
  <si>
    <t>12/01/2566</t>
  </si>
  <si>
    <t>RV00020900066010127</t>
  </si>
  <si>
    <t>รับเงินโอนจากบัญชีเงินฝากออมทรัพย์ ธ.กรุงไทย เลขที่ 981-2-81043-9 ในวันที่ 09/01/2566 จากโรงเรียนนราธิวาส จังหวัดนราธิวาส สำหรับเงินจัดค่ายายปฏิบัติการวิทยาศาสตร์สำหรับนักเรียนห้องเรียนพิเศษ ระดับชั้นมัธยมศึกษาตอนต้น (หักบริการวิชาการร้อยละ 16 ของรายรับ คณะวิทย์) ตามใบเสร็จ PR2-2566:13/31</t>
  </si>
  <si>
    <t>19/01/2566</t>
  </si>
  <si>
    <t>RV00020900066010192</t>
  </si>
  <si>
    <t>รับเงินโอนจากบัญชีเงินฝากออมทรัพย์ ธ.กรุงไทย เลขที่ 981-2-81043-9 ในวันที่ 09/01/2566 จากโรงเรียนวีรนาทศึกษามูลนิธิ จังหวัดพัทลุง สำหรับเงินจัดค่ายวิทยาศาสตร์บูรณาการ (GLOBE) สำหรับนักเรียนระดับประถมศึกษาปีที่ 4 (หักบริการวิชาการร้อยละ 16 ของรายรับ คณะวิทย์) ตามใบเสร็จ PR2-2566:14/24</t>
  </si>
  <si>
    <t>RV00020900066010343</t>
  </si>
  <si>
    <t>รับเงินโอนจากบัญชีเงินฝากออมทรัพย์ ธ.กรุงไทย เลขที่ 981-2-81043-9 ในวันที่ 27/01/2566 จากโรงเรียนดรุณศาสตร์วิทยา จังหวัดปัตตานี สำหรับเงินจัดค่ายเทคนิคปฏิบัติการเบื้องต้นทางด้านวิทยาศาสตร์ สำหรับนักเรียนโครงการเสริมสร้างศักยภาพด้านวิทยาศาสตร์ คณิตศาสตร์ ของนักเรียนชั้นมัธยมศึกษาปีที่ 4-5 (หักบริการวิชาการร้อยละ 16 ของรายรับ คณะวิทย์) ตามใบเสร็จ PR2-2566:16/10 ถึง PR2-2566:16/11</t>
  </si>
  <si>
    <t>30/11/2565</t>
  </si>
  <si>
    <t>RV00020900066110464</t>
  </si>
  <si>
    <t>รับเงินโอนจากบัญชีเงินฝากออมทรัพย์ ธ.ไทยพาณิชย์ เลขที่บัญชี 403-487220-3 ในวันที่ 27/10/2565 จากอุทยานวิทยาศาสตร์ มหาวิทยาลัยสงขลานครินทร์ สำหรับเงินค่าสนับสนุนต้นสังกัดผู้เชี่ยวชาญโปรแกรม ITAP ภายใต้โครงการ เรื่อง การออกแบบและสร้างระบบจ่ายอาหารสุกรแบบอัตโนมัติขนาดนำร่อง (ที่ปรึกษาให้แก่ หจก.ศุภากร คอนโทรล) นำส่งเพียงค่าธรรมเนียมบริการวิชาการภายใต้การบริหารของคณะวิศวกรรมศาสตร์ ตามใบเสร็จ PR2-2566:5/24</t>
  </si>
  <si>
    <t>23/12/2565</t>
  </si>
  <si>
    <t>RV00020900066120290</t>
  </si>
  <si>
    <t>รับเงินโอนจากบัญชีเงินฝากออมทรัพย์ ธ.ไทยพาณิชย์ เลขที่บัญชี 416-089435-1 ในวันที่ 16/12/2565 จากโรงเรียนอุบลรัตนราชกัญญาราชวิทยาลัย พัทลุง สำหรับรายการค่าลงทะเบียนเข้าร่วมโครงการค่ายการเรียนรู้วิทยาศาสตร์เชิงปฏิบัติการการตั้งตำรับเครื่องสำอาง (หักบริการวิชาการร้อยละ 16 ของรายรับ อกช.) ตามใบเสร็จ PL2-2566:2/35</t>
  </si>
  <si>
    <t>25/01/2566</t>
  </si>
  <si>
    <t>RV00020900066010270</t>
  </si>
  <si>
    <t>รับเงินจากสำนักคอมพิวเตอร์ พื้นที่พัทลุง สำหรับเงินค่าลงทะเบียนโครงการอบรมเชิงปฏิบัติการ การผลิตสื่อการเรียนการสอนด้วย Canva สำหรับนักศึกษาวิทยาลัยนาฎศิลปพัทลุง (หักบริการวิชาการร้อยละ 16 จากรายรับสำนักคอมพิวเตอร์) ตามใบเสร็จ PL1-2566:1/17</t>
  </si>
  <si>
    <t>RV00020900066010344</t>
  </si>
  <si>
    <t>รับเงินโอนจากบัญชีเงินฝากออมทรัพย์ ธ.ไทยพาณิชย์ เลขที่บัญชี 403-487220-3 ในวันที่ 26/01/2566 จากนางสาวธนสิตา ราชมนตรี (โรงเรียนป่าพะยอมพิทยาคม) สำหรับเงินค่าลงทะเบียนโครงการอบรมเชิงปฏิบัติการ การเขียนโปรแกรมควบคุมระบบสมองกลผ่านแอพพลิเคชั่น (หักบริการวิชาการร้อยละ 16 ของรายรับสำนักคอมพิวเตอร์) ตามใบเสร็จ PL2-2566:3/21</t>
  </si>
  <si>
    <t>11/11/2565</t>
  </si>
  <si>
    <t>RV00020900066110200</t>
  </si>
  <si>
    <t>รับเงินโอนจากบัญชีเงินฝากออมทรัพย์ ธ.กรุงไทย เลขที่ 981-2-81043-9 ในวันที่ 09/11/65 จากสถาบันวิจัยและพัฒนา สำหรับเงินค่าลงทะเบียน-การประชุมวิชาการพืชสวนแห่งชาติ ครั้งที่ 19 ภายใต้หัวข้อ พืชสวนสมัยใหม่ เทคโนโลยีและนวัตกรรม (หักบริการวิชาการร้อยละ 6 ของรายรับสถาบันวิจัยฯ) ตามใบเสร็จ PL2-2566:1/42</t>
  </si>
  <si>
    <t>RV00020900066110282</t>
  </si>
  <si>
    <t>รับเงินโอนจากบัญชีเงินฝากออมทรัพย์ ธ.กรุงไทย เลขที่ 981-2-81043-9 ในวันที่ 10/11/2565 จากสถาบันวิจัยและพัฒนา สำหรับเงินค่าลงทะเบียน-การประชุมวิชาการพืชสวนแห่งชาติ ครั้งที่ 19 ภายใต้หัวข้อ พืชสวนสมัยใหม่ เทคโนโลยีและนวัตกรรม (หักบริการวิชาการร้อยละ 6 ของรายรับสถาบันวิจัยฯ) ตามใบเสร็จ PL2-2566:1/43</t>
  </si>
  <si>
    <t>RV00020900066110408</t>
  </si>
  <si>
    <t>รับเงินโอนจากบัญชีเงินฝากออมทรัพย์ ธ.กรุงไทย เลขที่ 981-2-81043-9 ในวันที่ 21/11/2565 จากสถาบันวิจัยและพัฒนา สำหรับเงินค่าลงทะเบียน-การประชุมวิชาการพืชสวนแห่งชาติ ครั้งที่ 19 ภายใต้หัวข้อ พืชสวนสมัยใหม่ เทคโนโลยีและนวัตกรรม (หักบริการวิชาการร้อยละ 6 ของรายรับสถาบันวิจัยฯ) ตามใบเสร็จ PL2-2566:2/9</t>
  </si>
  <si>
    <t>08/12/2565</t>
  </si>
  <si>
    <t>RV00020900066120085</t>
  </si>
  <si>
    <t>รับเงินโอนจากบัญชีเงินฝากออมทรัพย์ ธ.กรุงไทย เลขที่ 981-2-81043-9 ในวันที่ 23/11/2565 จากสถาบันวิจัยและพัฒนา สำหรับเงินค่าลงทะเบียน-การประชุมวิชาการพืชสวนแห่งชาติ ครั้งที่ 19 ภายใต้หัวข้อ พืชสวนสมัยใหม่ เทคโนโลยีและนวัตกรรม (หักบริการวิชาการร้อยละ 6 ของรายรับสถาบันวิจัยฯ) ตามใบเสร็จ PL2-2566:2/18</t>
  </si>
  <si>
    <t>03/01/2566</t>
  </si>
  <si>
    <t>RV00020900066010009</t>
  </si>
  <si>
    <t>รับเงินโอนจากบัญชีเงินฝากออมทรัพย์ ธ.กรุงไทย เลขที่ 981-2-81043-9 ในวันที่ 20/12/2565 จากสถาบันวิจัยและพัฒนา สำหรับเงินค่าลงทะเบียน-การประชุมวิชาการพืชสวนแห่งชาติ ครั้งที่ 19 ภายใต้หัวข้อ พืชสวนสมัยใหม่ เทคโนโลยีและนวัตกรรม (หักบริการวิชาการร้อยละ 6 ของรายรับสถาบันวิจัยฯ) ตามใบเสร็จ PL2-2566:2/44</t>
  </si>
  <si>
    <t>04/11/2565</t>
  </si>
  <si>
    <t>RV00020900066110100</t>
  </si>
  <si>
    <t>รับเงินโอนจากบัญชีเงินฝากกระแสรายวัน ธ.ไทยพาณิชย์ เลขที่บัญชี 468-022625-8 ในวันที่ 27/10/2565 จากคุณรสวารินทร์ ทองสม สำหรับเงินค่าลงทะเบียน : โครงการฝึกอบรมเชิงปฏิบัติการ การบันทึก-ปิดบัญชีประจำปีงบประมาณ พ.ศ.2565 ของสถานศึกษา สังกัด อปท. รุ่นที่ 1 (หักค่าธรรมเนียมบริการวิชาการร้อยละ 6 จากรายรับ สสช.) ตามใบเสร็จ PL2-2566:1/16</t>
  </si>
  <si>
    <t>RV00020900066120036</t>
  </si>
  <si>
    <t>รับเงินโอนจากบัญชีเงินฝากออมทรัพย์ ธ.กรุงไทย เลขที่ 981-2-81043-9 ในวันที่ 28/11/2565 จากบริษัท แอ้นท์ เอ็กซ์ เวิร์ค จำกัด สำหรับรายการดำเนินการจัดสอบความรู้ผู้ขอขึ้นทะเบียนและใบอนุญาตเป็นผู้ประกอบการวิชาชีพการสาธาณสุขชุมชน ครั้งที่ 3/2565 (หักบริการวิชาการร้อยละ 16 ของรายรับ สสช.) ตามใบเสร็จ PR2-2566:6/22</t>
  </si>
  <si>
    <t>RV00300000566110311</t>
  </si>
  <si>
    <t>ตัดรด.รอการรับรู้ รับเงินโอนธ.ไทยพาณิชย์25(600x31)26(600x10)27(600x8)28(600x8)29(600x8)30(600x10)31(600)ต.ค.65 รับเงินใบนำส่ง30/65 รายได้โครงการ วิเทศสัมพันธ์-สงขลา ค่าลงทะเบียนโครงการจัดสอบTSU-TEP สำหรับนิสิตและบุคลากรม.ทักษิณ ค่าธ.16%7,296 กองทุน5%2,280,โอนกำไร43,320,สะสม3%1,368,สสช.8%3,648,เบิก38,304จาก45,600 ตามอว8202.04/0084 ลว.12ต.ค.65 ,รวม45,600</t>
  </si>
  <si>
    <t>23/11/2565</t>
  </si>
  <si>
    <t>RV00300000566110391</t>
  </si>
  <si>
    <t>รับเงินโอนธ.ไทยพาณิชย์609-3,1(3200)2(800)3(1200)5(1200)6(800)8(1200)11(1200)13(800)15(800)พ.ย.65เงิน11,200 ,ตัดรด.รอการรับรู้ รับเงินโอนธ.ไทยพาณิชย์609-3,27ต.ค.65(2000)  รับเงินใบนำส่ง42/66 รายได้โครงการ ฝ่ายวิชาการ ค่าจ้างบริการโครงการบริการแปลเอกสาร จากบุคลากรภายนอก ค่าธ.6%792กองทุน2%264,โอนกำไร12,936,รายได้สะสม1.5%198สำนักส่งเสริมฯ2.5%330เบิก12,408จาก13,200,ตามอว.8202.04/075 ลว30ก.ย.65</t>
  </si>
  <si>
    <t>RV00300000566120296</t>
  </si>
  <si>
    <t>ตัดรด.รอการรับรู้ ธ.ไทยพาณิชย์609-3,8(6500)10(6500)14(6500)21(6500)23(6500)25(6500)29(6500)พ.ย.65 รับเงินใบนำส่ง60/66 รายได้โครงการ ฝ่ายวิชาการ ค่าจ้างบริการโครงการอบรมภาษาอังกฤษเชิงวิชาการ จากคณาจารย์และบุคคลทั่วไป ค่าธ.6%2,730กองทุน2%910,โอนกำไร44,590,รายได้สะสม1.5%682.50สำนักส่งเสริมฯ2.5%1,137.50เบิก42,770จาก45,500,ตามอว.8202.04/0092 ลว27ต.ค.65</t>
  </si>
  <si>
    <t>ใส่คำอธิบายผิด(ฝ่ายวิชาการ) ที่ถูกต้องวิเทศฯ</t>
  </si>
  <si>
    <t>05/01/2566</t>
  </si>
  <si>
    <t>RV00300000566010082</t>
  </si>
  <si>
    <t>รับเงินโอนธ.ไทยพาณิชย์609-3,2ม.ค.66  รับเงินใบนำส่ง13/66 รายได้โครงการ วิเทศสัมพันธ์ ค่าลงทะเบียนโครงการอบรมภาษาอังกฤษเชิงวิชาการสำหรับคณะพยาบาลศาสตร์  ค่าธ.6%390กองทุน2%130,โอนกำไร6,370,รายได้สะสม1.5%97.50,สำนักส่งเสริมฯ2.5%162.50เบิก6,110จาก6,500ตามอว8202.04/0125 ลว9ธ.ค.65 ,โอน6,500</t>
  </si>
  <si>
    <t>16/01/2566</t>
  </si>
  <si>
    <t>RV00300000566010395</t>
  </si>
  <si>
    <t>ตัดรด.รอการรับรู้ รับเงินโอน ธ.ไทยพาณิชย์609-3,17(1200)18(800)21(800)23(1600+800)25(800)พ.ย.65เงิน6,000 ,1(800)6(800)11(800)22(800+1600)26(800x2)ธ.ค.65เงิน6,400 รับเงินใบนำส่ง18/66  รายได้โครงการ วิเทศสัมพันธ์-สงขลา โครงการบริการแปลเอกสาร จากนิสิต บุคลากรม.ทักษิณ และผู้สนใจทั่วไป ค่าธ.6%744กองทุน2%248,โอนกำไร12,152,รายได้สะสม1.5%186สำนักส่งเสริมฯ2.5%310เบิก11,656จาก12,400 ตามอว8202.04/075 ลว30ก.ย.65</t>
  </si>
  <si>
    <t>RV00300000566010396</t>
  </si>
  <si>
    <t>รับเงินโอน ธ.ไทยพาณิชย์609-3,1(600)2(600)3(300x3)ม.ค.66เงิน3,000  ,ตัดรด.รอการรับรู้ รับเงินโอน ธ.ไทยพาณิชย์609-3,28(600x3)29(600x2)ธ.ค.65เงิน3,000  รับเงินใบนำส่ง19/66  รายได้โครงการ วิเทศสัมพันธ์-สงขลา ค่าลงทะเบียนโครงการจัดสอบTSU-TEP สำหรับนิสิตและบุคลากรม.ทักษิณ ค่าธ.16%960 กองทุน5%300,โอนกำไร5,700,สะสม3%180,สสช.8%480,เบิก5,040จาก6,000 ตามอว8202.03/2757 ลว.1ต.ค.64</t>
  </si>
  <si>
    <t>RV00300000566010490</t>
  </si>
  <si>
    <t>รับเงินโอน ธ.ไทยพาณิชย์609-3,9(800)10(800)12(800+800)14(800)16(800+800+800)18(800+800)19(800)ม.ค.66 รับเงินใบนำส่ง30/66  รายได้โครงการ วิเทศสัมพันธ์-สงขลา โครงการบริการแปลเอกสาร จากนิสิต บุคลากรม.ทักษิณ และผู้สนใจทั่วไป ค่าธ.6%528กองทุน2%176,โอนกำไร8,624,รายได้สะสม1.5%132สำนักส่งเสริมฯ2.5%220เบิก8,272จาก8,800 ตามอว8202.04/075ลว30ก.ย.65</t>
  </si>
  <si>
    <t>RV00300000566110413</t>
  </si>
  <si>
    <t>ตัดรด.รอการรับรู้ รับเงินโอน ธ.ไทยพาณิชย์201-9,21(3890)22(7800)27(19500+7800x2+3900)28(7800+3900)29(11700+7800+3900)ก.ย.65เงิน85,790 ,3(27266จากยอด27266.60)5(7800+3900)6(3900x2+7800)7(7800+3900x5+15600)12(124800)17(81797.60)18(34+10+102.40)ต.ค.65เงิน304,210 รับเงินใบนำส่ง20/66รายได้โครงการ วิทยาลัยการจัดการฯ  หลักสูตรมาตรฐานทั่วไปเกี่ยวกับการประเมิผลงานข้าราชการหรือพนักงานครูและบุคลากรทางการศึกษาอปท.ตามมาตรฐานทั่วไปใหม่(เกณฑ์PA)ประจำปีงปม.2566,รวม390,000,UM</t>
  </si>
  <si>
    <t>RV00300000566110414</t>
  </si>
  <si>
    <t>ตัดรด.รอการรับรู้ รับเงินโอน ธ.ไทยพาณิชย์201-9,20(49000)28(4900)31(225400)ต.ค.65  รับเงินใบนำส่ง20/66รายได้โครงการ วิทยาลัยการจัดการฯ  โครงการอบรมแนวทางความรับผิดทางละเมิดที่ต้องรู้ ขั้นตอน การปฏิบัติเพื่อหลีกเลี่ยงการชดใช้ค่าเสียหายและดำรงตนในตำแหน่งผู้บริหารท้องถิ่นฯ และเรียนรู้เทคนิคการประชุมสภาท้องถิ่นที่ถูกต้อง ,รวม279,300,UM</t>
  </si>
  <si>
    <t>RV00300000566110415</t>
  </si>
  <si>
    <t>ตัดรด.รอการรับรู้ รับเงินโอน ธ.ไทยพาณิชย์201-9,18(123500)17(104500)31(436800)ต.ค.65 รับเงินใบนำส่ง24-26/66รายได้โครงการ วิทยาลัยการจัดการฯ  หลักสูตรมาตรฐานทั่วไปเกี่ยวกับการประเมิผลงานข้าราชการหรือพนักงานครูและบุคลากรทางการศึกษาอปท.ตามมาตรฐานทั่วไปใหม่(เกณฑ์PA)ประจำปีงปม.2566,รวม664,800,UM</t>
  </si>
  <si>
    <t>RV00300000566110416</t>
  </si>
  <si>
    <t>ตัดรด.รอการรับรู้ รับเงินโอน ธ.ไทยพาณิชย์201-9,26(89700)31(78000)ต.ค.65  รับเงินใบนำส่ง22,29/66รายได้โครงการ วิทยาลัยการจัดการฯ  การพัฒนาข้าราชการครูและบุคลากรทางการศึกษาตามหลักเกณฑ์และวิธีการประเมินตำแหน่งการเลื่อนวิทยฐานะข้าราชการครูและบุคลากรทางการศึกษาตามข้อตกลงในการพัฒนางาน(PA) ,รวม167,700,UM</t>
  </si>
  <si>
    <t>RV00300000566110417</t>
  </si>
  <si>
    <t>ตัดรด.รอการรับรู้ รับเงินโอน ธ.ไทยพาณิชย์201-9,26ก.ย.65(33,000) ,3(33000x4+49500+33000+16500x2)ต.ค.65เงิน247,500 รับเงินใบนำส่ง23/66 รายได้โครงการ วิทยาลัยการจัดการฯ  โครงการศิลปะการทำงานเป็นทีม เทคนิคการสื่อสารภายในองค์กรและการจัดการองค์ความรู้ในองค์กร(KM)เพื่อการพัฒนาท้องถิ่นภายใต้สถานการณ์การแพร่ระบาดของไวรับโควิด19,รวม280,500,UM</t>
  </si>
  <si>
    <t>RV00300000566110418</t>
  </si>
  <si>
    <t>รับเงินโอน ธ.ไทยพาณิชย์201-9,2(44100+4900)3(4900)4(4900)8(191100)พ.ย.65  รับเงินใบนำส่ง27/66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และความเห็นของหน่วยงานที่เกี่ยวข้องเกี่ยวกับกระบวนการพิจารณาของสภาท้องถิ่น บทบาทและอำนาจหน้าที่ในการจัดบริการสาธารณะอำนวยความสะดวกแก่ปชช.ภายใต้ระเบียบ กม.ที่เกี่ยวข้องสำหรับฝ่ายบริหารฯ ,รวม249,900,UM</t>
  </si>
  <si>
    <t>RV00300000566110419</t>
  </si>
  <si>
    <t>รับเงินโอน ธ.ไทยพาณิชย์201-9,3พ.ย.65(9800)  ตัดรด.รอการรับรู้ ธ.ไทยพาณิชย์201-9,7(4900+24500)17(19600)20(4900)29(53900)ต.ค.65เงิน107,800  รับเงินใบนำส่ง125/65 รายได้โครงการ วิทยาลัยการจัดการฯ โครงการฝึกอบรม การจัดทำรายงานการประเมินตนเอง(SAR)ของสถานศึกษาและกองการศึกษาสังกัดอปท.ปีการศึกษา2565 การจัดทำเอกสารประกอบการประเมินและเทคนิคการกระอกข้อมูลในระบบ e-SARฯตามมาตรฐานสถานพัฒนาเด็กปฐมวัยแห่งชาติ(ตามหนังสือด่วนที่สุด ที่ มท.0816.4/ว806) ,โอนรวม117,600,UM</t>
  </si>
  <si>
    <t>RV00300000566110357</t>
  </si>
  <si>
    <t>รับเงินโอน ธ.ไทยพาณิชย์201-9,8(4900)9(44100)10(34300)14(372400)พ.ย.65 รับเงินใบนำส่ง36/66 รายได้โครงการ วิทยาลัยการจัดการฯ  โครงการแนวทางการประชุมสภาท้องถิ่นที่ถูกต้อง และซักซ้อมความเข้าใจในอำนาจหน้าที่เกี่ยวกับวิธีงปม การเงิน การคลัง การเบิกจ่ายเงิน การจัดซื้อฯ วิธีพัสดุสำหรับฝ่ายบริหาร ประธานสภาฯ ,โอน455,700 ,UM</t>
  </si>
  <si>
    <t>RV00300000566110396</t>
  </si>
  <si>
    <t>รับเงินโอน ธ.ไทยพาณิชย์201-9,3(58500)22(15600)พ.ย.65เงิน74,100  ,ตัดรด.รอการรับรู้ ธ.ไทยพาณิชย์201-9,17(15600)18(7800+3900)25(31200)26(15600)27(3900x3+15600+11700)28(11700x2+3900x8+19500+35100+7800+15600+7800)31(237900)ต.ค.65เงิน491,400  รับเงินใบนำส่ง43/66รายได้โครงการ วิทยาลัยการจัดการฯ  หลักสูตรมาตรฐานทั่วไปเกี่ยวกับการประเมิผลงานข้าราชการหรือพนักงานครูและบุคลากรทางการศึกษาอปท.ตามมาตรฐานทั่วไปใหม่(เกณฑ์PA)ประจำปีงปม.2566,รวม565,500,UM</t>
  </si>
  <si>
    <t>RV00300000566110397</t>
  </si>
  <si>
    <t>รับเงินโอน ธ.ไทยพาณิชย์201-9,15(3900)18(31200)พ.ย.65 รับเงินใบนำส่ง44/66 รายได้โครงการ วิทยาลัยการจัดการฯ โครงการฝึกอบรมระเบียบงานสารบรรณ หลักการเขียนหนังสือราชการ เทคนิคการใช้ถ้อยคำภาษาในหนังสือราชการ การจัดเก็บเอกสาร การทำลายเอกสารและการจัดบันทึกรายงานการประชุม ,โอน35,100,UM</t>
  </si>
  <si>
    <t>RV00300000566110411</t>
  </si>
  <si>
    <t>รับเงินโอน ธ.ไทยพาณิชย์201-9,14พ.ย.65  รับเงินใบนำส่ง46/66รายได้โครงการ วิทยาลัยการจัดการฯ  การพัฒนาข้าราชการครูและบุคลากรทางการศึกษาตามหลักเกณฑ์และวิธีการประเมินตำแหน่งการเลื่อนวิทยฐานะข้าราชการครูและบุคลากรทางการศึกษาตามข้อตกลงในการพัฒนางาน(PA) ,โอน105,300,UM</t>
  </si>
  <si>
    <t>RV00300000566120024</t>
  </si>
  <si>
    <t>ตัดรด.รอการรับรู้ รับเงินโอน ธ.ไทยพาณิชย์201-9,28พ.ย.65 รับเงินใบนำส่ง52/66รายได้โครงการ วิทยาลัยการจัดการฯ  การพัฒนาข้าราชการครูและบุคลากรทางการศึกษาตามหลักเกณฑ์และวิธีการประเมินตำแหน่งการเลื่อนวิทยฐานะข้าราชการครูและบุคลากรทางการศึกษาตามข้อตกลงในการพัฒนางาน(PA),รวม265,200,UM</t>
  </si>
  <si>
    <t>RV00300000566120025</t>
  </si>
  <si>
    <t>ตัดรด.รอการรับรู้ รับเงินโอน ธ.ไทยพาณิชย์201-9,14(58800)21(14700)22(4900)23(58800+19600)28(367500)พ.ย.65 รับเงินใบนำส่ง53/66รายได้โครงการ วิทยาลัยการจัดการฯ  บทบาทหน้าที่ของอปท.ในการแก้ปัญหาและฟื้นฟูอุตสาหกรรมการท่องเที่ยวและการจัดบริการสาธารณะอำนวยความสะดวกแก่ปชช.ฯ,รวม524,300,UM</t>
  </si>
  <si>
    <t>07/12/2565</t>
  </si>
  <si>
    <t>RV00300000566120046</t>
  </si>
  <si>
    <t>รับเงินโอน ธ.ไทยพาณิชย์201-9,1(34300)2(49000+24500)6(259700)ธ.ค.65 รับเงินใบนำส่ง55/66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และความเห็นของหน่วยงานที่เกี่ยวข้องเกี่ยวกับกระบวนการพิจารณาของสภาท้องถิ่น บทบาทและอำนาจหน้าที่ในการจัดบริการสาธารณะอำนวยความสะดวกแก่ปชช.ภายใต้ระเบียบ กม.ที่เกี่ยวข้องสำหรับฝ่ายบริหารฯ ,รวม367,500,UM</t>
  </si>
  <si>
    <t>RV00300000566120047</t>
  </si>
  <si>
    <t>ตัดรด.รอการรับรู้ รับเงินโอน ธ.ไทยพาณิชย์201-9,21(58800+4900)28(44100)30(9800+4900x11)พ.ย.65 รับเงินใบนำส่ง55/66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และความเห็นของหน่วยงานที่เกี่ยวข้องเกี่ยวกับกระบวนการพิจารณาของสภาท้องถิ่น บทบาทและอำนาจหน้าที่ในการจัดบริการสาธารณะอำนวยความสะดวกแก่ปชช.ภายใต้ระเบียบ กม.ที่เกี่ยวข้องสำหรับฝ่ายบริหารฯ ,รวม171,500,UM</t>
  </si>
  <si>
    <t>RV00300000566120272</t>
  </si>
  <si>
    <t>รับเงินโอน ธ.ไทยพาณิชย์201-9,2(3900)6(128700)ธ.ค.65 รับเงินใบนำส่ง56/66 รายได้โครงการ วิทยาลัยการจัดการฯ โครงการฝึกอบรม การจัดทำรายงานการประเมินตนเอง(SAR)ของสถานศึกษาและกองการศึกษาสังกัดอปท.ปีการศึกษา2565 การจัดทำเอกสารประกอบการประเมินและเทคนิคการกระอกข้อมูลในระบบ e-SARฯตามมาตรฐานสถานพัฒนาเด็กปฐมวัยแห่งชาติ(ตามหนังสือด่วนที่สุด ที่ มท.0816.4/ว806) ,โอนรวม132,600,UM</t>
  </si>
  <si>
    <t>RV00300000566120273</t>
  </si>
  <si>
    <t>รับเงินโอน ธ.ไทยพาณิชย์201-9,2ธ.ค.65(62400),ตัดรด.รอการรับรู้ ธ.ไทยพาณิชย์201-9,21(3900x2)22(7800)25(23400)29(3900x3)พ.ย.65เงิน50,700 รับเงินใบนำส่ง57/66 รายได้โครงการ วิทยาลัยการจัดการฯ โครงการ การเพิ่มเติม/ทบทวนแผนพัฒนาการศึกษา(พ.ศ.2566-2570)แผนปฏิบัติการประจำปีการศึกษาและแผนปฏิบัติการประจำปีงปมของกองการศึกษาและสถานศึกษา สังกัดอปท. ,โอนรวม113,100,UM</t>
  </si>
  <si>
    <t>RV00300000566120274</t>
  </si>
  <si>
    <t>รับเงินโอน ธ.ไทยพาณิชย์201-9,1(99000x2+49500+16500)2(16500x2+49500)ธ.ค.65,ตัดรด.รอการรับรู้ ธ.ไทยพาณิชย์201-9,23(33000x2)24(16500)25(66000)28(33000)26(16500+49500+66000+33000)30(16500x2+49500+33000)พ.ย.65เงิน462,000 รับเงินใบนำส่ง58-59/66 รายได้โครงการ วิทยาลัยการจัดการฯ โครงการท้องถิ่นยุคใหม่กับการพัฒนาและขับเคลื่อนงานบริการสาธารณะอย่างสร้างสรรค์และยั่งยืน ,โอนรวม808,500,UM</t>
  </si>
  <si>
    <t>16/12/2565</t>
  </si>
  <si>
    <t>RV00300000566120339</t>
  </si>
  <si>
    <t>ตัดรด.รอการรับรู้ ธ.ไทยพาณิชย์201-9,26ต.ค.65(4900) ,22(4900x2)23(4900)25(49000)30(53900)พ.ย.65เงิน117,600 รับเงินใบนำส่ง64-65/66 รายได้โครงการ วิทยาลัยการจัดการฯ โครงการหลักการเบิกจ่ายงปม.ว่าด้วยคชจ.ในการจัดงาน การจัดกิจกรรมสาธารณะ การส่งเสริมกีฬาและการแข่งขันกีฬาของอปท.ฯและระเบียบอื่นๆที่เกี่ยวข้องและบทบาทหน้าที่ในการแก้ปัญหาและฟื้นฟูอุตสาหกรรมการท่องเที่ยวที่ได้รับผลกระทบจากโควิด19 ,โอนรวม122,500,UM</t>
  </si>
  <si>
    <t>RV00300000566120340</t>
  </si>
  <si>
    <t>รับเงินโอนธ.ไทยพาณิชย์201-9,1(14700+4900)2(4900)4(4900)6(4900)7(4900x5+9800+34300+4890)8(4900x3)9(4900)11(9800+4900x9+19600+34300+14700)13(29370.60)15(10+29.40)ธ.ค.65 รับเงินใบนำส่ง64-65/66 รายได้โครงการ วิทยาลัยการจัดการฯ โครงการหลักการเบิกจ่ายงปม.ว่าด้วยคชจ.ในการจัดงาน การจัดกิจกรรมสาธารณะ การส่งเสริมกีฬาและการแข่งขันกีฬาของอปท.ฯและระเบียบอื่นๆที่เกี่ยวข้องและบทบาทหน้าที่ในการแก้ปัญหาและฟื้นฟูอุตสาหกรรมการท่องเที่ยวที่ได้รับผลกระทบจากโควิด19 ,โอนรวม279,300,UM</t>
  </si>
  <si>
    <t>27/12/2565</t>
  </si>
  <si>
    <t>RV00300000566120431</t>
  </si>
  <si>
    <t>รับเงินโอน ธ.ไทยพาณิชย์201-9,13ธ.ค.65 รับเงินใบนำส่ง72/66 รายได้โครงการ วิทยาลัยการจัดการฯ โครงการพัฒนาศักยภาพบุคลากรตามหลักสูตรเทคนิคการเขียนหนังสือราชการและการจัดรายงานการประชุม ,โอน549,900,UM</t>
  </si>
  <si>
    <t>RV00300000566120432</t>
  </si>
  <si>
    <t>รับเงินโอน ธ.ไทยพาณิชย์201-9,7(73500)8(4900)13(44100)14(24500)19(333200)ธ.ค.65เงิน480,200 ตัดรด.รอการรับรู้ รับเงินโอน ธ.ไทยพาณิชย์201-9,29(4900x4)30(4900x7)พ.ย.65เงิน53,900  รับเงินใบนำส่ง70-71/66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กรณีศึกษาจากคำพิพากษาของศาลฯ บทบาทและอำนาจหน้าที่ในการจัดบริการสาธารณะอำนวยความสะดวกแก่ปชช.ภายใต้ระเบียบ กม.ที่เกี่ยวข้องสำหรับฝ่ายบริหารฯ ,รวม534,100,UM</t>
  </si>
  <si>
    <t>04/01/2566</t>
  </si>
  <si>
    <t>RV00300000566010080</t>
  </si>
  <si>
    <t>ตัดรด.รอการรับรู้ รับเงินโอน ธ.ไทยพาณิชย์201-9,6ธ.ค.65 รับเงินใบนำส่ง11/66 รายได้โครงการ วิทยาลัยการจัดการฯ  โครงการพัฒนาข้าราชการครูและบุคลากรทางการศึกษาของอปท. เทคนิคการเขียนข้อตกลงในการพัฒนางานการขอมี ขอเลื่อนตามเกณฑ์การประเมินตำแหน่งการเลื่อนวิทยฐานะฯ(PA)รูปแบบใหม่  ,โอน351,000 ,UM</t>
  </si>
  <si>
    <t>RV00300000566010081</t>
  </si>
  <si>
    <t>ตัดรด.รอการรับรู้ รับเงินโอน ธ.ไทยพาณิชย์201-9,21(68600)27(98000)ธ.ค.65 ,ตัดรด.รอการรับรู้ ธ.ไทยพาณิชย์ กระแสรายวัน303-3,14ธ.ค.65(9800)  รับเงินใบนำส่ง10/66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และความเห็นของหน่วยงานที่เกี่ยวข้องเกี่ยวกับกระบวนการพิจารณาของสภาท้องถิ่น บทบาทและอำนาจหน้าที่ในการจัดบริการสาธารณะอำนวยความสะดวกแก่ปชช.ภายใต้ระเบียบ กม.ที่เกี่ยวข้องสำหรับฝ่ายบริหารฯ   ,โอน176,400 ,UM</t>
  </si>
  <si>
    <t>RV00300000566010547</t>
  </si>
  <si>
    <t>ตัดรด.รอการรับรู้ รับเงินโอน ธ.ไทยพาณิชย์201-9,13ธ.ค.65 รับเงินใบนำส่ง20/66 รายได้โครงการ วิทยาลัยการจัดการฯ  โครงการพัฒนาข้าราชการครูและบุคลากรทางการศึกษาตามหลักเกณฑ์และวิธีการประเมินตำแหน่ง การเลื่อนวิทยะฐานะฯตามข้อตกลงในการพัฒนางาน:PAตำแหน่งครู  ,โอน471,900 ,UM</t>
  </si>
  <si>
    <t>RV00300000566010548</t>
  </si>
  <si>
    <t>ตัดรด.รอการรับรู้ รับเงินโอน ธ.ไทยพาณิชย์201-9,19(3900+3900)27(163800)29(15600)ธ.ค.65 รับเงินใบนำส่ง21/66 รายได้โครงการ วิทยาลัยการจัดการฯ โครงการ การเพิ่มเติม/ทบทวนแผนพัฒนาการศึกษา(พ.ศ.2566-2570)แผนปฏิบัติการประจำปีการศึกษาและแผนปฏิบัติการประจำปีงปมของกองการศึกษาและสถานศึกษา สังกัดอปท. ,โอนรวม187,200,UM</t>
  </si>
  <si>
    <t>RV00300000566010549</t>
  </si>
  <si>
    <t>ตัดรด.รอการรับรู้ รับเงินโอน ธ.ไทยพาณิชย์201-9,23(15600)27(113100)ธ.ค.65  รับเงินใบนำส่ง22/66 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 ตามหลักสูตรการศึกาปฐมวัยพุทธศักราช2560ฯ ที่นำไปสู่การจัดทำแผนจัดประสบการณ์ การเรียนรู้ที่เหมาะสมสอดคล้องกับบริบทของศูนย์พัฒนาเด็ก,รวม128,700,UMDC</t>
  </si>
  <si>
    <t>RV00300000566010550</t>
  </si>
  <si>
    <t>ตัดรด.รอการรับรู้ รับเงินโอน ธ.ไทยพาณิชย์201-9,19(386100)26(35100+39000+19500+66300)ธ.ค.65  รับเงินใบนำส่ง23/66 รายได้โครงการ วิทยาลัยการจัดการฯ โครงการมาตรฐานทั่วไปเกี่ยวกับการประเมินผลงานข้าราชการหรือพนักงานครูและบุคลากรทางการศึกษา อปท.ตามมาตรฐานทั่วไปใหม่(เกณฑ์PA)ประจำปีงปม2566 รวม546,000,UMDC</t>
  </si>
  <si>
    <t>RV00300000566010551</t>
  </si>
  <si>
    <t>รับเงินโอน ธ.ไทยพาณิชย์201-9,4(29400)5(4900x3)7(117600)ม.ค.66 เงิน161,700 ,ตัดรด.รอการรับรู้ ธ.ไทยพาณิชย์201-9,26(4900)27(68600)ธ.ค.65เงิน73,500 รับเงินใบนำส่ง25/66 รายได้โครงการ วิทยาลัยการจัดการฯ โครงการวิเคราะห์ความเสี่ยงเกี่ยวกับวิธีงปม การเงิน การคลัง การจัดซื้อจัดจ้าง วิธีพัสดุและเรียนรู้เทคนิคการประชุมสภาท้องถิ่นสำหรับผู้บริหาร ประธานสภา สมาชิกสภา และบุคลากรท้องถิ่น รวม235,200,UMDC</t>
  </si>
  <si>
    <t>RV00300000566010552</t>
  </si>
  <si>
    <t>ตัดรด.รอการรับรู้ รับเงินโอน ธ.ไทยพาณิชย์201-9,7(19500+3900x2)9(15600+3900x3)14(3900x2)15(3900x8+11700+15600x2)16(7800x8+3900x16+19500x2+11700+23400)17(7800)19(206700+15600)ธ.ค.65  รับเงินใบนำส่ง24/66 รายได้โครงการ วิทยาลัยการจัดการฯ โครงการมาตรฐานทั่วไปเกี่ยวกับการประเมินผลงานข้าราชการหรือพนักงานครูและบุคลากรทางการศึกษา อปท.ตามมาตรฐานทั่วไปใหม่(เกณฑ์PA)ประจำปีงปม2566 รวม565,500,UMDC</t>
  </si>
  <si>
    <t>30/01/2566</t>
  </si>
  <si>
    <t>RV00300000566010556</t>
  </si>
  <si>
    <t>รับเงินโอน ธ.ไทยพาณิชย์201-9,23ม.ค.66 รับเงินใบนำส่ง33/66 รายได้โครงการ วิทยาลัยการจัดการฯ  โครงการพัฒนาข้าราชการครูและบุคลากรทางการศึกษาของอปท. เทคนิคการเขียนข้อตกลงในการพัฒนางานการขอมี ขอเลื่อนตามเกณฑ์การประเมินตำแหน่งการเลื่อนวิทยฐานะฯ(PA)รูปแบบใหม่  ,โอน159,900 ,UM</t>
  </si>
  <si>
    <t>RV00300000566010557</t>
  </si>
  <si>
    <t>รับเงินโอน ธ.ไทยพาณิชย์201-9,23ม.ค.66 รับเงินใบนำส่ง34/66 รายได้โครงการ วิทยาลัยการจัดการฯ โครงการเทคนิคการเขียนหนังสือราชการ และการจัดบันทึกรายงานการประชุม ,โอน117,000,UM</t>
  </si>
  <si>
    <t>RV00300000566010558</t>
  </si>
  <si>
    <t>รับเงินโอน ธ.ไทยพาณิชย์201-9,11(29400)12(4900x10+53900)17(14700)20(4900)23(151900)26(98000)ม.ค.66 รับเงินใบนำส่ง32/66 รายได้โครงการ วิทยาลัยการจัดการฯ โครงการแนวทางการประชุมสภาท้องถิ่นที่ถูกต้อง กรณีศึกษาจากคำพิพากษาของศาลและความเห็นของหน่วยงานที่เกี่ยวข้องเกี่ยวกับกระบวนการพิจารณาของสภาท้องถิ่นและสรุปรวบรวมกม.ที่สำคัญที่ปรับปรุงใหม่เพื่อลดข้อผิดพลาดในประเด็นที่ฝ่ายบริหาร ประธานสภาฯ ต้องรู้ ,รวม401,800,UM</t>
  </si>
  <si>
    <t>ประจำปีงบประมาณ พ.ศ. 2566   ตั้งแต่วันที่   1 ตุลาคม 2565 - 28 กุมภาพันธ์ 2566</t>
  </si>
  <si>
    <t>02/02/2566</t>
  </si>
  <si>
    <t>RV00300000566020055</t>
  </si>
  <si>
    <t>ตัดรด.รอรับรู้SCB609-3,ต.ค.65เงิน500 ,พ.ย.65เงิน9,000 ,ธ.ค.65เงิน57,000 ,ม.ค.66เงิน6,500 รับเงินใบนำส่ง39/66รายได้โครงการ คณะนิติฯ ค่าลทบ.โครงการงานประชุมวิชาการระดับชาติทางนิติศาสตร์ ครั้งที่2  ค่าธ.16%11,680 กองทุน5%3,650,โอนกำไร69,350,สะสม3%2,190,สสช.8%5,840,เบิก61,320จาก73,000</t>
  </si>
  <si>
    <t>07/02/2566</t>
  </si>
  <si>
    <t>RV00300000566020047</t>
  </si>
  <si>
    <t>รับเงินโอนธ.ไทยพาณิชย์5949-4,3ก.พ.66 รับเงินใบนำส่ง43/66 รายได้โครงการ คณะมนุษย์ฯ ค่าลงทะเบียนโครงการพัฒนาศักยภาพนิสิต English for CommunicationและEnglish Intensive Couresจากบุคลากร ม.ทักษิณ และบุคลากรภายนอก  จากบุคคลทั่วไป ค่าธ.16%74,480 กองทุน5%23,275,โอนกำไร442,225,สะสม3%13,965,สสช.8%37,240,เบิก391,020จาก465,500 ตามอว8205.02/ ลว25พ.ย.65</t>
  </si>
  <si>
    <t>15/02/2566</t>
  </si>
  <si>
    <t>RV00300000566020641</t>
  </si>
  <si>
    <t>รับเงินโอน ธ.ไทยพาณิชย์609-3,2(4200)7(4200)9(4200x2)11(176400)ก.พ.66เงิน193,200 ,ตัดรด.รอการรับรู้ รับเงินโอน ธ.ไทยพาณิชย์609-3,12(8400)13(4200)27(8400)31(8400x2)ม.ค.66เงิน37,800  รับเงินใบนำส่ง31/66  รายได้โครงการ คณะเศรษฐศาสตร์ฯ ค่าลงทะเบียนโครงการอบรม สัมมนา เพื่อเพิ่มประสิทธิภาพการปฏิบัติงานข้าราชการและพนง.ท้องถิ่นฯ(PA)และการประเมินเพื่อเลื่อนวิทยฐานะฯจากบุคลากรอปท.  ค่าธ.6%13,860กองทุน2%4,620โอนกำไร226,380,รายได้สะสม1.5%3,465สำนักส่งเสริมฯ2.5%5,775เบิก217,140จาก231,000</t>
  </si>
  <si>
    <t>01/02/2566</t>
  </si>
  <si>
    <t>RV00020900066020015</t>
  </si>
  <si>
    <t>รับเงินโอนจากบัญชีเงินฝากออมทรัพย์ ธ.ไทยพาณิชย์ เลขที่บัญชี 403-487220-3 ในวันที่ 30/01/2566 จากโรงเรียนอุบลรัตนราชกัญญาราชวิทยาลัย พัทลุง สำหรับเงินสนับสนุนโครงการค่ายนักวิทยาศาสตร์เกษตรประจำปีการศึกษา 2565 (หักบริการวิชาการร้อยละ 16 ของรายรับคณะเทคโนโลยีและการพัฒนาชุมชน) ตามใบเสร็จ PR2-2566:16/22</t>
  </si>
  <si>
    <t>03/02/2566</t>
  </si>
  <si>
    <t>RV00020900066020035</t>
  </si>
  <si>
    <t>รับเงินโอนจากบัญชีเงินฝากออมทรัพย์ ธ.กรุงไทย เลขที่ 981-2-81043-9 ในวันที่ 31/01/2566 จากโรงเรียนอุบลรัตนราชกัญญาราชวิทยาลัย พัทลุง สำหรับเงินจัดค่ายปฏิบัติการทางวิทยาศาสตร์ (หักค่าธรรมเนียมบริการวิชาการร้อยละ16จากรายรับคณะวิทย์) ตามใบเสร็จ PR2-2566:16/39</t>
  </si>
  <si>
    <t>13/02/2566</t>
  </si>
  <si>
    <t>RV00020900066020165</t>
  </si>
  <si>
    <t>รับเงินโอนจากบัญชีเงินฝากออมทรัพย์ ธ.กรุงไทย เลขที่ 981-2-81043-9 ในวันที่ 09/02/2566 จากโรงเรียนหารเทารังสีประชาสรรค์ จ.พัทลุง สำหรับเงินจัดค่ายเทคนิคปฏิบัติการทางด้านวิทยาศาสตร์ สำหรับนักเรียนโครงการพิเศษ SMTE ระดับชั้นมัธยมศึกษาปีที่ 1 - 2 (หักค่าธรรมเนียมบริการวิชาการร้อยละ16จากรายรับคณะวิทย์) ตามใบเสร็จ PR2-2566:18/20</t>
  </si>
  <si>
    <t>RV00020900066020185</t>
  </si>
  <si>
    <t>รับเงินโอนจากบัญชีเงินฝากออมทรัพย์ ธ.กรุงไทย เลขที่ 981-2-81043-9 ในวันที่ 13/02/2566 จากโรงเรียนพัทลุง จังหวัดพัทลุง สำหรับเงินจัดค่ายปฏิบัติการฟิสิกส์ สำหรับนักเรียนโครงการห้องเรียนพิเศษวิทยาศาสตร์และคณิตศาสตร์ (SMA) ระดับมัธยมศึกษาตอนปลาย (หักค่าธรรมเนียมบริการวิชาการร้อยละ16จากรายรับคณะวิทย์) ตามใบเสร็จ PR2-2566:18/28</t>
  </si>
  <si>
    <t>RV00020900066020187</t>
  </si>
  <si>
    <t>รับเงินโอนจากบัญชีเงินฝากออมทรัพย์ ธ.กรุงไทย เลขที่ 981-2-81043-9 ในวันที่ 31/01/2566 จากโรงเรียนเบญจมราชูทิศ จังหวัดปัตตานี สำหรับเงินจัดค่ายเสริมทักษะปฏิบัติการทางด้านวิทยาศาสตร์ สำหรับนักเรียนห้องเรียนพิเศษวิทยาศาสตร์สุขภาพ ระดับมัธยมศึกษาปีที่ 5 (หักค่าธรรมเนียมบริการวิชาการร้อยละ16จากรายรับคณะวิทย์) ตามใบเสร็จ PR2-2566:18/27</t>
  </si>
  <si>
    <t>21/02/2566</t>
  </si>
  <si>
    <t>RV00020900066020294</t>
  </si>
  <si>
    <t>รับเงินโอนจากบัญชีเงินฝากออมทรัพย์ ธ.กรุงไทย เลขที่ 981-2-81043-9 ในวันที่ 16/02/2566 จากโรงเรียนมัธยมเกาะหมาก จังหวัดพัทลุง สำหรับเงินจัดค่ายปฏิบัติการทางด้านวิทยาศาสตร์ สำหรับนักเรียนโครงการห้องเรียนพิเศษ ระดับชั้นมัธยมศึกษาปีที่ 2 (หักค่าธรรมเนียมบริการร้อยละ16ของคณะวิทยาศาสตร์) ตามใบเสร็จ PR2-2566:20/16</t>
  </si>
  <si>
    <t>17/02/2566</t>
  </si>
  <si>
    <t>RV00300000566020661</t>
  </si>
  <si>
    <t>รับเงินโอน ธ.กรุงไทย359-3,6(200000)7(200000)8(42000)13(50000)ก.พ.66เงิน492,000 ,ตัดรด.รอการรับรู้ ธ.กรุงไทย359-3,16(50000)20(50000)25(100000)26(100000)27(100000)30(50000)31(200000)ม.ค.66เงิน650,000 รับเงินใบนำส่ง57/66  รายได้โครงการ สำนักคอมฯ ค่าสถานที่จัดแสดงผลิภัณฑ์โครงการประชุมเชิงปฏิบัติการการดำเนินกิจกรรมบนระบบเครือข่ายสารสนเทศเพื่อพัฒนาการศึกษา ครั้งที่42(WANCA)จากบริษัท13ราย ค่าธ.16%182,720 กองทุน5%57,100,โอนกำไร1,084,900,สะสม3%34,260,สสช.8%91,360,เบิก959,280จาก1,142,000</t>
  </si>
  <si>
    <t>24/02/2566</t>
  </si>
  <si>
    <t>RV00020900066020349</t>
  </si>
  <si>
    <t>รับเงินโอนจากบัญชีเงินฝากออมทรัพย์ ธ.ไทยพาณิชย์ เลขที่บัญชี 403-487220-3 ในวันที่ 17/02/2566 จากสำนักคอมพิวเตอร์ สำหรับเงินค่าลงทะเบียนโครงการอบรมเชิงปฏิบัติการ การพัฒนาทักษะด้านเทคโนโลยีสารสนเทศ การผลิตสื่อการสอนด้วย Adobe Captivate สำหรับนักศึกษาวิทยาลัยนาฎศิลปพัทลุง (ห้กบริการวิชาการร้อยละ16ของสำนักคอมพิวเตอร์) ตามใบเสร็จ PL2-2566:3/45</t>
  </si>
  <si>
    <t>20/02/2566</t>
  </si>
  <si>
    <t>RV00020900066020284</t>
  </si>
  <si>
    <t>บเงินโอนจากบัญชีเงินฝากออมทรัพย์ ธ.กรุงไทย เลขที่ 981-2-81043-9 ในวันที่ 10/02/2566 จากสำนักงานปลัดกระทรวงการอุดมศึกษา วิทยาศาสตร์ วิจัยและนวัตกรรม สำหรับงานส่งเสริมผลักดันสินค้าและบริการจากการดำเนินการออกสู่ตลาดผ่านช่องทางการจัดจำหน่าย โครงการขับเคลื่อนเศรษฐกิจและสังคมฐานรากหลังโควิดด้วยเศรษฐกิจ BCG ของพื้นที่ภายใต้ความรับผิดชอบจำนวน 99 ตำบล (หักบริการวิชาการร้อยละ6ของ สสช.) ตามใบเสร็จ PR2-2566:20/6</t>
  </si>
  <si>
    <t>22/02/2566</t>
  </si>
  <si>
    <t>RV00020900066020313</t>
  </si>
  <si>
    <t>รับเงินโอนจากบัญชีเงินฝากออมทรัพย์ ธ.กรุงไทย เลขที่ 981-2-81043-9 ในวันที่ 28/11/2565 จากบริษัท แอ้นท์ เอ็กซ์ เวิร์ค จำกัด สำหรับรายการดำเนินการจัดสอบความรู้ผู้ขอขึ้นทะเบียนและใบอนุญาตเป็นผู้ประกอบการวิชาชีพการสาธารณสุขชุมชน ครั้งที่ 1/2566 (หักบริการวิชาการร้อยละ 16 ของรายรับ สสช.) ตามใบเสร็จ PR2-2566:20/25</t>
  </si>
  <si>
    <t>14/02/2566</t>
  </si>
  <si>
    <t>RV00300000566020608</t>
  </si>
  <si>
    <t>รับเงินโอนธ.ไทยพาณิชย์609-3,1(800x2)7(800)ก.พ.66เงิน2,400,ตัดรด.รอการรับรู้ รับเงินโอน ธ.ไทยพาณิชย์609-3,23(800)24(800x3)25(800)26(800)31(800)ม.ค.66เงิน5,600   รับเงินใบนำส่ง54/66 รายได้โครงการ วิเทศสัมพันธ์-สงขลา  โครงการบริการแปลเอกสาร จากนิสิต บุคลากรม.ทักษิณ และผู้สนใจทั่วไป ค่าธ.6%480กองทุน2%160,โอนกำไร7,840,รายได้สะสม1.5%120สำนักส่งเสริมฯ2.5%200เบิก7,520จาก8,000</t>
  </si>
  <si>
    <t>RV00300000566020072</t>
  </si>
  <si>
    <t>รับเงินโอน ธ.ไทยพาณิชย์201-9,1(122.50)17(29.40)ก.พ.66เงิน151.90 ,ตัดรด.รอการรับรู้ ธ.ไทยพาณิชย์201-9,18(19600)25(122377.50)26(39200)27(4900)30(387100+29370.60)ม.ค.66เงิน602,548.10 ,ตัดรด.รอการรับรู้ ธ.ไทยพาณิชย์ กระแสฯ303-3,26ม.ค.66(39,200) รับเงินใบนำส่ง40-41/66 รายได้โครงการ วิทยาลัยการจัดการฯ โครงการวิเคราะห์ความเสี่ยงเกี่ยวกับวิธีงปม การเงิน การคลัง การจัดซื้อจัดจ้าง วิธีพัสดุและเรียนรู้เทคนิคการประชุมสภาท้องถิ่นสำหรับผู้บริหาร ประธานสภา สมาชิกสภา และบุคลากรท้องถิ่น รวม235,200,UMDC</t>
  </si>
  <si>
    <t>RV00300000566020092</t>
  </si>
  <si>
    <t>รับเงินโอน ธ.ไทยพาณิชย์201-9,7ก.พ.66  รายได้บริการวิชาการ วิทยาลัยการจัดการเพื่อการพัฒนา งปม.สนับสนุนโครงการประเมินผลการปฏิบัติราชการขององค์การบริหารส่วนจังหวัดสตูล (BSC) ประจำปีงปม.2565 งวดที่3 จากอบจ.สตูล ตามอว8205.10/0152ลว13ม.ค.66 ,โอน60,000</t>
  </si>
  <si>
    <t>RV00300000566020093</t>
  </si>
  <si>
    <t>รับเงินโอน ธ.ไทยพาณิชย์201-9,5ก.พ.66 รับเงินใบนำส่ง47/66รายได้โครงการ วิทยาลัยการจัดการฯ โครงการฝึกอบรมการจัดทำรายงานการประเมินตนเองSARของสถานศึกษาและกองการศึกษาสังกัดอปท. ปีการศึกษา 2565 การจัดทำเอกสารประกอบการประเมินและเทคนิคการกรอกข้อมูลในระบบe-sarตามมาตรฐานสถานพัฒนาเด็กปฐมวัยแห่งชาติ(ตามหนังสือด่วนที่สุด ที่ มท.0816.4/ว806) ,โอน97,500,UM</t>
  </si>
  <si>
    <t>RV00300000566020094</t>
  </si>
  <si>
    <t>ตัดรด.รอการรับรู้ รับเงินโอน ธ.ไทยพาณิชย์201-9,26ม.ค.66(3900x3) ,ธ.ไทยพาณิชย์ กระแสรายวัน303-3,30ม.ค.66(3900) รับเงินใบนำส่ง48/66รายได้โครงการ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 รร.สังกัดอปท.ตามหลักสูตรการศึกาปฐมวัยพุทธศักราช2560ฯ และการเขียนแผนจัดประสบการณ์การเรียนรู้ที่เหมาะสมสอดคล้องกับบริบทของศูนย์พัฒนาเด็ก,รวม74,100,UMDC</t>
  </si>
  <si>
    <t>RV00300000566020095</t>
  </si>
  <si>
    <t>รับเงินโอน ธ.ไทยพาณิชย์201-9,4ก.พ.66(58,500) รับเงินใบนำส่ง48/66รายได้โครงการ วิทยาลัยการจัดการฯ โครงการจัดทำหลักสูตรสถานศึกษา การศึกษาปฐมวัยของศูนย์พัฒนาเด็กเล็กฯ รร.สังกัดอปท.ตามหลักสูตรการศึกาปฐมวัยพุทธศักราช2560ฯ และการเขียนแผนจัดประสบการณ์การเรียนรู้ที่เหมาะสมสอดคล้องกับบริบทของศูนย์พัฒนาเด็ก,รวม74,100,UMDC</t>
  </si>
  <si>
    <t>RV00300000566020096</t>
  </si>
  <si>
    <t>ตัดรด.รอการรับรู้  รับเงินโอน ธ.ไทยพาณิชย์201-9,16(3900)19(3900x3+7800)20(3900x2)23(269100)30(27300+23400+23400+31200+11700)ม.ค.66 รับเงินใบนำส่ง49/66รายได้โครงการ วิทยาลัยการจัดการฯ หลักสูตรแนวทางการบริหารบุคคลเกี่ยวกับการคัดเลือกและแต่งตั้งข้าราชการ พนักงานส่วนท้องถิ่นประเภททั่วไปและประเภทวิชาการให้ดำรงตำแหน่งในระดับที่สูงขึ้น ปีงปม.2566,รวม417,300,UMDC</t>
  </si>
  <si>
    <t>10/02/2566</t>
  </si>
  <si>
    <t>RV00300000566020558</t>
  </si>
  <si>
    <t>ตัดรด.รอการรับรู้ รับเงินโอน ธ.ไทยพาณิชย์201-9,3พ.ย.65(2500) ,24(12500)30(98100)ม.ค.66เงิน110,600 รับเงินใบนำส่ง52/66รายได้โครงการ วิทยาลัยการจัดการฯ  การพัฒนาข้าราชการครูและบุคลากรทางการศึกษาของอปท. เทคนิคการเขียนข้อตกลงในการพัฒนางาน การขอมีขอเลื่อนตามหลักเกณฑ์และวิธีการประเมินตำแหน่งการเลื่อนวิทยฐานะข้าราชการครูและบุคลากรทางการศึกษาตามข้อตกลงในการพัฒนางาน(PA)รูปแบบใหม่ ,โอน113,100,UM</t>
  </si>
  <si>
    <t>RV00300000566020559</t>
  </si>
  <si>
    <t>ตัดรด.รอการรับรู้ ธ.ไทยพาณิชย์201-9,30ม.ค.66  รับเงินใบนำส่ง51/66วิทยาลัยการจัดการฯ  โครงการอบรมวินัยข้าราชการท้องถิ่น การคงอยู่และการเปลี่ยนแปลงเพื่อพัฒนาบุคลากรอปทและเพิ่มเติมความรู้ด้านกฎหมายในการรับราชการของข้าราชการสังกัดอปท.,โอน249,600,UM</t>
  </si>
  <si>
    <t>RV00300000566020690</t>
  </si>
  <si>
    <t>รับเงินโอน ธ.ไทยพาณิชย์201-9,5(410200)18(66800)ก.พ.66  รับเงินใบนำส่ง62/66วิทยาลัยการจัดการฯ  โครงการอบรมเทคนิคการเขียนแผนการจัดประสบการณ์ การเรียนรู้ปฐมวัยและการผลิตสื่อกิจกรรมสร้างสรรค์สอดคล้องกับการขอเลื่อนวิทยฐานะข้าราชการครูและบุคลากรทางการศึกษา ต.ครู อปท.(รูปแบบใหม่), รวม477,000,UM</t>
  </si>
  <si>
    <t>RV00300000566020691</t>
  </si>
  <si>
    <t>รับเงินโอน ธ.ไทยพาณิชย์201-9,2(14700)9(9800)13(4900+14700)15(4900)20(279300)ก.พ.66 รับเงินใบนำส่ง64/66 รายได้โครงการ วิทยาลัยการจัดการฯ โครงการหลักการเบิกจ่ายงปม.ว่าด้วยคชจ.ในการจัดงาน การจัดกิจกรรมสาธารณะ การส่งเสริมกีฬาและการแข่งขันกีฬาของอปท.ฯและระเบียบอื่นๆที่เกี่ยวข้องและบทบาทหน้าที่ในการแก้ปัญหาและฟื้นฟูอุตสาหกรรมการท่องเที่ยวที่ได้รับผลกระทบจากโควิด19 ,โอนรวม328,300,UM</t>
  </si>
  <si>
    <t>RV00300000566020692</t>
  </si>
  <si>
    <t>รับเงินโอน ธ.ไทยพาณิชย์201-9,8(3900+3900+3900)10(7800+7800)12(42900)ก.พ.66 รับเงินใบนำส่ง/66 รายได้โครงการ วิทยาลัยการจัดการฯ โครงการอบรมระเบียบงานสารบรรณ หลักการเขียนหนังสือราชการ เทคนิคการใช้ถ้อยคำภาษาในหนังสือราชการ การจัดเก็บเอกสาร การทำลายเอกสารและการจัดบันทึกรายงานการประชุม ,โอน70,200,UM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</si>
</sst>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(* #,##0.00_);_(* \(#,##0.00\);_(* &quot;-&quot;??_);_(@_)"/>
    <numFmt numFmtId="188" formatCode="_(* #,##0.0_);_(* \(#,##0.00\);_(* &quot;-&quot;??_);_(@_)"/>
    <numFmt numFmtId="189" formatCode="0.0%"/>
  </numFmts>
  <fonts count="7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5"/>
      <name val="Angsana New"/>
      <family val="1"/>
    </font>
    <font>
      <sz val="15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sz val="13"/>
      <color indexed="8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8"/>
      <name val="Angsana New"/>
      <family val="1"/>
    </font>
    <font>
      <sz val="13"/>
      <color rgb="FFFF0000"/>
      <name val="Angsana New"/>
      <family val="1"/>
    </font>
    <font>
      <b/>
      <sz val="13"/>
      <color rgb="FFFF0000"/>
      <name val="Angsana New"/>
      <family val="1"/>
    </font>
    <font>
      <b/>
      <sz val="18"/>
      <name val="Angsana New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sz val="12"/>
      <color rgb="FFFF0000"/>
      <name val="Angsana New"/>
      <family val="1"/>
    </font>
    <font>
      <sz val="11"/>
      <name val="Angsana New"/>
      <family val="1"/>
    </font>
    <font>
      <sz val="14"/>
      <color theme="0"/>
      <name val="Angsana New"/>
      <family val="1"/>
    </font>
    <font>
      <b/>
      <sz val="12"/>
      <color indexed="8"/>
      <name val="Angsana New"/>
      <family val="1"/>
    </font>
    <font>
      <sz val="12"/>
      <color theme="0"/>
      <name val="Angsana New"/>
      <family val="1"/>
    </font>
    <font>
      <sz val="12"/>
      <color indexed="8"/>
      <name val="Angsana New"/>
      <family val="1"/>
    </font>
    <font>
      <sz val="13"/>
      <color theme="0"/>
      <name val="Angsana New"/>
      <family val="1"/>
    </font>
    <font>
      <b/>
      <sz val="13"/>
      <color theme="0"/>
      <name val="Angsana New"/>
      <family val="1"/>
    </font>
    <font>
      <b/>
      <sz val="14"/>
      <color theme="0"/>
      <name val="Angsana New"/>
      <family val="1"/>
    </font>
    <font>
      <sz val="10"/>
      <name val="Arial"/>
      <family val="2"/>
    </font>
    <font>
      <sz val="11"/>
      <name val="Tahoma"/>
      <family val="2"/>
      <scheme val="minor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4"/>
      <color theme="0"/>
      <name val="TH SarabunPSK"/>
      <family val="2"/>
    </font>
    <font>
      <sz val="13"/>
      <color theme="0"/>
      <name val="TH SarabunPSK"/>
      <family val="2"/>
    </font>
    <font>
      <b/>
      <sz val="12"/>
      <color indexed="8"/>
      <name val="TH SarabunPSK"/>
      <family val="2"/>
    </font>
    <font>
      <sz val="12"/>
      <color rgb="FFFF0000"/>
      <name val="TH SarabunPSK"/>
      <family val="2"/>
    </font>
    <font>
      <sz val="12"/>
      <color indexed="8"/>
      <name val="TH SarabunPSK"/>
      <family val="2"/>
    </font>
    <font>
      <sz val="18"/>
      <name val="TH SarabunPSK"/>
      <family val="2"/>
    </font>
    <font>
      <sz val="13"/>
      <color rgb="FFFF000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rgb="FFFF0000"/>
      <name val="TH SarabunPSK"/>
      <family val="2"/>
    </font>
    <font>
      <b/>
      <sz val="18"/>
      <name val="TH SarabunPSK"/>
      <family val="2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  <font>
      <b/>
      <sz val="11"/>
      <name val="Angsana New"/>
      <family val="1"/>
    </font>
    <font>
      <sz val="14"/>
      <color indexed="8"/>
      <name val="Angsana New"/>
      <family val="1"/>
    </font>
    <font>
      <sz val="13.5"/>
      <name val="Angsana New"/>
      <family val="1"/>
    </font>
    <font>
      <u/>
      <sz val="13"/>
      <name val="Angsana New"/>
      <family val="1"/>
    </font>
    <font>
      <sz val="16"/>
      <name val="Angsana New"/>
      <family val="1"/>
    </font>
    <font>
      <sz val="14"/>
      <color indexed="81"/>
      <name val="Angsana New"/>
      <family val="1"/>
    </font>
    <font>
      <b/>
      <sz val="14"/>
      <color indexed="81"/>
      <name val="Angsana New"/>
      <family val="1"/>
    </font>
    <font>
      <sz val="14"/>
      <color rgb="FF0070C0"/>
      <name val="Angsana New"/>
      <family val="1"/>
    </font>
    <font>
      <sz val="14"/>
      <color rgb="FFC00000"/>
      <name val="Angsana New"/>
      <family val="1"/>
    </font>
    <font>
      <b/>
      <sz val="14"/>
      <color rgb="FFC00000"/>
      <name val="Angsana New"/>
      <family val="1"/>
    </font>
    <font>
      <sz val="16"/>
      <color rgb="FFC00000"/>
      <name val="Angsana New"/>
      <family val="1"/>
    </font>
    <font>
      <b/>
      <sz val="16"/>
      <color rgb="FFC00000"/>
      <name val="Angsana New"/>
      <family val="1"/>
    </font>
    <font>
      <sz val="16"/>
      <color rgb="FFFF0000"/>
      <name val="Angsana New"/>
      <family val="1"/>
    </font>
    <font>
      <sz val="9"/>
      <name val="Angsana New"/>
      <family val="1"/>
    </font>
    <font>
      <b/>
      <sz val="10"/>
      <name val="Angsana New"/>
      <family val="1"/>
    </font>
    <font>
      <sz val="12"/>
      <color rgb="FF0070C0"/>
      <name val="Angsana New"/>
      <family val="1"/>
    </font>
    <font>
      <sz val="11"/>
      <color rgb="FF0070C0"/>
      <name val="Angsana New"/>
      <family val="1"/>
    </font>
    <font>
      <b/>
      <sz val="10"/>
      <name val="Arial"/>
      <family val="2"/>
    </font>
    <font>
      <sz val="11"/>
      <color rgb="FFFF0000"/>
      <name val="Angsana New"/>
      <family val="1"/>
    </font>
    <font>
      <sz val="14"/>
      <color indexed="10"/>
      <name val="Angsana New"/>
      <family val="1"/>
    </font>
    <font>
      <b/>
      <sz val="14"/>
      <color rgb="FF0070C0"/>
      <name val="Angsana New"/>
      <family val="1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3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10" xfId="0" applyFont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43" fontId="4" fillId="0" borderId="10" xfId="1" applyNumberFormat="1" applyFont="1" applyBorder="1" applyAlignment="1" applyProtection="1">
      <alignment horizontal="center"/>
    </xf>
    <xf numFmtId="43" fontId="4" fillId="2" borderId="10" xfId="1" applyNumberFormat="1" applyFont="1" applyFill="1" applyBorder="1" applyAlignment="1" applyProtection="1">
      <alignment horizontal="center"/>
    </xf>
    <xf numFmtId="43" fontId="4" fillId="0" borderId="10" xfId="1" applyNumberFormat="1" applyFont="1" applyFill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</xf>
    <xf numFmtId="0" fontId="7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43" fontId="6" fillId="0" borderId="3" xfId="1" applyNumberFormat="1" applyFont="1" applyFill="1" applyBorder="1" applyAlignment="1">
      <alignment vertical="top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left"/>
    </xf>
    <xf numFmtId="0" fontId="7" fillId="0" borderId="15" xfId="0" applyFont="1" applyFill="1" applyBorder="1" applyAlignment="1">
      <alignment vertical="top"/>
    </xf>
    <xf numFmtId="0" fontId="7" fillId="0" borderId="15" xfId="0" applyFont="1" applyFill="1" applyBorder="1" applyAlignment="1">
      <alignment horizontal="center" vertical="top"/>
    </xf>
    <xf numFmtId="43" fontId="6" fillId="0" borderId="15" xfId="1" applyNumberFormat="1" applyFont="1" applyFill="1" applyBorder="1" applyAlignment="1">
      <alignment vertical="top"/>
    </xf>
    <xf numFmtId="0" fontId="6" fillId="0" borderId="14" xfId="0" applyFont="1" applyFill="1" applyBorder="1" applyAlignment="1" applyProtection="1">
      <alignment horizontal="center"/>
    </xf>
    <xf numFmtId="43" fontId="6" fillId="0" borderId="15" xfId="1" applyNumberFormat="1" applyFont="1" applyFill="1" applyBorder="1" applyAlignment="1"/>
    <xf numFmtId="0" fontId="7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43" fontId="6" fillId="0" borderId="15" xfId="1" applyNumberFormat="1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8" fillId="0" borderId="19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43" fontId="9" fillId="0" borderId="0" xfId="1" applyNumberFormat="1" applyFont="1" applyProtection="1"/>
    <xf numFmtId="0" fontId="9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43" fontId="5" fillId="0" borderId="0" xfId="1" applyNumberFormat="1" applyFont="1" applyAlignment="1"/>
    <xf numFmtId="9" fontId="5" fillId="0" borderId="0" xfId="0" applyNumberFormat="1" applyFont="1" applyBorder="1" applyAlignment="1"/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3" fontId="10" fillId="0" borderId="0" xfId="1" applyNumberFormat="1" applyFont="1" applyBorder="1"/>
    <xf numFmtId="43" fontId="10" fillId="0" borderId="0" xfId="1" applyNumberFormat="1" applyFont="1"/>
    <xf numFmtId="187" fontId="11" fillId="0" borderId="0" xfId="1" applyFont="1" applyBorder="1"/>
    <xf numFmtId="0" fontId="11" fillId="0" borderId="0" xfId="0" applyFont="1" applyBorder="1"/>
    <xf numFmtId="0" fontId="10" fillId="0" borderId="0" xfId="0" applyFont="1" applyAlignment="1"/>
    <xf numFmtId="43" fontId="6" fillId="0" borderId="0" xfId="0" applyNumberFormat="1" applyFont="1" applyBorder="1" applyAlignment="1"/>
    <xf numFmtId="43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43" fontId="10" fillId="0" borderId="0" xfId="1" applyNumberFormat="1" applyFont="1" applyBorder="1" applyAlignment="1"/>
    <xf numFmtId="43" fontId="10" fillId="0" borderId="0" xfId="1" applyNumberFormat="1" applyFont="1" applyAlignment="1"/>
    <xf numFmtId="187" fontId="12" fillId="0" borderId="0" xfId="0" applyNumberFormat="1" applyFont="1" applyBorder="1"/>
    <xf numFmtId="187" fontId="12" fillId="0" borderId="0" xfId="1" applyFont="1" applyBorder="1"/>
    <xf numFmtId="43" fontId="13" fillId="0" borderId="0" xfId="1" applyNumberFormat="1" applyFont="1" applyAlignment="1"/>
    <xf numFmtId="43" fontId="13" fillId="0" borderId="0" xfId="1" applyNumberFormat="1" applyFont="1"/>
    <xf numFmtId="0" fontId="10" fillId="0" borderId="0" xfId="0" applyFont="1" applyAlignment="1">
      <alignment horizontal="center"/>
    </xf>
    <xf numFmtId="0" fontId="6" fillId="0" borderId="0" xfId="0" applyFont="1"/>
    <xf numFmtId="0" fontId="4" fillId="0" borderId="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43" fontId="6" fillId="0" borderId="12" xfId="1" applyNumberFormat="1" applyFont="1" applyBorder="1" applyAlignment="1" applyProtection="1">
      <alignment horizontal="left"/>
    </xf>
    <xf numFmtId="43" fontId="6" fillId="2" borderId="12" xfId="1" applyNumberFormat="1" applyFont="1" applyFill="1" applyBorder="1" applyAlignment="1" applyProtection="1">
      <alignment horizontal="left"/>
    </xf>
    <xf numFmtId="43" fontId="6" fillId="0" borderId="13" xfId="1" applyNumberFormat="1" applyFont="1" applyBorder="1" applyAlignment="1" applyProtection="1">
      <alignment horizontal="left"/>
    </xf>
    <xf numFmtId="43" fontId="6" fillId="2" borderId="13" xfId="1" applyNumberFormat="1" applyFont="1" applyFill="1" applyBorder="1" applyAlignment="1" applyProtection="1">
      <alignment horizontal="left"/>
    </xf>
    <xf numFmtId="43" fontId="9" fillId="2" borderId="13" xfId="1" applyNumberFormat="1" applyFont="1" applyFill="1" applyBorder="1" applyAlignment="1" applyProtection="1">
      <alignment horizontal="left"/>
    </xf>
    <xf numFmtId="43" fontId="9" fillId="0" borderId="13" xfId="1" applyNumberFormat="1" applyFont="1" applyBorder="1" applyAlignment="1" applyProtection="1">
      <alignment horizontal="left"/>
    </xf>
    <xf numFmtId="43" fontId="8" fillId="0" borderId="12" xfId="1" applyNumberFormat="1" applyFont="1" applyFill="1" applyBorder="1" applyAlignment="1" applyProtection="1">
      <alignment horizontal="left"/>
    </xf>
    <xf numFmtId="187" fontId="6" fillId="0" borderId="13" xfId="1" applyFont="1" applyBorder="1" applyAlignment="1" applyProtection="1">
      <alignment horizontal="left"/>
    </xf>
    <xf numFmtId="43" fontId="6" fillId="0" borderId="15" xfId="1" applyNumberFormat="1" applyFont="1" applyBorder="1" applyAlignment="1" applyProtection="1">
      <alignment horizontal="left"/>
    </xf>
    <xf numFmtId="43" fontId="6" fillId="2" borderId="15" xfId="1" applyNumberFormat="1" applyFont="1" applyFill="1" applyBorder="1" applyAlignment="1" applyProtection="1">
      <alignment horizontal="left"/>
    </xf>
    <xf numFmtId="43" fontId="9" fillId="2" borderId="15" xfId="1" applyNumberFormat="1" applyFont="1" applyFill="1" applyBorder="1" applyAlignment="1" applyProtection="1">
      <alignment horizontal="left"/>
    </xf>
    <xf numFmtId="43" fontId="9" fillId="0" borderId="15" xfId="1" applyNumberFormat="1" applyFont="1" applyBorder="1" applyAlignment="1" applyProtection="1">
      <alignment horizontal="left"/>
    </xf>
    <xf numFmtId="43" fontId="8" fillId="0" borderId="15" xfId="1" applyNumberFormat="1" applyFont="1" applyFill="1" applyBorder="1" applyAlignment="1" applyProtection="1">
      <alignment horizontal="left"/>
    </xf>
    <xf numFmtId="187" fontId="6" fillId="0" borderId="15" xfId="1" applyFont="1" applyBorder="1" applyAlignment="1" applyProtection="1">
      <alignment horizontal="left" wrapText="1"/>
    </xf>
    <xf numFmtId="187" fontId="6" fillId="0" borderId="15" xfId="1" applyFont="1" applyBorder="1" applyAlignment="1" applyProtection="1">
      <alignment horizontal="left"/>
    </xf>
    <xf numFmtId="0" fontId="6" fillId="0" borderId="0" xfId="0" applyFont="1" applyFill="1"/>
    <xf numFmtId="43" fontId="9" fillId="0" borderId="16" xfId="1" applyNumberFormat="1" applyFont="1" applyBorder="1" applyAlignment="1" applyProtection="1">
      <alignment horizontal="left"/>
    </xf>
    <xf numFmtId="43" fontId="9" fillId="2" borderId="16" xfId="1" applyNumberFormat="1" applyFont="1" applyFill="1" applyBorder="1" applyAlignment="1" applyProtection="1">
      <alignment horizontal="left"/>
    </xf>
    <xf numFmtId="187" fontId="6" fillId="0" borderId="17" xfId="1" applyFont="1" applyBorder="1" applyAlignment="1" applyProtection="1">
      <alignment horizontal="left"/>
    </xf>
    <xf numFmtId="43" fontId="8" fillId="0" borderId="16" xfId="1" applyNumberFormat="1" applyFont="1" applyFill="1" applyBorder="1" applyAlignment="1" applyProtection="1">
      <alignment horizontal="left"/>
    </xf>
    <xf numFmtId="43" fontId="8" fillId="0" borderId="20" xfId="1" applyNumberFormat="1" applyFont="1" applyBorder="1" applyProtection="1"/>
    <xf numFmtId="43" fontId="8" fillId="3" borderId="20" xfId="1" applyNumberFormat="1" applyFont="1" applyFill="1" applyBorder="1" applyProtection="1"/>
    <xf numFmtId="43" fontId="8" fillId="0" borderId="20" xfId="1" applyNumberFormat="1" applyFont="1" applyFill="1" applyBorder="1" applyProtection="1"/>
    <xf numFmtId="0" fontId="8" fillId="0" borderId="0" xfId="0" applyFont="1"/>
    <xf numFmtId="0" fontId="6" fillId="0" borderId="0" xfId="0" applyFont="1" applyAlignment="1"/>
    <xf numFmtId="43" fontId="8" fillId="0" borderId="0" xfId="1" applyNumberFormat="1" applyFont="1"/>
    <xf numFmtId="43" fontId="8" fillId="0" borderId="0" xfId="1" applyNumberFormat="1" applyFont="1" applyAlignment="1"/>
    <xf numFmtId="0" fontId="5" fillId="0" borderId="0" xfId="0" applyFont="1" applyFill="1" applyBorder="1" applyAlignment="1">
      <alignment vertical="top"/>
    </xf>
    <xf numFmtId="0" fontId="17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187" fontId="17" fillId="8" borderId="9" xfId="1" applyNumberFormat="1" applyFont="1" applyFill="1" applyBorder="1" applyAlignment="1">
      <alignment horizontal="center"/>
    </xf>
    <xf numFmtId="187" fontId="17" fillId="0" borderId="10" xfId="1" applyNumberFormat="1" applyFont="1" applyFill="1" applyBorder="1" applyAlignment="1">
      <alignment horizontal="center"/>
    </xf>
    <xf numFmtId="187" fontId="17" fillId="8" borderId="10" xfId="1" applyNumberFormat="1" applyFont="1" applyFill="1" applyBorder="1" applyAlignment="1">
      <alignment horizontal="center"/>
    </xf>
    <xf numFmtId="0" fontId="4" fillId="9" borderId="4" xfId="0" applyFont="1" applyFill="1" applyBorder="1"/>
    <xf numFmtId="0" fontId="4" fillId="9" borderId="4" xfId="0" applyFont="1" applyFill="1" applyBorder="1" applyAlignment="1">
      <alignment vertical="top"/>
    </xf>
    <xf numFmtId="0" fontId="4" fillId="9" borderId="4" xfId="0" applyFont="1" applyFill="1" applyBorder="1" applyAlignment="1">
      <alignment vertical="top" wrapText="1"/>
    </xf>
    <xf numFmtId="4" fontId="4" fillId="9" borderId="4" xfId="0" applyNumberFormat="1" applyFont="1" applyFill="1" applyBorder="1" applyAlignment="1">
      <alignment vertical="top"/>
    </xf>
    <xf numFmtId="0" fontId="4" fillId="0" borderId="0" xfId="0" applyFont="1" applyFill="1" applyBorder="1"/>
    <xf numFmtId="0" fontId="5" fillId="0" borderId="5" xfId="0" applyFont="1" applyFill="1" applyBorder="1" applyAlignment="1">
      <alignment vertical="top"/>
    </xf>
    <xf numFmtId="49" fontId="5" fillId="0" borderId="7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/>
    </xf>
    <xf numFmtId="9" fontId="5" fillId="0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/>
    </xf>
    <xf numFmtId="187" fontId="4" fillId="0" borderId="4" xfId="1" applyNumberFormat="1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9" fontId="5" fillId="0" borderId="4" xfId="2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8" xfId="0" applyFont="1" applyFill="1" applyBorder="1" applyAlignment="1">
      <alignment vertical="top"/>
    </xf>
    <xf numFmtId="49" fontId="5" fillId="0" borderId="9" xfId="0" applyNumberFormat="1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187" fontId="5" fillId="0" borderId="4" xfId="1" applyNumberFormat="1" applyFont="1" applyFill="1" applyBorder="1" applyAlignment="1">
      <alignment vertical="top"/>
    </xf>
    <xf numFmtId="9" fontId="5" fillId="0" borderId="4" xfId="2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vertical="top"/>
    </xf>
    <xf numFmtId="9" fontId="5" fillId="0" borderId="7" xfId="2" applyFont="1" applyFill="1" applyBorder="1" applyAlignment="1">
      <alignment horizontal="center" vertical="top"/>
    </xf>
    <xf numFmtId="0" fontId="4" fillId="9" borderId="4" xfId="0" applyFont="1" applyFill="1" applyBorder="1" applyAlignment="1"/>
    <xf numFmtId="0" fontId="4" fillId="9" borderId="4" xfId="0" applyFont="1" applyFill="1" applyBorder="1" applyAlignment="1">
      <alignment horizontal="center" wrapText="1"/>
    </xf>
    <xf numFmtId="0" fontId="4" fillId="9" borderId="4" xfId="0" applyFont="1" applyFill="1" applyBorder="1" applyAlignment="1">
      <alignment horizontal="center"/>
    </xf>
    <xf numFmtId="187" fontId="4" fillId="9" borderId="4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/>
    <xf numFmtId="4" fontId="4" fillId="9" borderId="4" xfId="0" applyNumberFormat="1" applyFont="1" applyFill="1" applyBorder="1" applyAlignment="1">
      <alignment horizontal="center" vertical="top"/>
    </xf>
    <xf numFmtId="4" fontId="4" fillId="9" borderId="4" xfId="0" applyNumberFormat="1" applyFont="1" applyFill="1" applyBorder="1" applyAlignment="1"/>
    <xf numFmtId="4" fontId="4" fillId="9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4" fillId="0" borderId="4" xfId="0" applyFont="1" applyFill="1" applyBorder="1" applyAlignment="1"/>
    <xf numFmtId="49" fontId="4" fillId="9" borderId="4" xfId="0" applyNumberFormat="1" applyFont="1" applyFill="1" applyBorder="1" applyAlignment="1">
      <alignment vertical="top"/>
    </xf>
    <xf numFmtId="43" fontId="5" fillId="0" borderId="4" xfId="1" applyNumberFormat="1" applyFont="1" applyFill="1" applyBorder="1" applyAlignment="1">
      <alignment vertical="top"/>
    </xf>
    <xf numFmtId="43" fontId="5" fillId="0" borderId="4" xfId="1" applyNumberFormat="1" applyFont="1" applyBorder="1" applyAlignment="1">
      <alignment vertical="top"/>
    </xf>
    <xf numFmtId="43" fontId="4" fillId="0" borderId="4" xfId="1" applyNumberFormat="1" applyFont="1" applyFill="1" applyBorder="1" applyAlignment="1">
      <alignment vertical="top"/>
    </xf>
    <xf numFmtId="187" fontId="5" fillId="0" borderId="4" xfId="1" applyNumberFormat="1" applyFont="1" applyBorder="1" applyAlignment="1">
      <alignment vertical="top"/>
    </xf>
    <xf numFmtId="187" fontId="4" fillId="0" borderId="4" xfId="1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4" xfId="0" applyNumberFormat="1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" fontId="5" fillId="0" borderId="7" xfId="0" applyNumberFormat="1" applyFont="1" applyBorder="1" applyAlignment="1">
      <alignment vertical="top"/>
    </xf>
    <xf numFmtId="49" fontId="4" fillId="9" borderId="4" xfId="0" applyNumberFormat="1" applyFont="1" applyFill="1" applyBorder="1" applyAlignment="1"/>
    <xf numFmtId="0" fontId="4" fillId="9" borderId="4" xfId="0" applyFont="1" applyFill="1" applyBorder="1" applyAlignment="1">
      <alignment wrapText="1"/>
    </xf>
    <xf numFmtId="0" fontId="4" fillId="9" borderId="8" xfId="0" applyFont="1" applyFill="1" applyBorder="1" applyAlignment="1">
      <alignment vertical="top"/>
    </xf>
    <xf numFmtId="0" fontId="4" fillId="9" borderId="9" xfId="0" applyFont="1" applyFill="1" applyBorder="1" applyAlignment="1">
      <alignment vertical="top"/>
    </xf>
    <xf numFmtId="0" fontId="4" fillId="9" borderId="21" xfId="0" applyFont="1" applyFill="1" applyBorder="1" applyAlignment="1">
      <alignment vertical="top"/>
    </xf>
    <xf numFmtId="0" fontId="4" fillId="9" borderId="10" xfId="0" applyFont="1" applyFill="1" applyBorder="1" applyAlignment="1">
      <alignment vertical="top" wrapText="1"/>
    </xf>
    <xf numFmtId="187" fontId="4" fillId="9" borderId="4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10" borderId="4" xfId="0" applyFont="1" applyFill="1" applyBorder="1" applyAlignment="1"/>
    <xf numFmtId="4" fontId="4" fillId="10" borderId="4" xfId="0" applyNumberFormat="1" applyFont="1" applyFill="1" applyBorder="1" applyAlignment="1"/>
    <xf numFmtId="0" fontId="4" fillId="10" borderId="4" xfId="0" applyFont="1" applyFill="1" applyBorder="1" applyAlignment="1">
      <alignment vertical="top"/>
    </xf>
    <xf numFmtId="49" fontId="4" fillId="10" borderId="4" xfId="0" applyNumberFormat="1" applyFont="1" applyFill="1" applyBorder="1" applyAlignment="1">
      <alignment vertical="top"/>
    </xf>
    <xf numFmtId="0" fontId="4" fillId="10" borderId="4" xfId="0" applyFont="1" applyFill="1" applyBorder="1" applyAlignment="1">
      <alignment vertical="top" wrapText="1"/>
    </xf>
    <xf numFmtId="4" fontId="4" fillId="10" borderId="4" xfId="0" applyNumberFormat="1" applyFont="1" applyFill="1" applyBorder="1" applyAlignment="1">
      <alignment vertical="top"/>
    </xf>
    <xf numFmtId="0" fontId="5" fillId="0" borderId="8" xfId="0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9" fontId="5" fillId="0" borderId="4" xfId="2" applyFont="1" applyBorder="1" applyAlignment="1">
      <alignment horizontal="center" vertical="top"/>
    </xf>
    <xf numFmtId="0" fontId="4" fillId="10" borderId="4" xfId="0" applyFont="1" applyFill="1" applyBorder="1"/>
    <xf numFmtId="9" fontId="5" fillId="0" borderId="7" xfId="2" applyFont="1" applyBorder="1" applyAlignment="1">
      <alignment horizontal="center" vertical="top"/>
    </xf>
    <xf numFmtId="0" fontId="4" fillId="2" borderId="5" xfId="0" applyFont="1" applyFill="1" applyBorder="1" applyAlignment="1"/>
    <xf numFmtId="0" fontId="4" fillId="2" borderId="7" xfId="0" applyFont="1" applyFill="1" applyBorder="1" applyAlignment="1"/>
    <xf numFmtId="0" fontId="4" fillId="2" borderId="6" xfId="0" applyFont="1" applyFill="1" applyBorder="1" applyAlignment="1"/>
    <xf numFmtId="0" fontId="4" fillId="2" borderId="4" xfId="0" applyFont="1" applyFill="1" applyBorder="1" applyAlignment="1">
      <alignment horizontal="center" wrapText="1"/>
    </xf>
    <xf numFmtId="187" fontId="4" fillId="2" borderId="18" xfId="0" applyNumberFormat="1" applyFont="1" applyFill="1" applyBorder="1" applyAlignment="1"/>
    <xf numFmtId="187" fontId="4" fillId="2" borderId="20" xfId="0" applyNumberFormat="1" applyFont="1" applyFill="1" applyBorder="1" applyAlignment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187" fontId="18" fillId="0" borderId="0" xfId="1" applyNumberFormat="1" applyFont="1" applyFill="1" applyBorder="1" applyAlignment="1">
      <alignment horizontal="center"/>
    </xf>
    <xf numFmtId="187" fontId="18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187" fontId="5" fillId="0" borderId="0" xfId="1" applyNumberFormat="1" applyFont="1" applyFill="1" applyBorder="1" applyAlignment="1">
      <alignment horizontal="center"/>
    </xf>
    <xf numFmtId="187" fontId="5" fillId="0" borderId="0" xfId="1" applyNumberFormat="1" applyFont="1" applyFill="1" applyBorder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/>
    <xf numFmtId="187" fontId="19" fillId="0" borderId="0" xfId="1" applyNumberFormat="1" applyFont="1" applyFill="1" applyBorder="1" applyAlignment="1">
      <alignment horizontal="center"/>
    </xf>
    <xf numFmtId="187" fontId="19" fillId="0" borderId="0" xfId="1" applyNumberFormat="1" applyFont="1" applyFill="1" applyBorder="1"/>
    <xf numFmtId="0" fontId="19" fillId="0" borderId="0" xfId="0" applyFont="1" applyFill="1" applyBorder="1" applyAlignment="1">
      <alignment horizontal="right"/>
    </xf>
    <xf numFmtId="4" fontId="19" fillId="0" borderId="0" xfId="0" applyNumberFormat="1" applyFont="1" applyFill="1" applyBorder="1"/>
    <xf numFmtId="0" fontId="19" fillId="0" borderId="0" xfId="0" applyFont="1" applyFill="1" applyBorder="1" applyAlignment="1">
      <alignment vertical="top"/>
    </xf>
    <xf numFmtId="43" fontId="19" fillId="0" borderId="0" xfId="0" applyNumberFormat="1" applyFont="1" applyFill="1" applyBorder="1"/>
    <xf numFmtId="0" fontId="3" fillId="0" borderId="0" xfId="0" applyFont="1" applyBorder="1"/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/>
    <xf numFmtId="43" fontId="4" fillId="2" borderId="4" xfId="1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center"/>
    </xf>
    <xf numFmtId="0" fontId="7" fillId="0" borderId="4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/>
    <xf numFmtId="187" fontId="20" fillId="0" borderId="0" xfId="1" applyFont="1"/>
    <xf numFmtId="187" fontId="5" fillId="0" borderId="0" xfId="1" applyFont="1" applyAlignment="1"/>
    <xf numFmtId="39" fontId="21" fillId="0" borderId="0" xfId="0" applyNumberFormat="1" applyFont="1" applyAlignment="1">
      <alignment vertical="top"/>
    </xf>
    <xf numFmtId="187" fontId="22" fillId="0" borderId="0" xfId="1" applyFont="1" applyAlignment="1"/>
    <xf numFmtId="39" fontId="23" fillId="0" borderId="0" xfId="0" applyNumberFormat="1" applyFont="1" applyAlignment="1">
      <alignment vertical="top"/>
    </xf>
    <xf numFmtId="43" fontId="9" fillId="0" borderId="4" xfId="1" applyNumberFormat="1" applyFont="1" applyBorder="1" applyAlignment="1" applyProtection="1">
      <alignment horizontal="left"/>
    </xf>
    <xf numFmtId="43" fontId="9" fillId="2" borderId="4" xfId="1" applyNumberFormat="1" applyFont="1" applyFill="1" applyBorder="1" applyAlignment="1" applyProtection="1">
      <alignment horizontal="left"/>
    </xf>
    <xf numFmtId="43" fontId="8" fillId="0" borderId="4" xfId="1" applyNumberFormat="1" applyFont="1" applyFill="1" applyBorder="1" applyAlignment="1" applyProtection="1">
      <alignment horizontal="left"/>
    </xf>
    <xf numFmtId="43" fontId="6" fillId="0" borderId="4" xfId="1" applyNumberFormat="1" applyFont="1" applyBorder="1" applyAlignment="1" applyProtection="1">
      <alignment horizontal="left"/>
    </xf>
    <xf numFmtId="43" fontId="6" fillId="2" borderId="4" xfId="1" applyNumberFormat="1" applyFont="1" applyFill="1" applyBorder="1" applyAlignment="1" applyProtection="1">
      <alignment horizontal="left"/>
    </xf>
    <xf numFmtId="43" fontId="6" fillId="0" borderId="3" xfId="1" applyNumberFormat="1" applyFont="1" applyBorder="1" applyAlignment="1" applyProtection="1">
      <alignment horizontal="left"/>
    </xf>
    <xf numFmtId="43" fontId="6" fillId="2" borderId="3" xfId="1" applyNumberFormat="1" applyFont="1" applyFill="1" applyBorder="1" applyAlignment="1" applyProtection="1">
      <alignment horizontal="left"/>
    </xf>
    <xf numFmtId="43" fontId="9" fillId="0" borderId="3" xfId="1" applyNumberFormat="1" applyFont="1" applyBorder="1" applyAlignment="1" applyProtection="1">
      <alignment horizontal="left"/>
    </xf>
    <xf numFmtId="43" fontId="9" fillId="2" borderId="3" xfId="1" applyNumberFormat="1" applyFont="1" applyFill="1" applyBorder="1" applyAlignment="1" applyProtection="1">
      <alignment horizontal="left"/>
    </xf>
    <xf numFmtId="187" fontId="24" fillId="0" borderId="0" xfId="1" applyFont="1"/>
    <xf numFmtId="0" fontId="17" fillId="0" borderId="4" xfId="0" applyFont="1" applyBorder="1" applyAlignment="1">
      <alignment vertical="top"/>
    </xf>
    <xf numFmtId="187" fontId="17" fillId="0" borderId="4" xfId="1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0" fontId="9" fillId="0" borderId="4" xfId="0" applyFont="1" applyBorder="1" applyAlignment="1">
      <alignment vertical="top"/>
    </xf>
    <xf numFmtId="4" fontId="9" fillId="0" borderId="4" xfId="0" applyNumberFormat="1" applyFont="1" applyBorder="1" applyAlignment="1">
      <alignment vertical="top"/>
    </xf>
    <xf numFmtId="9" fontId="9" fillId="0" borderId="4" xfId="2" applyFont="1" applyBorder="1" applyAlignment="1">
      <alignment horizontal="center" vertical="top"/>
    </xf>
    <xf numFmtId="187" fontId="9" fillId="0" borderId="4" xfId="1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4" xfId="0" applyFont="1" applyFill="1" applyBorder="1" applyAlignment="1">
      <alignment vertical="top"/>
    </xf>
    <xf numFmtId="4" fontId="9" fillId="0" borderId="4" xfId="0" applyNumberFormat="1" applyFont="1" applyFill="1" applyBorder="1" applyAlignment="1">
      <alignment vertical="top"/>
    </xf>
    <xf numFmtId="9" fontId="9" fillId="0" borderId="4" xfId="2" applyFont="1" applyFill="1" applyBorder="1" applyAlignment="1">
      <alignment horizontal="center" vertical="top"/>
    </xf>
    <xf numFmtId="187" fontId="9" fillId="0" borderId="4" xfId="1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87" fontId="9" fillId="0" borderId="4" xfId="1" applyFont="1" applyBorder="1" applyAlignment="1">
      <alignment vertical="top"/>
    </xf>
    <xf numFmtId="187" fontId="9" fillId="0" borderId="4" xfId="1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49" fontId="17" fillId="0" borderId="4" xfId="0" applyNumberFormat="1" applyFont="1" applyBorder="1" applyAlignment="1">
      <alignment vertical="top"/>
    </xf>
    <xf numFmtId="9" fontId="9" fillId="0" borderId="4" xfId="0" applyNumberFormat="1" applyFont="1" applyFill="1" applyBorder="1" applyAlignment="1">
      <alignment vertical="top"/>
    </xf>
    <xf numFmtId="4" fontId="9" fillId="0" borderId="0" xfId="0" applyNumberFormat="1" applyFont="1" applyAlignment="1">
      <alignment vertical="top"/>
    </xf>
    <xf numFmtId="0" fontId="9" fillId="0" borderId="0" xfId="0" applyFont="1" applyFill="1" applyBorder="1" applyAlignment="1"/>
    <xf numFmtId="14" fontId="9" fillId="0" borderId="4" xfId="0" applyNumberFormat="1" applyFont="1" applyBorder="1" applyAlignment="1">
      <alignment horizontal="left" vertical="top"/>
    </xf>
    <xf numFmtId="0" fontId="17" fillId="0" borderId="4" xfId="0" applyFont="1" applyFill="1" applyBorder="1" applyAlignment="1">
      <alignment vertical="top"/>
    </xf>
    <xf numFmtId="187" fontId="17" fillId="0" borderId="4" xfId="1" applyFont="1" applyBorder="1" applyAlignment="1">
      <alignment vertical="top"/>
    </xf>
    <xf numFmtId="49" fontId="17" fillId="0" borderId="4" xfId="0" applyNumberFormat="1" applyFont="1" applyFill="1" applyBorder="1" applyAlignment="1">
      <alignment vertical="top"/>
    </xf>
    <xf numFmtId="14" fontId="9" fillId="0" borderId="4" xfId="0" applyNumberFormat="1" applyFont="1" applyFill="1" applyBorder="1" applyAlignment="1">
      <alignment horizontal="left" vertical="top"/>
    </xf>
    <xf numFmtId="187" fontId="17" fillId="0" borderId="4" xfId="1" applyFont="1" applyFill="1" applyBorder="1" applyAlignment="1">
      <alignment vertical="top"/>
    </xf>
    <xf numFmtId="14" fontId="9" fillId="0" borderId="4" xfId="0" applyNumberFormat="1" applyFont="1" applyBorder="1" applyAlignment="1">
      <alignment vertical="top"/>
    </xf>
    <xf numFmtId="9" fontId="17" fillId="0" borderId="4" xfId="0" applyNumberFormat="1" applyFont="1" applyFill="1" applyBorder="1" applyAlignment="1">
      <alignment vertical="top"/>
    </xf>
    <xf numFmtId="4" fontId="17" fillId="0" borderId="4" xfId="0" applyNumberFormat="1" applyFont="1" applyBorder="1" applyAlignment="1">
      <alignment vertical="top"/>
    </xf>
    <xf numFmtId="187" fontId="17" fillId="0" borderId="20" xfId="0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187" fontId="26" fillId="0" borderId="0" xfId="0" applyNumberFormat="1" applyFont="1" applyFill="1" applyBorder="1" applyAlignment="1"/>
    <xf numFmtId="187" fontId="17" fillId="0" borderId="0" xfId="0" applyNumberFormat="1" applyFont="1" applyFill="1" applyBorder="1" applyAlignment="1"/>
    <xf numFmtId="0" fontId="9" fillId="0" borderId="0" xfId="0" applyFont="1" applyFill="1" applyProtection="1"/>
    <xf numFmtId="0" fontId="9" fillId="0" borderId="0" xfId="0" applyFont="1" applyFill="1" applyAlignment="1"/>
    <xf numFmtId="187" fontId="20" fillId="0" borderId="0" xfId="0" applyNumberFormat="1" applyFont="1" applyFill="1" applyBorder="1" applyAlignment="1"/>
    <xf numFmtId="187" fontId="9" fillId="0" borderId="0" xfId="1" applyNumberFormat="1" applyFont="1" applyFill="1" applyBorder="1" applyAlignment="1">
      <alignment horizontal="center"/>
    </xf>
    <xf numFmtId="187" fontId="9" fillId="0" borderId="0" xfId="1" applyNumberFormat="1" applyFont="1" applyFill="1" applyBorder="1" applyAlignment="1"/>
    <xf numFmtId="187" fontId="9" fillId="0" borderId="0" xfId="1" applyNumberFormat="1" applyFont="1" applyFill="1" applyBorder="1" applyAlignment="1">
      <alignment vertical="top"/>
    </xf>
    <xf numFmtId="39" fontId="27" fillId="0" borderId="0" xfId="0" applyNumberFormat="1" applyFont="1" applyAlignment="1">
      <alignment vertical="top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 applyAlignment="1">
      <alignment wrapText="1"/>
    </xf>
    <xf numFmtId="187" fontId="19" fillId="0" borderId="0" xfId="1" applyNumberFormat="1" applyFont="1" applyFill="1" applyBorder="1" applyAlignment="1"/>
    <xf numFmtId="187" fontId="19" fillId="0" borderId="0" xfId="1" applyNumberFormat="1" applyFont="1" applyFill="1" applyBorder="1" applyAlignment="1">
      <alignment vertical="top"/>
    </xf>
    <xf numFmtId="0" fontId="28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4" fontId="27" fillId="0" borderId="0" xfId="0" applyNumberFormat="1" applyFont="1" applyFill="1" applyAlignment="1">
      <alignment vertical="top"/>
    </xf>
    <xf numFmtId="187" fontId="27" fillId="0" borderId="0" xfId="1" applyNumberFormat="1" applyFont="1" applyFill="1" applyAlignment="1">
      <alignment horizontal="center" vertical="top"/>
    </xf>
    <xf numFmtId="187" fontId="28" fillId="0" borderId="0" xfId="1" applyNumberFormat="1" applyFont="1" applyFill="1" applyAlignment="1">
      <alignment vertical="top"/>
    </xf>
    <xf numFmtId="0" fontId="30" fillId="0" borderId="0" xfId="0" applyFont="1"/>
    <xf numFmtId="0" fontId="30" fillId="0" borderId="0" xfId="0" applyFont="1" applyBorder="1"/>
    <xf numFmtId="0" fontId="30" fillId="0" borderId="0" xfId="0" applyFont="1" applyFill="1"/>
    <xf numFmtId="0" fontId="31" fillId="2" borderId="3" xfId="0" applyFont="1" applyFill="1" applyBorder="1" applyAlignment="1" applyProtection="1">
      <alignment horizontal="center" vertical="center" wrapText="1"/>
    </xf>
    <xf numFmtId="0" fontId="33" fillId="0" borderId="0" xfId="0" applyFont="1"/>
    <xf numFmtId="0" fontId="32" fillId="0" borderId="10" xfId="0" applyFont="1" applyBorder="1" applyAlignment="1" applyProtection="1">
      <alignment horizontal="center"/>
    </xf>
    <xf numFmtId="0" fontId="32" fillId="2" borderId="10" xfId="0" applyFont="1" applyFill="1" applyBorder="1" applyAlignment="1" applyProtection="1">
      <alignment horizontal="center"/>
    </xf>
    <xf numFmtId="43" fontId="32" fillId="0" borderId="10" xfId="1" applyNumberFormat="1" applyFont="1" applyBorder="1" applyAlignment="1" applyProtection="1">
      <alignment horizontal="center"/>
    </xf>
    <xf numFmtId="43" fontId="32" fillId="2" borderId="10" xfId="1" applyNumberFormat="1" applyFont="1" applyFill="1" applyBorder="1" applyAlignment="1" applyProtection="1">
      <alignment horizontal="center"/>
    </xf>
    <xf numFmtId="43" fontId="32" fillId="0" borderId="10" xfId="1" applyNumberFormat="1" applyFont="1" applyFill="1" applyBorder="1" applyAlignment="1" applyProtection="1">
      <alignment horizontal="center"/>
    </xf>
    <xf numFmtId="43" fontId="31" fillId="2" borderId="4" xfId="1" applyNumberFormat="1" applyFont="1" applyFill="1" applyBorder="1" applyAlignment="1" applyProtection="1">
      <alignment horizontal="center"/>
    </xf>
    <xf numFmtId="0" fontId="31" fillId="2" borderId="4" xfId="0" applyFont="1" applyFill="1" applyBorder="1" applyAlignment="1" applyProtection="1">
      <alignment horizontal="center"/>
    </xf>
    <xf numFmtId="0" fontId="31" fillId="2" borderId="10" xfId="0" applyFont="1" applyFill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center"/>
    </xf>
    <xf numFmtId="0" fontId="34" fillId="0" borderId="4" xfId="0" applyFont="1" applyFill="1" applyBorder="1" applyAlignment="1" applyProtection="1">
      <alignment horizontal="left"/>
    </xf>
    <xf numFmtId="43" fontId="33" fillId="0" borderId="4" xfId="1" applyNumberFormat="1" applyFont="1" applyBorder="1" applyAlignment="1" applyProtection="1">
      <alignment horizontal="left"/>
    </xf>
    <xf numFmtId="43" fontId="33" fillId="2" borderId="4" xfId="1" applyNumberFormat="1" applyFont="1" applyFill="1" applyBorder="1" applyAlignment="1" applyProtection="1">
      <alignment horizontal="left"/>
    </xf>
    <xf numFmtId="43" fontId="9" fillId="0" borderId="4" xfId="1" applyNumberFormat="1" applyFont="1" applyFill="1" applyBorder="1" applyAlignment="1" applyProtection="1">
      <alignment horizontal="left"/>
    </xf>
    <xf numFmtId="43" fontId="31" fillId="0" borderId="4" xfId="1" applyNumberFormat="1" applyFont="1" applyFill="1" applyBorder="1" applyAlignment="1" applyProtection="1">
      <alignment horizontal="left"/>
    </xf>
    <xf numFmtId="0" fontId="34" fillId="0" borderId="4" xfId="0" applyFont="1" applyFill="1" applyBorder="1" applyAlignment="1" applyProtection="1">
      <alignment horizontal="center"/>
    </xf>
    <xf numFmtId="0" fontId="33" fillId="0" borderId="0" xfId="0" applyFont="1" applyFill="1"/>
    <xf numFmtId="0" fontId="35" fillId="0" borderId="4" xfId="0" applyFont="1" applyBorder="1" applyAlignment="1">
      <alignment vertical="top"/>
    </xf>
    <xf numFmtId="0" fontId="34" fillId="0" borderId="4" xfId="0" applyFont="1" applyBorder="1" applyAlignment="1">
      <alignment vertical="top"/>
    </xf>
    <xf numFmtId="0" fontId="34" fillId="0" borderId="4" xfId="0" applyFont="1" applyBorder="1" applyAlignment="1">
      <alignment vertical="top" wrapText="1"/>
    </xf>
    <xf numFmtId="0" fontId="35" fillId="0" borderId="4" xfId="0" applyFont="1" applyBorder="1" applyAlignment="1"/>
    <xf numFmtId="188" fontId="33" fillId="0" borderId="4" xfId="1" applyNumberFormat="1" applyFont="1" applyBorder="1" applyAlignment="1" applyProtection="1">
      <alignment horizontal="left"/>
    </xf>
    <xf numFmtId="188" fontId="33" fillId="2" borderId="4" xfId="1" applyNumberFormat="1" applyFont="1" applyFill="1" applyBorder="1" applyAlignment="1" applyProtection="1">
      <alignment horizontal="left"/>
    </xf>
    <xf numFmtId="43" fontId="32" fillId="0" borderId="20" xfId="1" applyNumberFormat="1" applyFont="1" applyBorder="1" applyProtection="1"/>
    <xf numFmtId="43" fontId="31" fillId="0" borderId="20" xfId="1" applyNumberFormat="1" applyFont="1" applyFill="1" applyBorder="1" applyAlignment="1" applyProtection="1">
      <alignment horizontal="left"/>
    </xf>
    <xf numFmtId="43" fontId="31" fillId="0" borderId="20" xfId="1" applyNumberFormat="1" applyFont="1" applyBorder="1" applyProtection="1"/>
    <xf numFmtId="0" fontId="32" fillId="0" borderId="0" xfId="0" applyFont="1"/>
    <xf numFmtId="0" fontId="36" fillId="0" borderId="0" xfId="0" applyFont="1" applyProtection="1"/>
    <xf numFmtId="43" fontId="36" fillId="0" borderId="0" xfId="1" applyNumberFormat="1" applyFont="1" applyProtection="1"/>
    <xf numFmtId="0" fontId="36" fillId="0" borderId="0" xfId="0" applyFont="1"/>
    <xf numFmtId="187" fontId="37" fillId="0" borderId="0" xfId="1" applyFont="1"/>
    <xf numFmtId="187" fontId="38" fillId="0" borderId="0" xfId="1" applyFont="1"/>
    <xf numFmtId="0" fontId="33" fillId="0" borderId="0" xfId="0" applyFont="1" applyAlignment="1"/>
    <xf numFmtId="0" fontId="33" fillId="0" borderId="0" xfId="0" applyFont="1" applyBorder="1" applyAlignment="1"/>
    <xf numFmtId="43" fontId="33" fillId="0" borderId="0" xfId="1" applyNumberFormat="1" applyFont="1" applyAlignment="1"/>
    <xf numFmtId="187" fontId="33" fillId="0" borderId="0" xfId="1" applyFont="1" applyAlignment="1"/>
    <xf numFmtId="39" fontId="39" fillId="0" borderId="0" xfId="0" applyNumberFormat="1" applyFont="1" applyAlignment="1">
      <alignment vertical="top"/>
    </xf>
    <xf numFmtId="187" fontId="40" fillId="0" borderId="0" xfId="1" applyFont="1" applyAlignment="1"/>
    <xf numFmtId="9" fontId="33" fillId="0" borderId="0" xfId="0" applyNumberFormat="1" applyFont="1" applyBorder="1" applyAlignment="1"/>
    <xf numFmtId="39" fontId="41" fillId="0" borderId="0" xfId="0" applyNumberFormat="1" applyFont="1" applyAlignment="1">
      <alignment vertical="top"/>
    </xf>
    <xf numFmtId="187" fontId="33" fillId="0" borderId="0" xfId="0" applyNumberFormat="1" applyFont="1" applyAlignment="1"/>
    <xf numFmtId="0" fontId="42" fillId="0" borderId="0" xfId="0" applyFont="1"/>
    <xf numFmtId="0" fontId="42" fillId="0" borderId="0" xfId="0" applyFont="1" applyBorder="1"/>
    <xf numFmtId="43" fontId="42" fillId="0" borderId="0" xfId="1" applyNumberFormat="1" applyFont="1" applyBorder="1"/>
    <xf numFmtId="43" fontId="42" fillId="0" borderId="0" xfId="1" applyNumberFormat="1" applyFont="1"/>
    <xf numFmtId="187" fontId="43" fillId="0" borderId="0" xfId="1" applyFont="1" applyBorder="1"/>
    <xf numFmtId="0" fontId="43" fillId="0" borderId="0" xfId="0" applyFont="1" applyBorder="1"/>
    <xf numFmtId="43" fontId="44" fillId="0" borderId="0" xfId="1" applyNumberFormat="1" applyFont="1"/>
    <xf numFmtId="0" fontId="42" fillId="0" borderId="0" xfId="0" applyFont="1" applyAlignment="1"/>
    <xf numFmtId="43" fontId="45" fillId="0" borderId="0" xfId="0" applyNumberFormat="1" applyFont="1" applyBorder="1" applyAlignment="1"/>
    <xf numFmtId="0" fontId="45" fillId="0" borderId="0" xfId="0" applyFont="1" applyFill="1" applyBorder="1" applyAlignment="1"/>
    <xf numFmtId="43" fontId="42" fillId="0" borderId="0" xfId="1" applyNumberFormat="1" applyFont="1" applyBorder="1" applyAlignment="1"/>
    <xf numFmtId="43" fontId="42" fillId="0" borderId="0" xfId="1" applyNumberFormat="1" applyFont="1" applyAlignment="1"/>
    <xf numFmtId="43" fontId="44" fillId="0" borderId="0" xfId="1" applyNumberFormat="1" applyFont="1" applyAlignment="1"/>
    <xf numFmtId="187" fontId="46" fillId="0" borderId="0" xfId="0" applyNumberFormat="1" applyFont="1" applyBorder="1"/>
    <xf numFmtId="187" fontId="46" fillId="0" borderId="0" xfId="1" applyFont="1" applyBorder="1"/>
    <xf numFmtId="43" fontId="47" fillId="0" borderId="0" xfId="1" applyNumberFormat="1" applyFont="1" applyAlignment="1"/>
    <xf numFmtId="43" fontId="47" fillId="0" borderId="0" xfId="1" applyNumberFormat="1" applyFont="1"/>
    <xf numFmtId="49" fontId="8" fillId="5" borderId="4" xfId="1" applyNumberFormat="1" applyFont="1" applyFill="1" applyBorder="1" applyAlignment="1">
      <alignment horizontal="center" vertical="center"/>
    </xf>
    <xf numFmtId="49" fontId="8" fillId="8" borderId="4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87" fontId="17" fillId="0" borderId="10" xfId="1" applyNumberFormat="1" applyFont="1" applyBorder="1" applyAlignment="1">
      <alignment vertical="top"/>
    </xf>
    <xf numFmtId="0" fontId="9" fillId="0" borderId="4" xfId="0" applyFont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187" fontId="9" fillId="0" borderId="4" xfId="0" applyNumberFormat="1" applyFont="1" applyBorder="1" applyAlignment="1">
      <alignment vertical="top"/>
    </xf>
    <xf numFmtId="0" fontId="9" fillId="0" borderId="4" xfId="0" applyFont="1" applyFill="1" applyBorder="1" applyAlignment="1"/>
    <xf numFmtId="0" fontId="9" fillId="0" borderId="4" xfId="0" applyFont="1" applyFill="1" applyBorder="1" applyAlignment="1">
      <alignment wrapText="1"/>
    </xf>
    <xf numFmtId="187" fontId="9" fillId="0" borderId="4" xfId="1" applyFont="1" applyFill="1" applyBorder="1" applyAlignment="1"/>
    <xf numFmtId="187" fontId="9" fillId="0" borderId="0" xfId="1" applyFont="1" applyFill="1" applyBorder="1" applyAlignment="1"/>
    <xf numFmtId="187" fontId="9" fillId="0" borderId="4" xfId="1" applyFont="1" applyBorder="1" applyAlignment="1">
      <alignment vertical="top" wrapText="1"/>
    </xf>
    <xf numFmtId="187" fontId="9" fillId="0" borderId="0" xfId="1" applyFont="1" applyAlignment="1">
      <alignment vertical="top"/>
    </xf>
    <xf numFmtId="187" fontId="9" fillId="0" borderId="4" xfId="0" applyNumberFormat="1" applyFont="1" applyFill="1" applyBorder="1" applyAlignment="1">
      <alignment vertical="top"/>
    </xf>
    <xf numFmtId="4" fontId="17" fillId="0" borderId="4" xfId="0" applyNumberFormat="1" applyFont="1" applyFill="1" applyBorder="1" applyAlignment="1">
      <alignment vertical="top"/>
    </xf>
    <xf numFmtId="0" fontId="17" fillId="0" borderId="4" xfId="0" applyFont="1" applyFill="1" applyBorder="1" applyAlignment="1">
      <alignment vertical="top" wrapText="1"/>
    </xf>
    <xf numFmtId="187" fontId="9" fillId="0" borderId="0" xfId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87" fontId="17" fillId="0" borderId="4" xfId="0" applyNumberFormat="1" applyFont="1" applyBorder="1" applyAlignment="1">
      <alignment vertical="top"/>
    </xf>
    <xf numFmtId="187" fontId="17" fillId="0" borderId="20" xfId="1" applyFont="1" applyFill="1" applyBorder="1" applyAlignment="1"/>
    <xf numFmtId="187" fontId="20" fillId="0" borderId="0" xfId="1" applyFont="1" applyFill="1" applyBorder="1" applyAlignment="1"/>
    <xf numFmtId="187" fontId="20" fillId="0" borderId="0" xfId="1" applyFont="1" applyFill="1" applyBorder="1" applyAlignment="1">
      <alignment vertical="top"/>
    </xf>
    <xf numFmtId="0" fontId="6" fillId="0" borderId="0" xfId="0" applyFont="1" applyFill="1" applyProtection="1"/>
    <xf numFmtId="187" fontId="6" fillId="0" borderId="0" xfId="1" applyNumberFormat="1" applyFont="1" applyFill="1" applyBorder="1" applyAlignment="1"/>
    <xf numFmtId="187" fontId="6" fillId="0" borderId="0" xfId="1" applyNumberFormat="1" applyFont="1" applyFill="1" applyBorder="1" applyAlignment="1">
      <alignment vertical="top"/>
    </xf>
    <xf numFmtId="0" fontId="6" fillId="0" borderId="0" xfId="0" applyFont="1" applyFill="1" applyAlignment="1"/>
    <xf numFmtId="0" fontId="6" fillId="0" borderId="0" xfId="0" applyFont="1" applyFill="1" applyBorder="1" applyAlignment="1">
      <alignment wrapText="1"/>
    </xf>
    <xf numFmtId="0" fontId="27" fillId="0" borderId="0" xfId="0" applyFont="1" applyFill="1" applyAlignment="1">
      <alignment vertical="top" wrapText="1"/>
    </xf>
    <xf numFmtId="0" fontId="50" fillId="0" borderId="4" xfId="0" applyFont="1" applyBorder="1" applyAlignment="1" applyProtection="1">
      <alignment horizontal="center"/>
    </xf>
    <xf numFmtId="0" fontId="19" fillId="0" borderId="0" xfId="0" applyFont="1"/>
    <xf numFmtId="0" fontId="9" fillId="0" borderId="4" xfId="0" applyFont="1" applyFill="1" applyBorder="1" applyAlignment="1" applyProtection="1">
      <alignment horizontal="left"/>
    </xf>
    <xf numFmtId="43" fontId="19" fillId="0" borderId="4" xfId="1" applyNumberFormat="1" applyFont="1" applyBorder="1" applyAlignment="1" applyProtection="1">
      <alignment horizontal="left"/>
    </xf>
    <xf numFmtId="43" fontId="19" fillId="2" borderId="4" xfId="1" applyNumberFormat="1" applyFont="1" applyFill="1" applyBorder="1" applyAlignment="1" applyProtection="1">
      <alignment horizontal="left"/>
    </xf>
    <xf numFmtId="43" fontId="5" fillId="0" borderId="4" xfId="1" applyNumberFormat="1" applyFont="1" applyBorder="1" applyAlignment="1" applyProtection="1">
      <alignment horizontal="left"/>
    </xf>
    <xf numFmtId="43" fontId="5" fillId="2" borderId="4" xfId="1" applyNumberFormat="1" applyFont="1" applyFill="1" applyBorder="1" applyAlignment="1" applyProtection="1">
      <alignment horizontal="left"/>
    </xf>
    <xf numFmtId="43" fontId="4" fillId="0" borderId="4" xfId="1" applyNumberFormat="1" applyFont="1" applyFill="1" applyBorder="1" applyAlignment="1" applyProtection="1">
      <alignment horizontal="left"/>
    </xf>
    <xf numFmtId="0" fontId="5" fillId="0" borderId="0" xfId="0" applyFont="1" applyFill="1"/>
    <xf numFmtId="0" fontId="9" fillId="0" borderId="4" xfId="0" applyFont="1" applyBorder="1" applyAlignment="1"/>
    <xf numFmtId="0" fontId="51" fillId="0" borderId="4" xfId="0" applyFont="1" applyBorder="1" applyAlignment="1"/>
    <xf numFmtId="0" fontId="9" fillId="0" borderId="4" xfId="0" applyFont="1" applyBorder="1" applyAlignment="1">
      <alignment wrapText="1"/>
    </xf>
    <xf numFmtId="188" fontId="5" fillId="0" borderId="4" xfId="1" applyNumberFormat="1" applyFont="1" applyBorder="1" applyAlignment="1" applyProtection="1">
      <alignment horizontal="left"/>
    </xf>
    <xf numFmtId="188" fontId="5" fillId="2" borderId="4" xfId="1" applyNumberFormat="1" applyFont="1" applyFill="1" applyBorder="1" applyAlignment="1" applyProtection="1">
      <alignment horizontal="left"/>
    </xf>
    <xf numFmtId="0" fontId="4" fillId="0" borderId="18" xfId="0" applyFont="1" applyBorder="1" applyAlignment="1" applyProtection="1">
      <alignment horizontal="center"/>
    </xf>
    <xf numFmtId="43" fontId="50" fillId="0" borderId="20" xfId="1" applyNumberFormat="1" applyFont="1" applyBorder="1" applyProtection="1"/>
    <xf numFmtId="43" fontId="4" fillId="0" borderId="20" xfId="1" applyNumberFormat="1" applyFont="1" applyBorder="1" applyProtection="1"/>
    <xf numFmtId="43" fontId="4" fillId="0" borderId="20" xfId="1" applyNumberFormat="1" applyFont="1" applyFill="1" applyBorder="1" applyAlignment="1" applyProtection="1">
      <alignment horizontal="left"/>
    </xf>
    <xf numFmtId="0" fontId="4" fillId="0" borderId="0" xfId="0" applyFont="1"/>
    <xf numFmtId="0" fontId="19" fillId="0" borderId="0" xfId="0" applyFont="1" applyProtection="1"/>
    <xf numFmtId="43" fontId="19" fillId="0" borderId="0" xfId="1" applyNumberFormat="1" applyFont="1" applyProtection="1"/>
    <xf numFmtId="0" fontId="19" fillId="0" borderId="0" xfId="0" applyFont="1" applyBorder="1" applyAlignment="1"/>
    <xf numFmtId="187" fontId="18" fillId="0" borderId="0" xfId="1" applyFont="1" applyAlignment="1"/>
    <xf numFmtId="9" fontId="19" fillId="0" borderId="0" xfId="0" applyNumberFormat="1" applyFont="1" applyBorder="1" applyAlignment="1"/>
    <xf numFmtId="187" fontId="5" fillId="0" borderId="0" xfId="0" applyNumberFormat="1" applyFont="1" applyAlignment="1"/>
    <xf numFmtId="0" fontId="19" fillId="0" borderId="0" xfId="0" applyFont="1" applyBorder="1"/>
    <xf numFmtId="43" fontId="19" fillId="0" borderId="0" xfId="1" applyNumberFormat="1" applyFont="1" applyBorder="1"/>
    <xf numFmtId="43" fontId="19" fillId="0" borderId="0" xfId="0" applyNumberFormat="1" applyFont="1" applyBorder="1" applyAlignment="1"/>
    <xf numFmtId="43" fontId="19" fillId="0" borderId="0" xfId="1" applyNumberFormat="1" applyFont="1" applyBorder="1" applyAlignment="1"/>
    <xf numFmtId="43" fontId="19" fillId="0" borderId="0" xfId="1" applyNumberFormat="1" applyFont="1"/>
    <xf numFmtId="187" fontId="17" fillId="0" borderId="3" xfId="1" applyFont="1" applyFill="1" applyBorder="1" applyAlignment="1">
      <alignment horizontal="center"/>
    </xf>
    <xf numFmtId="187" fontId="8" fillId="5" borderId="4" xfId="1" applyFont="1" applyFill="1" applyBorder="1" applyAlignment="1">
      <alignment horizontal="center" vertical="center"/>
    </xf>
    <xf numFmtId="187" fontId="8" fillId="0" borderId="4" xfId="1" applyFont="1" applyFill="1" applyBorder="1" applyAlignment="1">
      <alignment horizontal="center" vertical="center"/>
    </xf>
    <xf numFmtId="0" fontId="28" fillId="0" borderId="0" xfId="0" applyFont="1" applyAlignment="1">
      <alignment vertical="top"/>
    </xf>
    <xf numFmtId="187" fontId="17" fillId="0" borderId="10" xfId="1" applyFont="1" applyBorder="1" applyAlignment="1">
      <alignment vertical="top"/>
    </xf>
    <xf numFmtId="0" fontId="9" fillId="0" borderId="4" xfId="0" applyFont="1" applyBorder="1" applyAlignment="1">
      <alignment horizontal="left" vertical="top"/>
    </xf>
    <xf numFmtId="0" fontId="52" fillId="0" borderId="4" xfId="0" applyFont="1" applyBorder="1" applyAlignment="1">
      <alignment vertical="top"/>
    </xf>
    <xf numFmtId="187" fontId="17" fillId="0" borderId="3" xfId="1" applyFont="1" applyBorder="1" applyAlignment="1">
      <alignment vertical="top"/>
    </xf>
    <xf numFmtId="0" fontId="2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wrapText="1"/>
    </xf>
    <xf numFmtId="187" fontId="26" fillId="0" borderId="0" xfId="1" applyFont="1" applyFill="1" applyBorder="1" applyAlignment="1"/>
    <xf numFmtId="187" fontId="20" fillId="0" borderId="0" xfId="1" applyFont="1" applyFill="1" applyBorder="1" applyAlignment="1">
      <alignment horizontal="right"/>
    </xf>
    <xf numFmtId="0" fontId="26" fillId="0" borderId="0" xfId="0" applyFont="1" applyFill="1" applyBorder="1" applyAlignment="1"/>
    <xf numFmtId="0" fontId="26" fillId="0" borderId="0" xfId="0" applyFont="1" applyAlignment="1">
      <alignment vertical="top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87" fontId="6" fillId="0" borderId="0" xfId="0" applyNumberFormat="1" applyFont="1" applyFill="1" applyBorder="1" applyAlignment="1"/>
    <xf numFmtId="187" fontId="6" fillId="0" borderId="0" xfId="1" applyFont="1" applyFill="1" applyBorder="1" applyAlignment="1"/>
    <xf numFmtId="187" fontId="6" fillId="0" borderId="0" xfId="1" applyFont="1" applyFill="1" applyBorder="1" applyAlignment="1">
      <alignment vertical="top"/>
    </xf>
    <xf numFmtId="0" fontId="6" fillId="0" borderId="0" xfId="0" applyFont="1" applyFill="1" applyAlignment="1">
      <alignment horizontal="right"/>
    </xf>
    <xf numFmtId="187" fontId="19" fillId="0" borderId="0" xfId="1" applyFont="1" applyFill="1" applyBorder="1" applyAlignment="1"/>
    <xf numFmtId="187" fontId="19" fillId="0" borderId="0" xfId="1" applyFont="1" applyFill="1" applyBorder="1" applyAlignment="1">
      <alignment vertical="top"/>
    </xf>
    <xf numFmtId="0" fontId="10" fillId="0" borderId="0" xfId="0" applyFont="1" applyFill="1"/>
    <xf numFmtId="43" fontId="10" fillId="0" borderId="0" xfId="1" applyNumberFormat="1" applyFont="1" applyFill="1"/>
    <xf numFmtId="43" fontId="8" fillId="0" borderId="0" xfId="1" applyNumberFormat="1" applyFont="1" applyFill="1"/>
    <xf numFmtId="43" fontId="13" fillId="0" borderId="0" xfId="1" applyNumberFormat="1" applyFont="1" applyFill="1"/>
    <xf numFmtId="0" fontId="19" fillId="0" borderId="0" xfId="0" applyFont="1" applyFill="1"/>
    <xf numFmtId="43" fontId="19" fillId="0" borderId="0" xfId="1" applyNumberFormat="1" applyFont="1" applyFill="1"/>
    <xf numFmtId="0" fontId="17" fillId="0" borderId="0" xfId="0" applyFont="1" applyFill="1" applyBorder="1" applyAlignment="1">
      <alignment vertical="center"/>
    </xf>
    <xf numFmtId="187" fontId="4" fillId="5" borderId="4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Alignment="1">
      <alignment vertical="top"/>
    </xf>
    <xf numFmtId="0" fontId="6" fillId="0" borderId="0" xfId="0" applyFont="1" applyFill="1" applyBorder="1" applyProtection="1"/>
    <xf numFmtId="0" fontId="51" fillId="0" borderId="4" xfId="0" applyFont="1" applyBorder="1" applyAlignment="1">
      <alignment vertical="top"/>
    </xf>
    <xf numFmtId="0" fontId="51" fillId="0" borderId="4" xfId="0" applyFont="1" applyBorder="1" applyAlignment="1">
      <alignment vertical="top" wrapText="1"/>
    </xf>
    <xf numFmtId="4" fontId="51" fillId="0" borderId="4" xfId="0" applyNumberFormat="1" applyFont="1" applyBorder="1" applyAlignment="1">
      <alignment vertical="top"/>
    </xf>
    <xf numFmtId="49" fontId="49" fillId="11" borderId="4" xfId="0" applyNumberFormat="1" applyFont="1" applyFill="1" applyBorder="1" applyAlignment="1">
      <alignment vertical="top"/>
    </xf>
    <xf numFmtId="0" fontId="49" fillId="11" borderId="4" xfId="0" applyFont="1" applyFill="1" applyBorder="1" applyAlignment="1">
      <alignment vertical="top"/>
    </xf>
    <xf numFmtId="0" fontId="49" fillId="11" borderId="4" xfId="0" applyFont="1" applyFill="1" applyBorder="1" applyAlignment="1">
      <alignment vertical="top" wrapText="1"/>
    </xf>
    <xf numFmtId="187" fontId="49" fillId="11" borderId="4" xfId="1" applyFont="1" applyFill="1" applyBorder="1" applyAlignment="1">
      <alignment vertical="top"/>
    </xf>
    <xf numFmtId="4" fontId="49" fillId="11" borderId="4" xfId="0" applyNumberFormat="1" applyFont="1" applyFill="1" applyBorder="1" applyAlignment="1">
      <alignment vertical="top"/>
    </xf>
    <xf numFmtId="0" fontId="48" fillId="11" borderId="4" xfId="0" applyFont="1" applyFill="1" applyBorder="1" applyAlignment="1">
      <alignment vertical="top"/>
    </xf>
    <xf numFmtId="49" fontId="48" fillId="11" borderId="4" xfId="0" applyNumberFormat="1" applyFont="1" applyFill="1" applyBorder="1" applyAlignment="1">
      <alignment vertical="top"/>
    </xf>
    <xf numFmtId="0" fontId="48" fillId="11" borderId="4" xfId="0" applyFont="1" applyFill="1" applyBorder="1" applyAlignment="1">
      <alignment vertical="top" wrapText="1"/>
    </xf>
    <xf numFmtId="187" fontId="48" fillId="11" borderId="4" xfId="1" applyFont="1" applyFill="1" applyBorder="1" applyAlignment="1">
      <alignment vertical="top"/>
    </xf>
    <xf numFmtId="0" fontId="9" fillId="11" borderId="4" xfId="0" applyFont="1" applyFill="1" applyBorder="1" applyAlignment="1">
      <alignment vertical="top"/>
    </xf>
    <xf numFmtId="0" fontId="9" fillId="11" borderId="4" xfId="0" applyFont="1" applyFill="1" applyBorder="1" applyAlignment="1">
      <alignment vertical="top" wrapText="1"/>
    </xf>
    <xf numFmtId="4" fontId="9" fillId="11" borderId="4" xfId="0" applyNumberFormat="1" applyFont="1" applyFill="1" applyBorder="1" applyAlignment="1">
      <alignment vertical="top"/>
    </xf>
    <xf numFmtId="187" fontId="9" fillId="11" borderId="4" xfId="1" applyFont="1" applyFill="1" applyBorder="1" applyAlignment="1">
      <alignment vertical="top"/>
    </xf>
    <xf numFmtId="49" fontId="9" fillId="11" borderId="4" xfId="0" applyNumberFormat="1" applyFont="1" applyFill="1" applyBorder="1" applyAlignment="1">
      <alignment vertical="top"/>
    </xf>
    <xf numFmtId="49" fontId="17" fillId="11" borderId="4" xfId="0" applyNumberFormat="1" applyFont="1" applyFill="1" applyBorder="1" applyAlignment="1">
      <alignment vertical="top"/>
    </xf>
    <xf numFmtId="0" fontId="17" fillId="11" borderId="4" xfId="0" applyFont="1" applyFill="1" applyBorder="1" applyAlignment="1">
      <alignment vertical="top"/>
    </xf>
    <xf numFmtId="0" fontId="17" fillId="11" borderId="4" xfId="0" applyFont="1" applyFill="1" applyBorder="1" applyAlignment="1">
      <alignment vertical="top" wrapText="1"/>
    </xf>
    <xf numFmtId="187" fontId="17" fillId="11" borderId="4" xfId="1" applyFont="1" applyFill="1" applyBorder="1" applyAlignment="1">
      <alignment vertical="top"/>
    </xf>
    <xf numFmtId="0" fontId="9" fillId="0" borderId="4" xfId="0" applyFont="1" applyBorder="1" applyAlignment="1">
      <alignment horizontal="center" vertical="top" wrapText="1"/>
    </xf>
    <xf numFmtId="187" fontId="17" fillId="0" borderId="3" xfId="1" applyNumberFormat="1" applyFont="1" applyFill="1" applyBorder="1" applyAlignment="1">
      <alignment horizontal="center"/>
    </xf>
    <xf numFmtId="187" fontId="17" fillId="8" borderId="3" xfId="1" applyNumberFormat="1" applyFont="1" applyFill="1" applyBorder="1" applyAlignment="1">
      <alignment horizontal="center"/>
    </xf>
    <xf numFmtId="0" fontId="54" fillId="0" borderId="0" xfId="0" applyFont="1" applyFill="1" applyAlignment="1">
      <alignment vertical="top"/>
    </xf>
    <xf numFmtId="0" fontId="26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/>
    <xf numFmtId="0" fontId="57" fillId="0" borderId="0" xfId="0" applyFont="1" applyFill="1" applyBorder="1" applyAlignment="1">
      <alignment wrapText="1"/>
    </xf>
    <xf numFmtId="187" fontId="57" fillId="0" borderId="0" xfId="1" applyFont="1" applyFill="1" applyBorder="1" applyAlignment="1"/>
    <xf numFmtId="187" fontId="9" fillId="0" borderId="0" xfId="0" applyNumberFormat="1" applyFont="1" applyFill="1" applyBorder="1" applyAlignment="1"/>
    <xf numFmtId="187" fontId="16" fillId="7" borderId="3" xfId="1" applyFont="1" applyFill="1" applyBorder="1" applyAlignment="1">
      <alignment horizontal="center" vertical="center" wrapText="1"/>
    </xf>
    <xf numFmtId="49" fontId="17" fillId="12" borderId="8" xfId="1" applyNumberFormat="1" applyFont="1" applyFill="1" applyBorder="1" applyAlignment="1">
      <alignment horizontal="center" vertical="center" wrapText="1"/>
    </xf>
    <xf numFmtId="49" fontId="17" fillId="12" borderId="12" xfId="1" applyNumberFormat="1" applyFont="1" applyFill="1" applyBorder="1" applyAlignment="1">
      <alignment horizontal="center" vertical="center" wrapText="1"/>
    </xf>
    <xf numFmtId="187" fontId="4" fillId="12" borderId="4" xfId="1" applyFont="1" applyFill="1" applyBorder="1" applyAlignment="1">
      <alignment horizontal="center" vertical="center"/>
    </xf>
    <xf numFmtId="49" fontId="4" fillId="12" borderId="4" xfId="1" applyNumberFormat="1" applyFont="1" applyFill="1" applyBorder="1" applyAlignment="1">
      <alignment horizontal="center" vertical="center"/>
    </xf>
    <xf numFmtId="49" fontId="4" fillId="7" borderId="4" xfId="1" applyNumberFormat="1" applyFont="1" applyFill="1" applyBorder="1" applyAlignment="1">
      <alignment horizontal="center" vertical="center"/>
    </xf>
    <xf numFmtId="9" fontId="17" fillId="0" borderId="4" xfId="2" applyFont="1" applyBorder="1" applyAlignment="1">
      <alignment vertical="top"/>
    </xf>
    <xf numFmtId="9" fontId="9" fillId="0" borderId="4" xfId="2" applyFont="1" applyFill="1" applyBorder="1" applyAlignment="1">
      <alignment vertical="top"/>
    </xf>
    <xf numFmtId="9" fontId="9" fillId="0" borderId="4" xfId="2" applyFont="1" applyBorder="1" applyAlignment="1">
      <alignment vertical="top"/>
    </xf>
    <xf numFmtId="189" fontId="9" fillId="0" borderId="4" xfId="2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vertical="top"/>
    </xf>
    <xf numFmtId="0" fontId="58" fillId="0" borderId="4" xfId="0" applyFont="1" applyFill="1" applyBorder="1" applyAlignment="1">
      <alignment vertical="top"/>
    </xf>
    <xf numFmtId="14" fontId="58" fillId="0" borderId="4" xfId="0" applyNumberFormat="1" applyFont="1" applyFill="1" applyBorder="1" applyAlignment="1">
      <alignment horizontal="left" vertical="top"/>
    </xf>
    <xf numFmtId="0" fontId="58" fillId="0" borderId="4" xfId="0" applyFont="1" applyFill="1" applyBorder="1" applyAlignment="1">
      <alignment vertical="top" wrapText="1"/>
    </xf>
    <xf numFmtId="187" fontId="58" fillId="0" borderId="4" xfId="1" applyFont="1" applyFill="1" applyBorder="1" applyAlignment="1">
      <alignment vertical="top"/>
    </xf>
    <xf numFmtId="9" fontId="58" fillId="0" borderId="4" xfId="2" applyFont="1" applyFill="1" applyBorder="1" applyAlignment="1">
      <alignment vertical="top"/>
    </xf>
    <xf numFmtId="9" fontId="58" fillId="0" borderId="4" xfId="2" applyFont="1" applyFill="1" applyBorder="1" applyAlignment="1">
      <alignment horizontal="center" vertical="top"/>
    </xf>
    <xf numFmtId="189" fontId="58" fillId="0" borderId="4" xfId="2" applyNumberFormat="1" applyFont="1" applyFill="1" applyBorder="1" applyAlignment="1">
      <alignment horizontal="center" vertical="top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top"/>
    </xf>
    <xf numFmtId="0" fontId="61" fillId="0" borderId="0" xfId="0" applyFont="1" applyFill="1" applyAlignment="1">
      <alignment vertical="top"/>
    </xf>
    <xf numFmtId="9" fontId="17" fillId="0" borderId="10" xfId="2" applyFont="1" applyBorder="1" applyAlignment="1">
      <alignment vertical="top"/>
    </xf>
    <xf numFmtId="9" fontId="49" fillId="11" borderId="4" xfId="2" applyFont="1" applyFill="1" applyBorder="1" applyAlignment="1">
      <alignment vertical="top"/>
    </xf>
    <xf numFmtId="9" fontId="49" fillId="11" borderId="4" xfId="2" applyFont="1" applyFill="1" applyBorder="1" applyAlignment="1">
      <alignment horizontal="center" vertical="top"/>
    </xf>
    <xf numFmtId="0" fontId="49" fillId="11" borderId="0" xfId="0" applyFont="1" applyFill="1" applyBorder="1" applyAlignment="1">
      <alignment vertical="center"/>
    </xf>
    <xf numFmtId="0" fontId="62" fillId="11" borderId="0" xfId="0" applyFont="1" applyFill="1" applyAlignment="1">
      <alignment vertical="top"/>
    </xf>
    <xf numFmtId="9" fontId="17" fillId="0" borderId="4" xfId="2" applyFont="1" applyFill="1" applyBorder="1" applyAlignment="1">
      <alignment vertical="top"/>
    </xf>
    <xf numFmtId="9" fontId="58" fillId="0" borderId="4" xfId="2" applyFont="1" applyBorder="1" applyAlignment="1">
      <alignment vertical="top"/>
    </xf>
    <xf numFmtId="9" fontId="48" fillId="11" borderId="4" xfId="2" applyFont="1" applyFill="1" applyBorder="1" applyAlignment="1">
      <alignment vertical="top"/>
    </xf>
    <xf numFmtId="9" fontId="51" fillId="0" borderId="4" xfId="2" applyFont="1" applyBorder="1" applyAlignment="1">
      <alignment vertical="top"/>
    </xf>
    <xf numFmtId="0" fontId="58" fillId="0" borderId="0" xfId="0" applyFont="1" applyFill="1" applyBorder="1" applyAlignment="1">
      <alignment vertical="center"/>
    </xf>
    <xf numFmtId="9" fontId="9" fillId="0" borderId="4" xfId="1" applyNumberFormat="1" applyFont="1" applyBorder="1" applyAlignment="1">
      <alignment vertical="top"/>
    </xf>
    <xf numFmtId="9" fontId="9" fillId="11" borderId="4" xfId="2" applyFont="1" applyFill="1" applyBorder="1" applyAlignment="1">
      <alignment vertical="top"/>
    </xf>
    <xf numFmtId="9" fontId="9" fillId="11" borderId="4" xfId="2" applyFont="1" applyFill="1" applyBorder="1" applyAlignment="1">
      <alignment horizontal="center" vertical="top"/>
    </xf>
    <xf numFmtId="0" fontId="9" fillId="11" borderId="0" xfId="0" applyFont="1" applyFill="1" applyBorder="1" applyAlignment="1">
      <alignment vertical="center"/>
    </xf>
    <xf numFmtId="0" fontId="54" fillId="11" borderId="0" xfId="0" applyFont="1" applyFill="1" applyAlignment="1">
      <alignment vertical="top"/>
    </xf>
    <xf numFmtId="9" fontId="17" fillId="11" borderId="4" xfId="2" applyFont="1" applyFill="1" applyBorder="1" applyAlignment="1">
      <alignment vertical="top"/>
    </xf>
    <xf numFmtId="187" fontId="17" fillId="0" borderId="20" xfId="1" applyFont="1" applyBorder="1" applyAlignment="1"/>
    <xf numFmtId="187" fontId="17" fillId="0" borderId="0" xfId="1" applyFont="1" applyBorder="1" applyAlignment="1"/>
    <xf numFmtId="0" fontId="9" fillId="0" borderId="0" xfId="0" applyFont="1" applyAlignment="1"/>
    <xf numFmtId="0" fontId="25" fillId="0" borderId="0" xfId="0" applyFont="1" applyFill="1" applyBorder="1" applyAlignment="1">
      <alignment horizontal="center"/>
    </xf>
    <xf numFmtId="187" fontId="25" fillId="0" borderId="0" xfId="1" applyFont="1" applyBorder="1" applyAlignment="1"/>
    <xf numFmtId="187" fontId="24" fillId="0" borderId="0" xfId="1" applyFont="1" applyBorder="1" applyAlignment="1"/>
    <xf numFmtId="9" fontId="24" fillId="0" borderId="0" xfId="2" applyFont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Protection="1"/>
    <xf numFmtId="0" fontId="24" fillId="0" borderId="0" xfId="0" applyFont="1" applyFill="1" applyBorder="1" applyAlignment="1">
      <alignment wrapText="1"/>
    </xf>
    <xf numFmtId="187" fontId="24" fillId="0" borderId="0" xfId="0" applyNumberFormat="1" applyFont="1" applyFill="1" applyBorder="1" applyAlignment="1"/>
    <xf numFmtId="9" fontId="24" fillId="0" borderId="0" xfId="2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187" fontId="63" fillId="0" borderId="0" xfId="0" applyNumberFormat="1" applyFont="1" applyFill="1" applyBorder="1" applyAlignment="1"/>
    <xf numFmtId="9" fontId="63" fillId="0" borderId="0" xfId="2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9" fontId="19" fillId="0" borderId="0" xfId="2" applyFont="1" applyFill="1" applyBorder="1" applyAlignment="1">
      <alignment horizontal="center"/>
    </xf>
    <xf numFmtId="9" fontId="9" fillId="0" borderId="0" xfId="2" applyFont="1" applyFill="1" applyBorder="1" applyAlignment="1">
      <alignment horizontal="center"/>
    </xf>
    <xf numFmtId="0" fontId="3" fillId="0" borderId="0" xfId="0" applyFont="1" applyFill="1" applyBorder="1"/>
    <xf numFmtId="49" fontId="64" fillId="0" borderId="4" xfId="1" applyNumberFormat="1" applyFont="1" applyFill="1" applyBorder="1" applyAlignment="1">
      <alignment horizontal="center" vertical="center" wrapText="1"/>
    </xf>
    <xf numFmtId="43" fontId="19" fillId="0" borderId="4" xfId="1" applyNumberFormat="1" applyFont="1" applyFill="1" applyBorder="1" applyAlignment="1" applyProtection="1">
      <alignment horizontal="left"/>
    </xf>
    <xf numFmtId="43" fontId="5" fillId="0" borderId="4" xfId="1" applyNumberFormat="1" applyFont="1" applyFill="1" applyBorder="1" applyAlignment="1" applyProtection="1">
      <alignment horizontal="left"/>
    </xf>
    <xf numFmtId="187" fontId="5" fillId="0" borderId="0" xfId="0" applyNumberFormat="1" applyFont="1" applyFill="1"/>
    <xf numFmtId="0" fontId="51" fillId="0" borderId="4" xfId="0" applyFont="1" applyFill="1" applyBorder="1" applyAlignment="1"/>
    <xf numFmtId="0" fontId="65" fillId="0" borderId="4" xfId="0" applyFont="1" applyFill="1" applyBorder="1" applyAlignment="1" applyProtection="1">
      <alignment horizontal="left" vertical="top" wrapText="1"/>
    </xf>
    <xf numFmtId="43" fontId="66" fillId="0" borderId="4" xfId="1" applyNumberFormat="1" applyFont="1" applyFill="1" applyBorder="1" applyAlignment="1" applyProtection="1">
      <alignment horizontal="left" vertical="top"/>
    </xf>
    <xf numFmtId="43" fontId="19" fillId="0" borderId="4" xfId="1" applyNumberFormat="1" applyFont="1" applyFill="1" applyBorder="1" applyAlignment="1" applyProtection="1">
      <alignment horizontal="left" vertical="top"/>
    </xf>
    <xf numFmtId="43" fontId="5" fillId="0" borderId="4" xfId="1" applyNumberFormat="1" applyFont="1" applyFill="1" applyBorder="1" applyAlignment="1" applyProtection="1">
      <alignment horizontal="left" vertical="top"/>
    </xf>
    <xf numFmtId="43" fontId="4" fillId="0" borderId="4" xfId="1" applyNumberFormat="1" applyFont="1" applyFill="1" applyBorder="1" applyAlignment="1" applyProtection="1">
      <alignment horizontal="left" vertical="top"/>
    </xf>
    <xf numFmtId="43" fontId="66" fillId="0" borderId="4" xfId="1" applyNumberFormat="1" applyFont="1" applyFill="1" applyBorder="1" applyAlignment="1" applyProtection="1">
      <alignment horizontal="left" vertical="top" wrapText="1"/>
    </xf>
    <xf numFmtId="43" fontId="19" fillId="0" borderId="4" xfId="1" applyNumberFormat="1" applyFont="1" applyFill="1" applyBorder="1" applyAlignment="1" applyProtection="1">
      <alignment horizontal="left" vertical="top" wrapText="1"/>
    </xf>
    <xf numFmtId="43" fontId="5" fillId="0" borderId="4" xfId="1" applyNumberFormat="1" applyFont="1" applyFill="1" applyBorder="1" applyAlignment="1" applyProtection="1">
      <alignment horizontal="left" vertical="top" wrapText="1"/>
    </xf>
    <xf numFmtId="43" fontId="4" fillId="0" borderId="4" xfId="1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vertical="top" wrapText="1"/>
    </xf>
    <xf numFmtId="188" fontId="19" fillId="0" borderId="4" xfId="1" applyNumberFormat="1" applyFont="1" applyFill="1" applyBorder="1" applyAlignment="1" applyProtection="1">
      <alignment horizontal="left"/>
    </xf>
    <xf numFmtId="0" fontId="9" fillId="0" borderId="1" xfId="0" applyFont="1" applyFill="1" applyBorder="1" applyAlignment="1">
      <alignment vertical="top"/>
    </xf>
    <xf numFmtId="43" fontId="19" fillId="0" borderId="3" xfId="1" applyNumberFormat="1" applyFont="1" applyFill="1" applyBorder="1" applyAlignment="1" applyProtection="1">
      <alignment horizontal="left"/>
    </xf>
    <xf numFmtId="188" fontId="19" fillId="0" borderId="3" xfId="1" applyNumberFormat="1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horizontal="center"/>
    </xf>
    <xf numFmtId="43" fontId="50" fillId="0" borderId="20" xfId="1" applyNumberFormat="1" applyFont="1" applyFill="1" applyBorder="1" applyProtection="1"/>
    <xf numFmtId="0" fontId="4" fillId="0" borderId="0" xfId="0" applyFont="1" applyFill="1"/>
    <xf numFmtId="0" fontId="19" fillId="0" borderId="0" xfId="0" applyFont="1" applyFill="1" applyProtection="1"/>
    <xf numFmtId="43" fontId="19" fillId="0" borderId="0" xfId="1" applyNumberFormat="1" applyFont="1" applyFill="1" applyProtection="1"/>
    <xf numFmtId="43" fontId="9" fillId="0" borderId="0" xfId="1" applyNumberFormat="1" applyFont="1" applyFill="1" applyProtection="1"/>
    <xf numFmtId="187" fontId="20" fillId="0" borderId="0" xfId="1" applyFont="1" applyFill="1"/>
    <xf numFmtId="187" fontId="24" fillId="0" borderId="0" xfId="1" applyFont="1" applyFill="1"/>
    <xf numFmtId="0" fontId="65" fillId="0" borderId="0" xfId="0" applyFont="1" applyFill="1"/>
    <xf numFmtId="187" fontId="65" fillId="0" borderId="0" xfId="1" applyFont="1" applyFill="1"/>
    <xf numFmtId="0" fontId="10" fillId="0" borderId="0" xfId="0" applyFont="1" applyFill="1" applyAlignment="1"/>
    <xf numFmtId="43" fontId="19" fillId="0" borderId="0" xfId="0" applyNumberFormat="1" applyFont="1" applyFill="1" applyBorder="1" applyAlignment="1"/>
    <xf numFmtId="43" fontId="19" fillId="0" borderId="0" xfId="1" applyNumberFormat="1" applyFont="1" applyFill="1" applyBorder="1" applyAlignment="1"/>
    <xf numFmtId="43" fontId="10" fillId="0" borderId="0" xfId="1" applyNumberFormat="1" applyFont="1" applyFill="1" applyAlignment="1"/>
    <xf numFmtId="43" fontId="13" fillId="0" borderId="0" xfId="1" applyNumberFormat="1" applyFont="1" applyFill="1" applyAlignment="1"/>
    <xf numFmtId="43" fontId="8" fillId="0" borderId="0" xfId="1" applyNumberFormat="1" applyFont="1" applyFill="1" applyAlignment="1"/>
    <xf numFmtId="0" fontId="5" fillId="0" borderId="0" xfId="0" applyFont="1" applyFill="1" applyAlignment="1"/>
    <xf numFmtId="43" fontId="19" fillId="0" borderId="0" xfId="1" applyNumberFormat="1" applyFont="1" applyFill="1" applyBorder="1"/>
    <xf numFmtId="43" fontId="5" fillId="0" borderId="0" xfId="1" applyNumberFormat="1" applyFont="1" applyFill="1"/>
    <xf numFmtId="49" fontId="64" fillId="6" borderId="4" xfId="1" applyNumberFormat="1" applyFont="1" applyFill="1" applyBorder="1" applyAlignment="1">
      <alignment horizontal="center" vertical="center" wrapText="1"/>
    </xf>
    <xf numFmtId="43" fontId="50" fillId="6" borderId="20" xfId="1" applyNumberFormat="1" applyFont="1" applyFill="1" applyBorder="1" applyProtection="1"/>
    <xf numFmtId="43" fontId="50" fillId="11" borderId="20" xfId="1" applyNumberFormat="1" applyFont="1" applyFill="1" applyBorder="1" applyProtection="1"/>
    <xf numFmtId="0" fontId="6" fillId="0" borderId="0" xfId="0" applyFont="1" applyFill="1" applyBorder="1" applyAlignment="1">
      <alignment vertical="center"/>
    </xf>
    <xf numFmtId="49" fontId="17" fillId="14" borderId="3" xfId="0" applyNumberFormat="1" applyFont="1" applyFill="1" applyBorder="1" applyAlignment="1">
      <alignment vertical="top"/>
    </xf>
    <xf numFmtId="187" fontId="17" fillId="14" borderId="4" xfId="1" applyFont="1" applyFill="1" applyBorder="1" applyAlignment="1">
      <alignment vertical="top"/>
    </xf>
    <xf numFmtId="187" fontId="6" fillId="0" borderId="0" xfId="0" applyNumberFormat="1" applyFont="1" applyFill="1" applyAlignment="1">
      <alignment vertical="top"/>
    </xf>
    <xf numFmtId="49" fontId="17" fillId="0" borderId="1" xfId="0" applyNumberFormat="1" applyFont="1" applyFill="1" applyBorder="1" applyAlignment="1">
      <alignment vertical="top"/>
    </xf>
    <xf numFmtId="49" fontId="9" fillId="0" borderId="2" xfId="0" applyNumberFormat="1" applyFont="1" applyFill="1" applyBorder="1" applyAlignment="1">
      <alignment vertical="top"/>
    </xf>
    <xf numFmtId="187" fontId="17" fillId="0" borderId="7" xfId="1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horizontal="left" vertical="top"/>
    </xf>
    <xf numFmtId="49" fontId="9" fillId="0" borderId="23" xfId="0" applyNumberFormat="1" applyFont="1" applyFill="1" applyBorder="1" applyAlignment="1">
      <alignment horizontal="left" vertical="top"/>
    </xf>
    <xf numFmtId="4" fontId="9" fillId="0" borderId="7" xfId="0" applyNumberFormat="1" applyFont="1" applyFill="1" applyBorder="1" applyAlignment="1">
      <alignment vertical="top"/>
    </xf>
    <xf numFmtId="187" fontId="16" fillId="0" borderId="0" xfId="1" applyFont="1" applyFill="1" applyAlignment="1">
      <alignment vertical="top"/>
    </xf>
    <xf numFmtId="187" fontId="9" fillId="0" borderId="7" xfId="1" applyFont="1" applyFill="1" applyBorder="1" applyAlignment="1">
      <alignment vertical="top"/>
    </xf>
    <xf numFmtId="49" fontId="9" fillId="0" borderId="8" xfId="0" applyNumberFormat="1" applyFont="1" applyFill="1" applyBorder="1" applyAlignment="1">
      <alignment horizontal="left" vertical="top"/>
    </xf>
    <xf numFmtId="49" fontId="9" fillId="0" borderId="9" xfId="0" applyNumberFormat="1" applyFont="1" applyFill="1" applyBorder="1" applyAlignment="1">
      <alignment horizontal="left" vertical="top"/>
    </xf>
    <xf numFmtId="0" fontId="17" fillId="14" borderId="12" xfId="0" applyFont="1" applyFill="1" applyBorder="1" applyAlignment="1">
      <alignment vertical="top"/>
    </xf>
    <xf numFmtId="187" fontId="17" fillId="14" borderId="10" xfId="1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49" fontId="9" fillId="0" borderId="7" xfId="0" applyNumberFormat="1" applyFont="1" applyFill="1" applyBorder="1" applyAlignment="1">
      <alignment vertical="top"/>
    </xf>
    <xf numFmtId="0" fontId="17" fillId="14" borderId="3" xfId="0" applyFont="1" applyFill="1" applyBorder="1" applyAlignment="1">
      <alignment vertical="top"/>
    </xf>
    <xf numFmtId="0" fontId="54" fillId="14" borderId="0" xfId="0" applyFont="1" applyFill="1" applyAlignment="1">
      <alignment vertical="top"/>
    </xf>
    <xf numFmtId="49" fontId="17" fillId="0" borderId="1" xfId="0" applyNumberFormat="1" applyFont="1" applyBorder="1" applyAlignment="1">
      <alignment vertical="top"/>
    </xf>
    <xf numFmtId="49" fontId="9" fillId="0" borderId="2" xfId="0" applyNumberFormat="1" applyFont="1" applyBorder="1" applyAlignment="1">
      <alignment vertical="top"/>
    </xf>
    <xf numFmtId="187" fontId="17" fillId="0" borderId="9" xfId="1" applyFont="1" applyBorder="1" applyAlignment="1">
      <alignment vertical="top"/>
    </xf>
    <xf numFmtId="49" fontId="9" fillId="0" borderId="11" xfId="0" applyNumberFormat="1" applyFont="1" applyBorder="1" applyAlignment="1">
      <alignment vertical="top"/>
    </xf>
    <xf numFmtId="49" fontId="9" fillId="0" borderId="23" xfId="0" applyNumberFormat="1" applyFont="1" applyBorder="1" applyAlignment="1">
      <alignment vertical="top"/>
    </xf>
    <xf numFmtId="187" fontId="9" fillId="0" borderId="7" xfId="1" applyFont="1" applyBorder="1" applyAlignment="1">
      <alignment vertical="top"/>
    </xf>
    <xf numFmtId="49" fontId="9" fillId="0" borderId="8" xfId="0" applyNumberFormat="1" applyFont="1" applyBorder="1" applyAlignment="1">
      <alignment vertical="top"/>
    </xf>
    <xf numFmtId="49" fontId="9" fillId="0" borderId="9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vertical="top"/>
    </xf>
    <xf numFmtId="187" fontId="17" fillId="0" borderId="7" xfId="1" applyFont="1" applyBorder="1" applyAlignment="1">
      <alignment vertical="top"/>
    </xf>
    <xf numFmtId="49" fontId="9" fillId="0" borderId="11" xfId="0" applyNumberFormat="1" applyFont="1" applyFill="1" applyBorder="1" applyAlignment="1">
      <alignment vertical="top"/>
    </xf>
    <xf numFmtId="49" fontId="9" fillId="0" borderId="23" xfId="0" applyNumberFormat="1" applyFont="1" applyFill="1" applyBorder="1" applyAlignment="1">
      <alignment vertical="top"/>
    </xf>
    <xf numFmtId="49" fontId="9" fillId="0" borderId="8" xfId="0" applyNumberFormat="1" applyFont="1" applyFill="1" applyBorder="1" applyAlignment="1">
      <alignment vertical="top"/>
    </xf>
    <xf numFmtId="49" fontId="9" fillId="0" borderId="9" xfId="0" applyNumberFormat="1" applyFont="1" applyFill="1" applyBorder="1" applyAlignment="1">
      <alignment vertical="top"/>
    </xf>
    <xf numFmtId="49" fontId="9" fillId="0" borderId="5" xfId="0" applyNumberFormat="1" applyFont="1" applyBorder="1" applyAlignment="1">
      <alignment vertical="top"/>
    </xf>
    <xf numFmtId="49" fontId="9" fillId="0" borderId="5" xfId="0" applyNumberFormat="1" applyFont="1" applyFill="1" applyBorder="1" applyAlignment="1">
      <alignment vertical="top"/>
    </xf>
    <xf numFmtId="49" fontId="9" fillId="0" borderId="7" xfId="0" applyNumberFormat="1" applyFont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4" fontId="9" fillId="0" borderId="7" xfId="0" applyNumberFormat="1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8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7" xfId="0" applyFont="1" applyBorder="1" applyAlignment="1">
      <alignment vertical="top"/>
    </xf>
    <xf numFmtId="0" fontId="16" fillId="14" borderId="0" xfId="0" applyFont="1" applyFill="1" applyAlignment="1">
      <alignment vertical="top"/>
    </xf>
    <xf numFmtId="9" fontId="9" fillId="0" borderId="4" xfId="1" applyNumberFormat="1" applyFont="1" applyFill="1" applyBorder="1" applyAlignment="1">
      <alignment vertical="top"/>
    </xf>
    <xf numFmtId="9" fontId="9" fillId="0" borderId="5" xfId="0" applyNumberFormat="1" applyFont="1" applyFill="1" applyBorder="1" applyAlignment="1">
      <alignment vertical="top"/>
    </xf>
    <xf numFmtId="9" fontId="9" fillId="0" borderId="7" xfId="0" applyNumberFormat="1" applyFont="1" applyFill="1" applyBorder="1" applyAlignment="1">
      <alignment vertical="top"/>
    </xf>
    <xf numFmtId="4" fontId="17" fillId="14" borderId="4" xfId="0" applyNumberFormat="1" applyFont="1" applyFill="1" applyBorder="1" applyAlignment="1">
      <alignment vertical="top"/>
    </xf>
    <xf numFmtId="9" fontId="17" fillId="0" borderId="4" xfId="2" applyFont="1" applyFill="1" applyBorder="1" applyAlignment="1">
      <alignment horizontal="center" vertical="top"/>
    </xf>
    <xf numFmtId="4" fontId="17" fillId="0" borderId="7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9" fillId="0" borderId="23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187" fontId="5" fillId="0" borderId="0" xfId="0" applyNumberFormat="1" applyFont="1" applyFill="1" applyBorder="1" applyAlignment="1"/>
    <xf numFmtId="9" fontId="5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187" fontId="5" fillId="0" borderId="0" xfId="1" applyNumberFormat="1" applyFont="1" applyFill="1" applyBorder="1" applyAlignment="1"/>
    <xf numFmtId="0" fontId="67" fillId="0" borderId="0" xfId="0" applyFont="1"/>
    <xf numFmtId="0" fontId="17" fillId="0" borderId="0" xfId="0" applyFont="1"/>
    <xf numFmtId="0" fontId="9" fillId="0" borderId="0" xfId="0" applyFont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 wrapText="1"/>
    </xf>
    <xf numFmtId="49" fontId="50" fillId="0" borderId="4" xfId="1" applyNumberFormat="1" applyFont="1" applyFill="1" applyBorder="1" applyAlignment="1">
      <alignment horizontal="center" vertical="center" wrapText="1"/>
    </xf>
    <xf numFmtId="187" fontId="17" fillId="6" borderId="4" xfId="1" applyFont="1" applyFill="1" applyBorder="1" applyAlignment="1">
      <alignment vertical="top"/>
    </xf>
    <xf numFmtId="9" fontId="17" fillId="6" borderId="4" xfId="2" applyFont="1" applyFill="1" applyBorder="1" applyAlignment="1">
      <alignment horizontal="center" vertical="top"/>
    </xf>
    <xf numFmtId="187" fontId="17" fillId="6" borderId="10" xfId="1" applyFont="1" applyFill="1" applyBorder="1" applyAlignment="1">
      <alignment vertical="top"/>
    </xf>
    <xf numFmtId="187" fontId="17" fillId="6" borderId="4" xfId="0" applyNumberFormat="1" applyFont="1" applyFill="1" applyBorder="1" applyAlignment="1">
      <alignment vertical="top"/>
    </xf>
    <xf numFmtId="187" fontId="9" fillId="6" borderId="4" xfId="1" applyFont="1" applyFill="1" applyBorder="1" applyAlignment="1">
      <alignment vertical="top"/>
    </xf>
    <xf numFmtId="9" fontId="9" fillId="6" borderId="4" xfId="2" applyFont="1" applyFill="1" applyBorder="1" applyAlignment="1">
      <alignment horizontal="center" vertical="top"/>
    </xf>
    <xf numFmtId="187" fontId="9" fillId="6" borderId="4" xfId="0" applyNumberFormat="1" applyFont="1" applyFill="1" applyBorder="1" applyAlignment="1"/>
    <xf numFmtId="9" fontId="17" fillId="0" borderId="4" xfId="2" applyFont="1" applyBorder="1" applyAlignment="1">
      <alignment horizontal="center" vertical="top"/>
    </xf>
    <xf numFmtId="187" fontId="9" fillId="0" borderId="4" xfId="0" applyNumberFormat="1" applyFont="1" applyBorder="1" applyAlignment="1"/>
    <xf numFmtId="189" fontId="9" fillId="0" borderId="4" xfId="2" applyNumberFormat="1" applyFont="1" applyBorder="1" applyAlignment="1">
      <alignment horizontal="center" vertical="top"/>
    </xf>
    <xf numFmtId="0" fontId="17" fillId="6" borderId="4" xfId="0" applyFont="1" applyFill="1" applyBorder="1" applyAlignment="1">
      <alignment horizontal="center" vertical="center" wrapText="1"/>
    </xf>
    <xf numFmtId="187" fontId="17" fillId="6" borderId="4" xfId="1" applyFont="1" applyFill="1" applyBorder="1" applyAlignment="1">
      <alignment vertical="center"/>
    </xf>
    <xf numFmtId="187" fontId="17" fillId="6" borderId="4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7" fontId="8" fillId="7" borderId="10" xfId="1" applyFont="1" applyFill="1" applyBorder="1" applyAlignment="1">
      <alignment horizontal="center" wrapText="1"/>
    </xf>
    <xf numFmtId="49" fontId="64" fillId="6" borderId="3" xfId="1" applyNumberFormat="1" applyFont="1" applyFill="1" applyBorder="1" applyAlignment="1">
      <alignment horizontal="center" vertical="center" wrapText="1"/>
    </xf>
    <xf numFmtId="43" fontId="50" fillId="9" borderId="20" xfId="1" applyNumberFormat="1" applyFont="1" applyFill="1" applyBorder="1" applyProtection="1"/>
    <xf numFmtId="43" fontId="50" fillId="16" borderId="20" xfId="1" applyNumberFormat="1" applyFont="1" applyFill="1" applyBorder="1" applyProtection="1"/>
    <xf numFmtId="187" fontId="16" fillId="12" borderId="3" xfId="1" applyFont="1" applyFill="1" applyBorder="1" applyAlignment="1">
      <alignment horizontal="center" vertical="center" wrapText="1"/>
    </xf>
    <xf numFmtId="187" fontId="16" fillId="12" borderId="12" xfId="1" applyFont="1" applyFill="1" applyBorder="1" applyAlignment="1">
      <alignment horizontal="center" vertical="center" wrapText="1"/>
    </xf>
    <xf numFmtId="187" fontId="17" fillId="0" borderId="4" xfId="1" applyFont="1" applyFill="1" applyBorder="1" applyAlignment="1">
      <alignment horizontal="center"/>
    </xf>
    <xf numFmtId="187" fontId="11" fillId="11" borderId="0" xfId="0" applyNumberFormat="1" applyFont="1" applyFill="1" applyAlignment="1">
      <alignment vertical="top"/>
    </xf>
    <xf numFmtId="187" fontId="6" fillId="11" borderId="0" xfId="0" applyNumberFormat="1" applyFont="1" applyFill="1" applyAlignment="1">
      <alignment vertical="top"/>
    </xf>
    <xf numFmtId="187" fontId="24" fillId="0" borderId="0" xfId="0" applyNumberFormat="1" applyFont="1" applyBorder="1" applyAlignment="1"/>
    <xf numFmtId="49" fontId="17" fillId="14" borderId="4" xfId="0" applyNumberFormat="1" applyFont="1" applyFill="1" applyBorder="1" applyAlignment="1">
      <alignment vertical="top"/>
    </xf>
    <xf numFmtId="187" fontId="9" fillId="0" borderId="5" xfId="1" applyFont="1" applyBorder="1" applyAlignment="1">
      <alignment vertical="top"/>
    </xf>
    <xf numFmtId="4" fontId="17" fillId="14" borderId="5" xfId="0" applyNumberFormat="1" applyFont="1" applyFill="1" applyBorder="1" applyAlignment="1">
      <alignment vertical="top"/>
    </xf>
    <xf numFmtId="187" fontId="17" fillId="0" borderId="5" xfId="1" applyFont="1" applyFill="1" applyBorder="1" applyAlignment="1">
      <alignment vertical="top"/>
    </xf>
    <xf numFmtId="187" fontId="9" fillId="0" borderId="5" xfId="1" applyFont="1" applyFill="1" applyBorder="1" applyAlignment="1">
      <alignment vertical="top"/>
    </xf>
    <xf numFmtId="4" fontId="17" fillId="0" borderId="6" xfId="0" applyNumberFormat="1" applyFont="1" applyFill="1" applyBorder="1" applyAlignment="1">
      <alignment vertical="top"/>
    </xf>
    <xf numFmtId="187" fontId="17" fillId="0" borderId="6" xfId="1" applyFont="1" applyBorder="1" applyAlignment="1">
      <alignment vertical="top"/>
    </xf>
    <xf numFmtId="187" fontId="9" fillId="0" borderId="7" xfId="0" applyNumberFormat="1" applyFont="1" applyFill="1" applyBorder="1" applyAlignment="1">
      <alignment vertical="top"/>
    </xf>
    <xf numFmtId="0" fontId="17" fillId="0" borderId="12" xfId="0" applyFont="1" applyFill="1" applyBorder="1" applyAlignment="1">
      <alignment vertical="center"/>
    </xf>
    <xf numFmtId="4" fontId="17" fillId="0" borderId="12" xfId="0" applyNumberFormat="1" applyFont="1" applyFill="1" applyBorder="1" applyAlignment="1">
      <alignment vertical="top"/>
    </xf>
    <xf numFmtId="187" fontId="17" fillId="0" borderId="12" xfId="1" applyFont="1" applyFill="1" applyBorder="1" applyAlignment="1">
      <alignment vertical="top"/>
    </xf>
    <xf numFmtId="187" fontId="17" fillId="0" borderId="12" xfId="1" applyFont="1" applyFill="1" applyBorder="1" applyAlignment="1"/>
    <xf numFmtId="49" fontId="50" fillId="11" borderId="10" xfId="1" applyNumberFormat="1" applyFont="1" applyFill="1" applyBorder="1" applyAlignment="1">
      <alignment horizontal="center" vertical="center" wrapText="1"/>
    </xf>
    <xf numFmtId="187" fontId="9" fillId="7" borderId="9" xfId="1" applyFont="1" applyFill="1" applyBorder="1" applyAlignment="1">
      <alignment horizontal="center" vertical="center" wrapText="1"/>
    </xf>
    <xf numFmtId="187" fontId="17" fillId="5" borderId="20" xfId="1" applyFont="1" applyFill="1" applyBorder="1" applyAlignment="1"/>
    <xf numFmtId="187" fontId="17" fillId="11" borderId="20" xfId="1" applyFont="1" applyFill="1" applyBorder="1" applyAlignment="1"/>
    <xf numFmtId="187" fontId="17" fillId="18" borderId="20" xfId="1" applyFont="1" applyFill="1" applyBorder="1" applyAlignment="1"/>
    <xf numFmtId="187" fontId="17" fillId="13" borderId="20" xfId="1" applyFont="1" applyFill="1" applyBorder="1" applyAlignment="1"/>
    <xf numFmtId="187" fontId="17" fillId="11" borderId="19" xfId="1" applyFont="1" applyFill="1" applyBorder="1" applyAlignment="1"/>
    <xf numFmtId="187" fontId="17" fillId="7" borderId="18" xfId="1" applyFont="1" applyFill="1" applyBorder="1" applyAlignment="1"/>
    <xf numFmtId="0" fontId="49" fillId="0" borderId="4" xfId="0" applyFont="1" applyFill="1" applyBorder="1" applyAlignment="1">
      <alignment vertical="top"/>
    </xf>
    <xf numFmtId="0" fontId="49" fillId="0" borderId="4" xfId="0" applyFont="1" applyFill="1" applyBorder="1" applyAlignment="1">
      <alignment vertical="top" wrapText="1"/>
    </xf>
    <xf numFmtId="187" fontId="49" fillId="0" borderId="4" xfId="1" applyFont="1" applyFill="1" applyBorder="1" applyAlignment="1">
      <alignment vertical="top"/>
    </xf>
    <xf numFmtId="9" fontId="49" fillId="0" borderId="4" xfId="2" applyFont="1" applyFill="1" applyBorder="1" applyAlignment="1">
      <alignment vertical="top"/>
    </xf>
    <xf numFmtId="9" fontId="49" fillId="0" borderId="4" xfId="2" applyFont="1" applyFill="1" applyBorder="1" applyAlignment="1">
      <alignment horizontal="center" vertical="top"/>
    </xf>
    <xf numFmtId="189" fontId="49" fillId="0" borderId="4" xfId="2" applyNumberFormat="1" applyFont="1" applyFill="1" applyBorder="1" applyAlignment="1">
      <alignment horizontal="center" vertical="top"/>
    </xf>
    <xf numFmtId="0" fontId="49" fillId="0" borderId="0" xfId="0" applyFont="1" applyFill="1" applyAlignment="1">
      <alignment vertical="top"/>
    </xf>
    <xf numFmtId="0" fontId="49" fillId="0" borderId="4" xfId="0" applyFont="1" applyBorder="1" applyAlignment="1">
      <alignment vertical="top"/>
    </xf>
    <xf numFmtId="0" fontId="49" fillId="0" borderId="4" xfId="0" applyFont="1" applyBorder="1" applyAlignment="1">
      <alignment vertical="top" wrapText="1"/>
    </xf>
    <xf numFmtId="187" fontId="49" fillId="0" borderId="4" xfId="1" applyFont="1" applyBorder="1" applyAlignment="1">
      <alignment vertical="top"/>
    </xf>
    <xf numFmtId="0" fontId="49" fillId="0" borderId="0" xfId="0" applyFont="1" applyAlignment="1">
      <alignment vertical="top"/>
    </xf>
    <xf numFmtId="49" fontId="16" fillId="0" borderId="4" xfId="0" applyNumberFormat="1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6" fillId="0" borderId="4" xfId="0" applyFont="1" applyBorder="1" applyAlignment="1">
      <alignment vertical="top" wrapText="1"/>
    </xf>
    <xf numFmtId="187" fontId="16" fillId="0" borderId="4" xfId="1" applyFont="1" applyBorder="1" applyAlignment="1">
      <alignment vertical="top"/>
    </xf>
    <xf numFmtId="9" fontId="16" fillId="0" borderId="4" xfId="2" applyFont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187" fontId="2" fillId="0" borderId="4" xfId="1" applyFont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187" fontId="16" fillId="0" borderId="10" xfId="1" applyFont="1" applyBorder="1" applyAlignment="1">
      <alignment vertical="top"/>
    </xf>
    <xf numFmtId="9" fontId="16" fillId="0" borderId="10" xfId="2" applyFont="1" applyBorder="1" applyAlignment="1">
      <alignment vertical="top"/>
    </xf>
    <xf numFmtId="187" fontId="54" fillId="0" borderId="4" xfId="1" applyFont="1" applyFill="1" applyBorder="1" applyAlignment="1">
      <alignment vertical="top"/>
    </xf>
    <xf numFmtId="9" fontId="54" fillId="0" borderId="4" xfId="2" applyFont="1" applyFill="1" applyBorder="1" applyAlignment="1">
      <alignment horizontal="center" vertical="top"/>
    </xf>
    <xf numFmtId="0" fontId="54" fillId="0" borderId="0" xfId="0" applyFont="1" applyFill="1" applyBorder="1" applyAlignment="1">
      <alignment vertical="center"/>
    </xf>
    <xf numFmtId="187" fontId="2" fillId="0" borderId="4" xfId="1" applyFont="1" applyFill="1" applyBorder="1" applyAlignment="1">
      <alignment vertical="top"/>
    </xf>
    <xf numFmtId="0" fontId="16" fillId="0" borderId="4" xfId="0" applyFont="1" applyFill="1" applyBorder="1" applyAlignment="1">
      <alignment vertical="top"/>
    </xf>
    <xf numFmtId="49" fontId="16" fillId="0" borderId="4" xfId="0" applyNumberFormat="1" applyFont="1" applyFill="1" applyBorder="1" applyAlignment="1">
      <alignment vertical="top"/>
    </xf>
    <xf numFmtId="0" fontId="16" fillId="0" borderId="4" xfId="0" applyFont="1" applyFill="1" applyBorder="1" applyAlignment="1">
      <alignment vertical="top" wrapText="1"/>
    </xf>
    <xf numFmtId="187" fontId="16" fillId="0" borderId="4" xfId="1" applyFont="1" applyFill="1" applyBorder="1" applyAlignment="1">
      <alignment vertical="top"/>
    </xf>
    <xf numFmtId="9" fontId="16" fillId="0" borderId="4" xfId="2" applyFont="1" applyFill="1" applyBorder="1" applyAlignment="1">
      <alignment vertical="top"/>
    </xf>
    <xf numFmtId="9" fontId="16" fillId="0" borderId="4" xfId="0" applyNumberFormat="1" applyFont="1" applyFill="1" applyBorder="1" applyAlignment="1">
      <alignment vertical="top"/>
    </xf>
    <xf numFmtId="0" fontId="54" fillId="0" borderId="4" xfId="0" applyFont="1" applyBorder="1" applyAlignment="1">
      <alignment vertical="top"/>
    </xf>
    <xf numFmtId="0" fontId="54" fillId="0" borderId="4" xfId="0" applyFont="1" applyBorder="1" applyAlignment="1">
      <alignment vertical="top" wrapText="1"/>
    </xf>
    <xf numFmtId="4" fontId="16" fillId="0" borderId="4" xfId="0" applyNumberFormat="1" applyFont="1" applyBorder="1" applyAlignment="1">
      <alignment vertical="top"/>
    </xf>
    <xf numFmtId="187" fontId="2" fillId="0" borderId="3" xfId="1" applyFont="1" applyBorder="1" applyAlignment="1">
      <alignment vertical="top"/>
    </xf>
    <xf numFmtId="187" fontId="2" fillId="0" borderId="20" xfId="1" applyFont="1" applyBorder="1" applyAlignment="1"/>
    <xf numFmtId="187" fontId="2" fillId="0" borderId="0" xfId="1" applyFont="1" applyBorder="1" applyAlignment="1"/>
    <xf numFmtId="0" fontId="3" fillId="0" borderId="0" xfId="0" applyFont="1" applyAlignment="1"/>
    <xf numFmtId="0" fontId="68" fillId="0" borderId="0" xfId="0" applyFont="1" applyFill="1" applyBorder="1" applyAlignment="1"/>
    <xf numFmtId="9" fontId="19" fillId="0" borderId="0" xfId="2" applyFont="1" applyFill="1" applyBorder="1" applyAlignment="1">
      <alignment horizontal="center" vertical="top"/>
    </xf>
    <xf numFmtId="187" fontId="17" fillId="0" borderId="0" xfId="1" applyFont="1" applyFill="1" applyBorder="1" applyAlignment="1">
      <alignment vertical="top"/>
    </xf>
    <xf numFmtId="0" fontId="57" fillId="0" borderId="0" xfId="0" applyFont="1" applyFill="1" applyAlignment="1">
      <alignment vertical="top"/>
    </xf>
    <xf numFmtId="0" fontId="9" fillId="7" borderId="4" xfId="0" applyFont="1" applyFill="1" applyBorder="1" applyAlignment="1">
      <alignment vertical="top"/>
    </xf>
    <xf numFmtId="0" fontId="9" fillId="7" borderId="4" xfId="0" applyFont="1" applyFill="1" applyBorder="1" applyAlignment="1">
      <alignment vertical="top" wrapText="1"/>
    </xf>
    <xf numFmtId="187" fontId="9" fillId="7" borderId="4" xfId="1" applyFont="1" applyFill="1" applyBorder="1" applyAlignment="1">
      <alignment vertical="top"/>
    </xf>
    <xf numFmtId="9" fontId="9" fillId="7" borderId="4" xfId="2" applyFont="1" applyFill="1" applyBorder="1" applyAlignment="1">
      <alignment vertical="top"/>
    </xf>
    <xf numFmtId="189" fontId="9" fillId="7" borderId="4" xfId="2" applyNumberFormat="1" applyFont="1" applyFill="1" applyBorder="1" applyAlignment="1">
      <alignment horizontal="center" vertical="top"/>
    </xf>
    <xf numFmtId="9" fontId="9" fillId="7" borderId="4" xfId="2" applyFont="1" applyFill="1" applyBorder="1" applyAlignment="1">
      <alignment horizontal="center" vertical="top"/>
    </xf>
    <xf numFmtId="0" fontId="9" fillId="7" borderId="0" xfId="0" applyFont="1" applyFill="1" applyAlignment="1">
      <alignment vertical="top"/>
    </xf>
    <xf numFmtId="0" fontId="9" fillId="0" borderId="4" xfId="0" applyFont="1" applyFill="1" applyBorder="1" applyAlignment="1">
      <alignment horizontal="left" vertical="top" wrapText="1"/>
    </xf>
    <xf numFmtId="187" fontId="9" fillId="0" borderId="3" xfId="1" applyFont="1" applyFill="1" applyBorder="1" applyAlignment="1">
      <alignment vertical="top"/>
    </xf>
    <xf numFmtId="187" fontId="9" fillId="7" borderId="3" xfId="1" applyFont="1" applyFill="1" applyBorder="1" applyAlignment="1">
      <alignment vertical="top"/>
    </xf>
    <xf numFmtId="0" fontId="24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19" fillId="0" borderId="0" xfId="0" applyFont="1" applyFill="1" applyBorder="1" applyAlignment="1">
      <alignment vertical="top" wrapText="1"/>
    </xf>
    <xf numFmtId="0" fontId="18" fillId="0" borderId="0" xfId="0" applyFont="1" applyAlignment="1"/>
    <xf numFmtId="187" fontId="16" fillId="12" borderId="3" xfId="1" applyFont="1" applyFill="1" applyBorder="1" applyAlignment="1">
      <alignment horizontal="center" vertical="center" wrapText="1"/>
    </xf>
    <xf numFmtId="187" fontId="16" fillId="12" borderId="12" xfId="1" applyFont="1" applyFill="1" applyBorder="1" applyAlignment="1">
      <alignment horizontal="center" vertical="center" wrapText="1"/>
    </xf>
    <xf numFmtId="43" fontId="65" fillId="7" borderId="0" xfId="0" applyNumberFormat="1" applyFont="1" applyFill="1"/>
    <xf numFmtId="43" fontId="65" fillId="0" borderId="0" xfId="0" applyNumberFormat="1" applyFont="1" applyFill="1"/>
    <xf numFmtId="187" fontId="5" fillId="7" borderId="0" xfId="1" applyFont="1" applyFill="1" applyAlignment="1"/>
    <xf numFmtId="187" fontId="5" fillId="0" borderId="0" xfId="1" applyFont="1" applyFill="1" applyAlignment="1"/>
    <xf numFmtId="43" fontId="5" fillId="0" borderId="0" xfId="1" applyNumberFormat="1" applyFont="1" applyFill="1" applyAlignment="1">
      <alignment horizontal="left"/>
    </xf>
    <xf numFmtId="187" fontId="5" fillId="0" borderId="0" xfId="1" applyFont="1" applyFill="1"/>
    <xf numFmtId="187" fontId="5" fillId="0" borderId="24" xfId="1" applyFont="1" applyFill="1" applyBorder="1"/>
    <xf numFmtId="0" fontId="18" fillId="0" borderId="0" xfId="0" applyFont="1" applyFill="1"/>
    <xf numFmtId="187" fontId="9" fillId="0" borderId="0" xfId="0" applyNumberFormat="1" applyFont="1" applyFill="1" applyAlignment="1">
      <alignment vertical="top"/>
    </xf>
    <xf numFmtId="187" fontId="63" fillId="0" borderId="0" xfId="1" applyFont="1" applyFill="1" applyBorder="1" applyAlignment="1"/>
    <xf numFmtId="14" fontId="9" fillId="0" borderId="4" xfId="0" applyNumberFormat="1" applyFont="1" applyFill="1" applyBorder="1" applyAlignment="1">
      <alignment vertical="top"/>
    </xf>
    <xf numFmtId="9" fontId="9" fillId="0" borderId="3" xfId="2" applyFont="1" applyFill="1" applyBorder="1" applyAlignment="1">
      <alignment vertical="top"/>
    </xf>
    <xf numFmtId="0" fontId="17" fillId="0" borderId="5" xfId="0" applyFont="1" applyFill="1" applyBorder="1" applyAlignment="1">
      <alignment vertical="top"/>
    </xf>
    <xf numFmtId="187" fontId="17" fillId="0" borderId="3" xfId="1" applyFont="1" applyFill="1" applyBorder="1" applyAlignment="1">
      <alignment vertical="top"/>
    </xf>
    <xf numFmtId="189" fontId="9" fillId="0" borderId="3" xfId="2" applyNumberFormat="1" applyFont="1" applyFill="1" applyBorder="1" applyAlignment="1">
      <alignment horizontal="center" vertical="top"/>
    </xf>
    <xf numFmtId="9" fontId="9" fillId="0" borderId="3" xfId="2" applyFont="1" applyFill="1" applyBorder="1" applyAlignment="1">
      <alignment horizontal="center" vertical="top"/>
    </xf>
    <xf numFmtId="0" fontId="65" fillId="0" borderId="0" xfId="0" applyFont="1" applyFill="1" applyBorder="1" applyAlignment="1"/>
    <xf numFmtId="0" fontId="66" fillId="0" borderId="0" xfId="0" applyFont="1" applyFill="1" applyBorder="1" applyAlignment="1"/>
    <xf numFmtId="0" fontId="66" fillId="0" borderId="0" xfId="0" applyFont="1" applyFill="1" applyBorder="1" applyAlignment="1">
      <alignment wrapText="1"/>
    </xf>
    <xf numFmtId="187" fontId="66" fillId="0" borderId="0" xfId="1" applyFont="1" applyFill="1" applyBorder="1" applyAlignment="1"/>
    <xf numFmtId="9" fontId="66" fillId="0" borderId="0" xfId="2" applyFont="1" applyFill="1" applyBorder="1" applyAlignment="1">
      <alignment horizontal="center"/>
    </xf>
    <xf numFmtId="0" fontId="66" fillId="0" borderId="0" xfId="0" applyFont="1" applyFill="1" applyBorder="1" applyAlignment="1">
      <alignment vertical="top"/>
    </xf>
    <xf numFmtId="0" fontId="66" fillId="0" borderId="0" xfId="0" applyFont="1" applyFill="1" applyBorder="1" applyAlignment="1">
      <alignment vertical="top" wrapText="1"/>
    </xf>
    <xf numFmtId="187" fontId="66" fillId="0" borderId="0" xfId="1" applyFont="1" applyFill="1" applyBorder="1" applyAlignment="1">
      <alignment vertical="top"/>
    </xf>
    <xf numFmtId="9" fontId="66" fillId="0" borderId="0" xfId="2" applyFont="1" applyFill="1" applyBorder="1" applyAlignment="1">
      <alignment horizontal="center" vertical="top"/>
    </xf>
    <xf numFmtId="0" fontId="65" fillId="0" borderId="0" xfId="0" applyFont="1" applyAlignment="1"/>
    <xf numFmtId="187" fontId="70" fillId="0" borderId="0" xfId="1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9" fontId="9" fillId="0" borderId="3" xfId="2" applyFont="1" applyFill="1" applyBorder="1" applyAlignment="1">
      <alignment horizontal="right" vertical="top"/>
    </xf>
    <xf numFmtId="9" fontId="9" fillId="0" borderId="4" xfId="2" applyFont="1" applyFill="1" applyBorder="1" applyAlignment="1"/>
    <xf numFmtId="9" fontId="9" fillId="0" borderId="4" xfId="2" applyFont="1" applyFill="1" applyBorder="1" applyAlignment="1">
      <alignment horizontal="center"/>
    </xf>
    <xf numFmtId="187" fontId="16" fillId="12" borderId="3" xfId="1" applyFont="1" applyFill="1" applyBorder="1" applyAlignment="1">
      <alignment horizontal="center" vertical="center" wrapText="1"/>
    </xf>
    <xf numFmtId="187" fontId="16" fillId="12" borderId="12" xfId="1" applyFont="1" applyFill="1" applyBorder="1" applyAlignment="1">
      <alignment horizontal="center" vertical="center" wrapText="1"/>
    </xf>
    <xf numFmtId="0" fontId="57" fillId="0" borderId="4" xfId="0" applyFont="1" applyBorder="1" applyAlignment="1">
      <alignment vertical="top" wrapText="1"/>
    </xf>
    <xf numFmtId="189" fontId="49" fillId="11" borderId="4" xfId="2" applyNumberFormat="1" applyFont="1" applyFill="1" applyBorder="1" applyAlignment="1">
      <alignment horizontal="center" vertical="top"/>
    </xf>
    <xf numFmtId="187" fontId="2" fillId="11" borderId="20" xfId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87" fontId="17" fillId="0" borderId="0" xfId="1" applyFont="1" applyFill="1" applyBorder="1" applyAlignment="1"/>
    <xf numFmtId="9" fontId="6" fillId="0" borderId="0" xfId="2" applyFont="1" applyBorder="1" applyAlignment="1">
      <alignment horizontal="center"/>
    </xf>
    <xf numFmtId="0" fontId="6" fillId="0" borderId="0" xfId="0" applyFont="1" applyBorder="1" applyAlignment="1"/>
    <xf numFmtId="187" fontId="8" fillId="5" borderId="0" xfId="1" applyFont="1" applyFill="1" applyBorder="1" applyAlignment="1"/>
    <xf numFmtId="187" fontId="6" fillId="5" borderId="0" xfId="1" applyFont="1" applyFill="1" applyBorder="1" applyAlignment="1"/>
    <xf numFmtId="187" fontId="11" fillId="0" borderId="0" xfId="0" applyNumberFormat="1" applyFont="1" applyFill="1" applyBorder="1" applyAlignment="1"/>
    <xf numFmtId="187" fontId="5" fillId="0" borderId="0" xfId="1" applyFont="1" applyFill="1" applyAlignment="1">
      <alignment horizontal="right"/>
    </xf>
    <xf numFmtId="43" fontId="5" fillId="13" borderId="4" xfId="1" applyNumberFormat="1" applyFont="1" applyFill="1" applyBorder="1" applyAlignment="1" applyProtection="1">
      <alignment horizontal="left"/>
    </xf>
    <xf numFmtId="43" fontId="4" fillId="13" borderId="4" xfId="1" applyNumberFormat="1" applyFont="1" applyFill="1" applyBorder="1" applyAlignment="1" applyProtection="1">
      <alignment horizontal="left"/>
    </xf>
    <xf numFmtId="43" fontId="18" fillId="0" borderId="0" xfId="0" applyNumberFormat="1" applyFont="1" applyFill="1"/>
    <xf numFmtId="14" fontId="9" fillId="0" borderId="0" xfId="0" applyNumberFormat="1" applyFont="1" applyFill="1" applyBorder="1" applyAlignment="1">
      <alignment vertical="top"/>
    </xf>
    <xf numFmtId="187" fontId="16" fillId="12" borderId="3" xfId="1" applyFont="1" applyFill="1" applyBorder="1" applyAlignment="1">
      <alignment horizontal="center" vertical="center" wrapText="1"/>
    </xf>
    <xf numFmtId="187" fontId="16" fillId="12" borderId="12" xfId="1" applyFont="1" applyFill="1" applyBorder="1" applyAlignment="1">
      <alignment horizontal="center" vertical="center" wrapText="1"/>
    </xf>
    <xf numFmtId="49" fontId="16" fillId="14" borderId="4" xfId="0" applyNumberFormat="1" applyFont="1" applyFill="1" applyBorder="1" applyAlignment="1">
      <alignment vertical="top"/>
    </xf>
    <xf numFmtId="0" fontId="16" fillId="14" borderId="4" xfId="0" applyFont="1" applyFill="1" applyBorder="1" applyAlignment="1">
      <alignment vertical="top"/>
    </xf>
    <xf numFmtId="0" fontId="16" fillId="14" borderId="4" xfId="0" applyFont="1" applyFill="1" applyBorder="1" applyAlignment="1">
      <alignment vertical="top" wrapText="1"/>
    </xf>
    <xf numFmtId="187" fontId="16" fillId="14" borderId="4" xfId="1" applyFont="1" applyFill="1" applyBorder="1" applyAlignment="1">
      <alignment vertical="top"/>
    </xf>
    <xf numFmtId="9" fontId="16" fillId="14" borderId="4" xfId="2" applyFont="1" applyFill="1" applyBorder="1" applyAlignment="1">
      <alignment vertical="top"/>
    </xf>
    <xf numFmtId="187" fontId="54" fillId="14" borderId="4" xfId="1" applyFont="1" applyFill="1" applyBorder="1" applyAlignment="1">
      <alignment vertical="top"/>
    </xf>
    <xf numFmtId="9" fontId="54" fillId="14" borderId="4" xfId="2" applyFont="1" applyFill="1" applyBorder="1" applyAlignment="1">
      <alignment horizontal="center" vertical="top"/>
    </xf>
    <xf numFmtId="9" fontId="16" fillId="14" borderId="4" xfId="0" applyNumberFormat="1" applyFont="1" applyFill="1" applyBorder="1" applyAlignment="1">
      <alignment vertical="top"/>
    </xf>
    <xf numFmtId="0" fontId="54" fillId="14" borderId="4" xfId="0" applyFont="1" applyFill="1" applyBorder="1" applyAlignment="1">
      <alignment vertical="top"/>
    </xf>
    <xf numFmtId="0" fontId="54" fillId="14" borderId="4" xfId="0" applyFont="1" applyFill="1" applyBorder="1" applyAlignment="1">
      <alignment vertical="top" wrapText="1"/>
    </xf>
    <xf numFmtId="4" fontId="16" fillId="14" borderId="4" xfId="0" applyNumberFormat="1" applyFont="1" applyFill="1" applyBorder="1" applyAlignment="1">
      <alignment vertical="top"/>
    </xf>
    <xf numFmtId="0" fontId="17" fillId="14" borderId="4" xfId="0" applyFont="1" applyFill="1" applyBorder="1" applyAlignment="1">
      <alignment vertical="top"/>
    </xf>
    <xf numFmtId="0" fontId="17" fillId="14" borderId="4" xfId="0" applyFont="1" applyFill="1" applyBorder="1" applyAlignment="1">
      <alignment vertical="top" wrapText="1"/>
    </xf>
    <xf numFmtId="0" fontId="50" fillId="11" borderId="3" xfId="0" applyFont="1" applyFill="1" applyBorder="1" applyAlignment="1" applyProtection="1">
      <alignment horizontal="center" vertical="center"/>
    </xf>
    <xf numFmtId="0" fontId="50" fillId="11" borderId="10" xfId="0" applyFont="1" applyFill="1" applyBorder="1" applyAlignment="1" applyProtection="1">
      <alignment horizontal="center" vertical="center"/>
    </xf>
    <xf numFmtId="49" fontId="50" fillId="9" borderId="5" xfId="1" applyNumberFormat="1" applyFont="1" applyFill="1" applyBorder="1" applyAlignment="1">
      <alignment horizontal="center" vertical="center" wrapText="1"/>
    </xf>
    <xf numFmtId="49" fontId="50" fillId="9" borderId="6" xfId="1" applyNumberFormat="1" applyFont="1" applyFill="1" applyBorder="1" applyAlignment="1">
      <alignment horizontal="center" vertical="center" wrapText="1"/>
    </xf>
    <xf numFmtId="49" fontId="50" fillId="9" borderId="7" xfId="1" applyNumberFormat="1" applyFont="1" applyFill="1" applyBorder="1" applyAlignment="1">
      <alignment horizontal="center" vertical="center" wrapText="1"/>
    </xf>
    <xf numFmtId="49" fontId="50" fillId="9" borderId="3" xfId="1" applyNumberFormat="1" applyFont="1" applyFill="1" applyBorder="1" applyAlignment="1">
      <alignment horizontal="center" vertical="center" wrapText="1"/>
    </xf>
    <xf numFmtId="49" fontId="50" fillId="9" borderId="10" xfId="1" applyNumberFormat="1" applyFont="1" applyFill="1" applyBorder="1" applyAlignment="1">
      <alignment horizontal="center" vertical="center" wrapText="1"/>
    </xf>
    <xf numFmtId="0" fontId="4" fillId="16" borderId="3" xfId="0" applyFont="1" applyFill="1" applyBorder="1" applyAlignment="1" applyProtection="1">
      <alignment horizontal="center" vertical="center" wrapText="1"/>
    </xf>
    <xf numFmtId="0" fontId="4" fillId="16" borderId="10" xfId="0" applyFont="1" applyFill="1" applyBorder="1" applyAlignment="1" applyProtection="1">
      <alignment horizontal="center" vertical="center" wrapText="1"/>
    </xf>
    <xf numFmtId="49" fontId="50" fillId="6" borderId="5" xfId="1" applyNumberFormat="1" applyFont="1" applyFill="1" applyBorder="1" applyAlignment="1">
      <alignment horizontal="center" vertical="center" wrapText="1"/>
    </xf>
    <xf numFmtId="49" fontId="50" fillId="6" borderId="6" xfId="1" applyNumberFormat="1" applyFont="1" applyFill="1" applyBorder="1" applyAlignment="1">
      <alignment horizontal="center" vertical="center" wrapText="1"/>
    </xf>
    <xf numFmtId="49" fontId="50" fillId="6" borderId="7" xfId="1" applyNumberFormat="1" applyFont="1" applyFill="1" applyBorder="1" applyAlignment="1">
      <alignment horizontal="center" vertical="center" wrapText="1"/>
    </xf>
    <xf numFmtId="0" fontId="64" fillId="0" borderId="3" xfId="0" applyFont="1" applyFill="1" applyBorder="1" applyAlignment="1" applyProtection="1">
      <alignment horizontal="center" vertical="center" wrapText="1"/>
    </xf>
    <xf numFmtId="0" fontId="64" fillId="0" borderId="10" xfId="0" applyFont="1" applyFill="1" applyBorder="1" applyAlignment="1" applyProtection="1">
      <alignment horizontal="center" vertical="center" wrapText="1"/>
    </xf>
    <xf numFmtId="0" fontId="50" fillId="0" borderId="3" xfId="0" applyFont="1" applyFill="1" applyBorder="1" applyAlignment="1" applyProtection="1">
      <alignment horizontal="center" vertical="center"/>
    </xf>
    <xf numFmtId="0" fontId="50" fillId="0" borderId="10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6" xfId="0" applyNumberFormat="1" applyFont="1" applyFill="1" applyBorder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49" fontId="4" fillId="14" borderId="5" xfId="0" applyNumberFormat="1" applyFont="1" applyFill="1" applyBorder="1" applyAlignment="1" applyProtection="1">
      <alignment horizontal="center"/>
    </xf>
    <xf numFmtId="49" fontId="4" fillId="14" borderId="6" xfId="0" applyNumberFormat="1" applyFont="1" applyFill="1" applyBorder="1" applyAlignment="1" applyProtection="1">
      <alignment horizontal="center"/>
    </xf>
    <xf numFmtId="49" fontId="4" fillId="14" borderId="7" xfId="0" applyNumberFormat="1" applyFont="1" applyFill="1" applyBorder="1" applyAlignment="1" applyProtection="1">
      <alignment horizontal="center"/>
    </xf>
    <xf numFmtId="49" fontId="4" fillId="15" borderId="5" xfId="0" applyNumberFormat="1" applyFont="1" applyFill="1" applyBorder="1" applyAlignment="1" applyProtection="1">
      <alignment horizontal="center"/>
    </xf>
    <xf numFmtId="49" fontId="4" fillId="15" borderId="6" xfId="0" applyNumberFormat="1" applyFont="1" applyFill="1" applyBorder="1" applyAlignment="1" applyProtection="1">
      <alignment horizontal="center"/>
    </xf>
    <xf numFmtId="49" fontId="4" fillId="15" borderId="7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87" fontId="16" fillId="5" borderId="3" xfId="1" applyFont="1" applyFill="1" applyBorder="1" applyAlignment="1">
      <alignment horizontal="center" vertical="center" wrapText="1"/>
    </xf>
    <xf numFmtId="187" fontId="16" fillId="5" borderId="12" xfId="1" applyFont="1" applyFill="1" applyBorder="1" applyAlignment="1">
      <alignment horizontal="center" vertical="center" wrapText="1"/>
    </xf>
    <xf numFmtId="187" fontId="16" fillId="5" borderId="10" xfId="1" applyFont="1" applyFill="1" applyBorder="1" applyAlignment="1">
      <alignment horizontal="center" vertical="center" wrapText="1"/>
    </xf>
    <xf numFmtId="187" fontId="16" fillId="12" borderId="5" xfId="1" applyFont="1" applyFill="1" applyBorder="1" applyAlignment="1">
      <alignment horizontal="center" vertical="center" wrapText="1"/>
    </xf>
    <xf numFmtId="187" fontId="16" fillId="12" borderId="6" xfId="1" applyFont="1" applyFill="1" applyBorder="1" applyAlignment="1">
      <alignment horizontal="center" vertical="center" wrapText="1"/>
    </xf>
    <xf numFmtId="187" fontId="16" fillId="12" borderId="7" xfId="1" applyFont="1" applyFill="1" applyBorder="1" applyAlignment="1">
      <alignment horizontal="center" vertical="center" wrapText="1"/>
    </xf>
    <xf numFmtId="187" fontId="16" fillId="12" borderId="3" xfId="1" applyFont="1" applyFill="1" applyBorder="1" applyAlignment="1">
      <alignment horizontal="center" vertical="center" wrapText="1"/>
    </xf>
    <xf numFmtId="187" fontId="16" fillId="12" borderId="12" xfId="1" applyFont="1" applyFill="1" applyBorder="1" applyAlignment="1">
      <alignment horizontal="center" vertical="center" wrapText="1"/>
    </xf>
    <xf numFmtId="187" fontId="17" fillId="12" borderId="3" xfId="1" applyFont="1" applyFill="1" applyBorder="1" applyAlignment="1">
      <alignment horizontal="center" vertical="center" wrapText="1"/>
    </xf>
    <xf numFmtId="187" fontId="17" fillId="12" borderId="12" xfId="1" applyFont="1" applyFill="1" applyBorder="1" applyAlignment="1">
      <alignment horizontal="center" vertical="center" wrapText="1"/>
    </xf>
    <xf numFmtId="187" fontId="17" fillId="13" borderId="5" xfId="1" applyFont="1" applyFill="1" applyBorder="1" applyAlignment="1">
      <alignment horizontal="center"/>
    </xf>
    <xf numFmtId="187" fontId="17" fillId="13" borderId="6" xfId="1" applyFont="1" applyFill="1" applyBorder="1" applyAlignment="1">
      <alignment horizontal="center"/>
    </xf>
    <xf numFmtId="187" fontId="17" fillId="13" borderId="7" xfId="1" applyFont="1" applyFill="1" applyBorder="1" applyAlignment="1">
      <alignment horizontal="center"/>
    </xf>
    <xf numFmtId="187" fontId="16" fillId="7" borderId="12" xfId="1" applyFont="1" applyFill="1" applyBorder="1" applyAlignment="1">
      <alignment horizontal="center" vertical="center" wrapText="1"/>
    </xf>
    <xf numFmtId="49" fontId="17" fillId="13" borderId="1" xfId="1" applyNumberFormat="1" applyFont="1" applyFill="1" applyBorder="1" applyAlignment="1">
      <alignment horizontal="center" vertical="center" wrapText="1"/>
    </xf>
    <xf numFmtId="49" fontId="17" fillId="13" borderId="2" xfId="1" applyNumberFormat="1" applyFont="1" applyFill="1" applyBorder="1" applyAlignment="1">
      <alignment horizontal="center" vertical="center" wrapText="1"/>
    </xf>
    <xf numFmtId="49" fontId="17" fillId="13" borderId="11" xfId="1" applyNumberFormat="1" applyFont="1" applyFill="1" applyBorder="1" applyAlignment="1">
      <alignment horizontal="center" vertical="center" wrapText="1"/>
    </xf>
    <xf numFmtId="49" fontId="17" fillId="13" borderId="23" xfId="1" applyNumberFormat="1" applyFont="1" applyFill="1" applyBorder="1" applyAlignment="1">
      <alignment horizontal="center" vertical="center" wrapText="1"/>
    </xf>
    <xf numFmtId="49" fontId="4" fillId="13" borderId="1" xfId="1" applyNumberFormat="1" applyFont="1" applyFill="1" applyBorder="1" applyAlignment="1">
      <alignment horizontal="center" vertical="center" wrapText="1"/>
    </xf>
    <xf numFmtId="49" fontId="4" fillId="13" borderId="2" xfId="1" applyNumberFormat="1" applyFont="1" applyFill="1" applyBorder="1" applyAlignment="1">
      <alignment horizontal="center" vertical="center" wrapText="1"/>
    </xf>
    <xf numFmtId="49" fontId="4" fillId="13" borderId="11" xfId="1" applyNumberFormat="1" applyFont="1" applyFill="1" applyBorder="1" applyAlignment="1">
      <alignment horizontal="center" vertical="center" wrapText="1"/>
    </xf>
    <xf numFmtId="49" fontId="4" fillId="13" borderId="23" xfId="1" applyNumberFormat="1" applyFont="1" applyFill="1" applyBorder="1" applyAlignment="1">
      <alignment horizontal="center" vertical="center" wrapText="1"/>
    </xf>
    <xf numFmtId="49" fontId="17" fillId="13" borderId="8" xfId="1" applyNumberFormat="1" applyFont="1" applyFill="1" applyBorder="1" applyAlignment="1">
      <alignment horizontal="center" vertical="center" wrapText="1"/>
    </xf>
    <xf numFmtId="49" fontId="17" fillId="13" borderId="9" xfId="1" applyNumberFormat="1" applyFont="1" applyFill="1" applyBorder="1" applyAlignment="1">
      <alignment horizontal="center" vertical="center" wrapText="1"/>
    </xf>
    <xf numFmtId="49" fontId="4" fillId="13" borderId="5" xfId="1" applyNumberFormat="1" applyFont="1" applyFill="1" applyBorder="1" applyAlignment="1">
      <alignment horizontal="center" vertical="center"/>
    </xf>
    <xf numFmtId="49" fontId="4" fillId="13" borderId="7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187" fontId="16" fillId="5" borderId="11" xfId="1" applyFont="1" applyFill="1" applyBorder="1" applyAlignment="1">
      <alignment horizontal="center" vertical="center" wrapText="1"/>
    </xf>
    <xf numFmtId="187" fontId="17" fillId="13" borderId="8" xfId="1" applyFont="1" applyFill="1" applyBorder="1" applyAlignment="1">
      <alignment horizontal="center"/>
    </xf>
    <xf numFmtId="187" fontId="17" fillId="13" borderId="21" xfId="1" applyFont="1" applyFill="1" applyBorder="1" applyAlignment="1">
      <alignment horizontal="center"/>
    </xf>
    <xf numFmtId="187" fontId="6" fillId="0" borderId="0" xfId="0" applyNumberFormat="1" applyFont="1" applyFill="1" applyAlignment="1">
      <alignment horizontal="center" vertical="center"/>
    </xf>
    <xf numFmtId="187" fontId="6" fillId="0" borderId="0" xfId="0" applyNumberFormat="1" applyFont="1" applyFill="1" applyAlignment="1">
      <alignment vertical="center"/>
    </xf>
    <xf numFmtId="49" fontId="50" fillId="0" borderId="5" xfId="1" applyNumberFormat="1" applyFont="1" applyFill="1" applyBorder="1" applyAlignment="1">
      <alignment horizontal="center" vertical="center" wrapText="1"/>
    </xf>
    <xf numFmtId="49" fontId="50" fillId="0" borderId="6" xfId="1" applyNumberFormat="1" applyFont="1" applyFill="1" applyBorder="1" applyAlignment="1">
      <alignment horizontal="center" vertical="center" wrapText="1"/>
    </xf>
    <xf numFmtId="49" fontId="50" fillId="0" borderId="7" xfId="1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/>
    </xf>
    <xf numFmtId="49" fontId="4" fillId="15" borderId="1" xfId="0" applyNumberFormat="1" applyFont="1" applyFill="1" applyBorder="1" applyAlignment="1" applyProtection="1">
      <alignment horizontal="center"/>
    </xf>
    <xf numFmtId="49" fontId="4" fillId="15" borderId="22" xfId="0" applyNumberFormat="1" applyFont="1" applyFill="1" applyBorder="1" applyAlignment="1" applyProtection="1">
      <alignment horizontal="center"/>
    </xf>
    <xf numFmtId="49" fontId="4" fillId="15" borderId="2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4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49" fontId="4" fillId="6" borderId="5" xfId="1" applyNumberFormat="1" applyFont="1" applyFill="1" applyBorder="1" applyAlignment="1">
      <alignment horizontal="center" vertical="center"/>
    </xf>
    <xf numFmtId="49" fontId="4" fillId="6" borderId="7" xfId="1" applyNumberFormat="1" applyFont="1" applyFill="1" applyBorder="1" applyAlignment="1">
      <alignment horizontal="center" vertical="center"/>
    </xf>
    <xf numFmtId="49" fontId="17" fillId="6" borderId="8" xfId="1" applyNumberFormat="1" applyFont="1" applyFill="1" applyBorder="1" applyAlignment="1">
      <alignment horizontal="center" vertical="center" wrapText="1"/>
    </xf>
    <xf numFmtId="49" fontId="17" fillId="6" borderId="9" xfId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87" fontId="17" fillId="6" borderId="10" xfId="1" applyFont="1" applyFill="1" applyBorder="1" applyAlignment="1">
      <alignment horizontal="center"/>
    </xf>
    <xf numFmtId="49" fontId="17" fillId="6" borderId="1" xfId="1" applyNumberFormat="1" applyFont="1" applyFill="1" applyBorder="1" applyAlignment="1">
      <alignment horizontal="center" vertical="center" wrapText="1"/>
    </xf>
    <xf numFmtId="49" fontId="17" fillId="6" borderId="2" xfId="1" applyNumberFormat="1" applyFont="1" applyFill="1" applyBorder="1" applyAlignment="1">
      <alignment horizontal="center" vertical="center" wrapText="1"/>
    </xf>
    <xf numFmtId="49" fontId="17" fillId="6" borderId="11" xfId="1" applyNumberFormat="1" applyFont="1" applyFill="1" applyBorder="1" applyAlignment="1">
      <alignment horizontal="center" vertical="center" wrapText="1"/>
    </xf>
    <xf numFmtId="49" fontId="17" fillId="6" borderId="23" xfId="1" applyNumberFormat="1" applyFont="1" applyFill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49" fontId="4" fillId="6" borderId="2" xfId="1" applyNumberFormat="1" applyFont="1" applyFill="1" applyBorder="1" applyAlignment="1">
      <alignment horizontal="center" vertical="center" wrapText="1"/>
    </xf>
    <xf numFmtId="49" fontId="4" fillId="6" borderId="11" xfId="1" applyNumberFormat="1" applyFont="1" applyFill="1" applyBorder="1" applyAlignment="1">
      <alignment horizontal="center" vertical="center" wrapText="1"/>
    </xf>
    <xf numFmtId="49" fontId="4" fillId="6" borderId="23" xfId="1" applyNumberFormat="1" applyFont="1" applyFill="1" applyBorder="1" applyAlignment="1">
      <alignment horizontal="center" vertical="center" wrapText="1"/>
    </xf>
    <xf numFmtId="49" fontId="17" fillId="6" borderId="4" xfId="1" applyNumberFormat="1" applyFont="1" applyFill="1" applyBorder="1" applyAlignment="1">
      <alignment horizontal="center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7" fillId="0" borderId="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49" fontId="17" fillId="0" borderId="22" xfId="1" applyNumberFormat="1" applyFont="1" applyFill="1" applyBorder="1" applyAlignment="1">
      <alignment horizontal="center" vertical="center" wrapText="1"/>
    </xf>
    <xf numFmtId="49" fontId="17" fillId="0" borderId="2" xfId="1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2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21" xfId="1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187" fontId="16" fillId="17" borderId="5" xfId="1" applyFont="1" applyFill="1" applyBorder="1" applyAlignment="1">
      <alignment horizontal="center" vertical="center" wrapText="1"/>
    </xf>
    <xf numFmtId="187" fontId="16" fillId="17" borderId="6" xfId="1" applyFont="1" applyFill="1" applyBorder="1" applyAlignment="1">
      <alignment horizontal="center" vertical="center" wrapText="1"/>
    </xf>
    <xf numFmtId="187" fontId="16" fillId="17" borderId="7" xfId="1" applyFont="1" applyFill="1" applyBorder="1" applyAlignment="1">
      <alignment horizontal="center" vertical="center" wrapText="1"/>
    </xf>
    <xf numFmtId="187" fontId="16" fillId="7" borderId="23" xfId="1" applyFont="1" applyFill="1" applyBorder="1" applyAlignment="1">
      <alignment horizontal="center" vertical="center" wrapText="1"/>
    </xf>
    <xf numFmtId="49" fontId="8" fillId="11" borderId="3" xfId="1" applyNumberFormat="1" applyFont="1" applyFill="1" applyBorder="1" applyAlignment="1">
      <alignment horizontal="center" vertical="center" wrapText="1"/>
    </xf>
    <xf numFmtId="49" fontId="8" fillId="11" borderId="12" xfId="1" applyNumberFormat="1" applyFont="1" applyFill="1" applyBorder="1" applyAlignment="1">
      <alignment horizontal="center" vertical="center" wrapText="1"/>
    </xf>
    <xf numFmtId="49" fontId="8" fillId="13" borderId="1" xfId="1" applyNumberFormat="1" applyFont="1" applyFill="1" applyBorder="1" applyAlignment="1">
      <alignment horizontal="center" vertical="center" wrapText="1"/>
    </xf>
    <xf numFmtId="49" fontId="8" fillId="13" borderId="22" xfId="1" applyNumberFormat="1" applyFont="1" applyFill="1" applyBorder="1" applyAlignment="1">
      <alignment horizontal="center" vertical="center" wrapText="1"/>
    </xf>
    <xf numFmtId="49" fontId="8" fillId="13" borderId="11" xfId="1" applyNumberFormat="1" applyFont="1" applyFill="1" applyBorder="1" applyAlignment="1">
      <alignment horizontal="center" vertical="center" wrapText="1"/>
    </xf>
    <xf numFmtId="49" fontId="8" fillId="13" borderId="0" xfId="1" applyNumberFormat="1" applyFont="1" applyFill="1" applyBorder="1" applyAlignment="1">
      <alignment horizontal="center" vertical="center" wrapText="1"/>
    </xf>
    <xf numFmtId="49" fontId="9" fillId="18" borderId="8" xfId="1" applyNumberFormat="1" applyFont="1" applyFill="1" applyBorder="1" applyAlignment="1">
      <alignment horizontal="center" vertical="center" wrapText="1"/>
    </xf>
    <xf numFmtId="49" fontId="9" fillId="18" borderId="9" xfId="1" applyNumberFormat="1" applyFont="1" applyFill="1" applyBorder="1" applyAlignment="1">
      <alignment horizontal="center" vertical="center" wrapText="1"/>
    </xf>
    <xf numFmtId="49" fontId="9" fillId="13" borderId="8" xfId="1" applyNumberFormat="1" applyFont="1" applyFill="1" applyBorder="1" applyAlignment="1">
      <alignment horizontal="center" vertical="center" wrapText="1"/>
    </xf>
    <xf numFmtId="49" fontId="9" fillId="13" borderId="9" xfId="1" applyNumberFormat="1" applyFont="1" applyFill="1" applyBorder="1" applyAlignment="1">
      <alignment horizontal="center" vertical="center" wrapText="1"/>
    </xf>
    <xf numFmtId="49" fontId="9" fillId="13" borderId="21" xfId="1" applyNumberFormat="1" applyFont="1" applyFill="1" applyBorder="1" applyAlignment="1">
      <alignment horizontal="center" vertical="center" wrapText="1"/>
    </xf>
    <xf numFmtId="187" fontId="8" fillId="13" borderId="5" xfId="1" applyFont="1" applyFill="1" applyBorder="1" applyAlignment="1">
      <alignment horizontal="center"/>
    </xf>
    <xf numFmtId="187" fontId="8" fillId="13" borderId="6" xfId="1" applyFont="1" applyFill="1" applyBorder="1" applyAlignment="1">
      <alignment horizontal="center"/>
    </xf>
    <xf numFmtId="187" fontId="8" fillId="13" borderId="7" xfId="1" applyFont="1" applyFill="1" applyBorder="1" applyAlignment="1">
      <alignment horizontal="center"/>
    </xf>
    <xf numFmtId="49" fontId="8" fillId="13" borderId="2" xfId="1" applyNumberFormat="1" applyFont="1" applyFill="1" applyBorder="1" applyAlignment="1">
      <alignment horizontal="center" vertical="center" wrapText="1"/>
    </xf>
    <xf numFmtId="49" fontId="8" fillId="13" borderId="23" xfId="1" applyNumberFormat="1" applyFont="1" applyFill="1" applyBorder="1" applyAlignment="1">
      <alignment horizontal="center" vertical="center" wrapText="1"/>
    </xf>
    <xf numFmtId="187" fontId="8" fillId="11" borderId="3" xfId="1" applyFont="1" applyFill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7" fillId="0" borderId="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187" fontId="8" fillId="18" borderId="5" xfId="1" applyFont="1" applyFill="1" applyBorder="1" applyAlignment="1">
      <alignment horizontal="center"/>
    </xf>
    <xf numFmtId="187" fontId="8" fillId="18" borderId="6" xfId="1" applyFont="1" applyFill="1" applyBorder="1" applyAlignment="1">
      <alignment horizontal="center"/>
    </xf>
    <xf numFmtId="187" fontId="8" fillId="18" borderId="7" xfId="1" applyFont="1" applyFill="1" applyBorder="1" applyAlignment="1">
      <alignment horizontal="center"/>
    </xf>
    <xf numFmtId="49" fontId="8" fillId="18" borderId="1" xfId="1" applyNumberFormat="1" applyFont="1" applyFill="1" applyBorder="1" applyAlignment="1">
      <alignment horizontal="center" vertical="center" wrapText="1"/>
    </xf>
    <xf numFmtId="49" fontId="8" fillId="18" borderId="2" xfId="1" applyNumberFormat="1" applyFont="1" applyFill="1" applyBorder="1" applyAlignment="1">
      <alignment horizontal="center" vertical="center" wrapText="1"/>
    </xf>
    <xf numFmtId="49" fontId="8" fillId="18" borderId="11" xfId="1" applyNumberFormat="1" applyFont="1" applyFill="1" applyBorder="1" applyAlignment="1">
      <alignment horizontal="center" vertical="center" wrapText="1"/>
    </xf>
    <xf numFmtId="49" fontId="8" fillId="18" borderId="23" xfId="1" applyNumberFormat="1" applyFont="1" applyFill="1" applyBorder="1" applyAlignment="1">
      <alignment horizontal="center" vertical="center" wrapText="1"/>
    </xf>
    <xf numFmtId="187" fontId="16" fillId="11" borderId="1" xfId="1" applyFont="1" applyFill="1" applyBorder="1" applyAlignment="1">
      <alignment horizontal="center" vertical="center" wrapText="1"/>
    </xf>
    <xf numFmtId="187" fontId="16" fillId="11" borderId="2" xfId="1" applyFont="1" applyFill="1" applyBorder="1" applyAlignment="1">
      <alignment horizontal="center" vertical="center" wrapText="1"/>
    </xf>
    <xf numFmtId="187" fontId="16" fillId="11" borderId="11" xfId="1" applyFont="1" applyFill="1" applyBorder="1" applyAlignment="1">
      <alignment horizontal="center" vertical="center" wrapText="1"/>
    </xf>
    <xf numFmtId="187" fontId="16" fillId="11" borderId="23" xfId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top"/>
    </xf>
    <xf numFmtId="49" fontId="9" fillId="0" borderId="7" xfId="0" applyNumberFormat="1" applyFont="1" applyFill="1" applyBorder="1" applyAlignment="1">
      <alignment horizontal="left" vertical="top"/>
    </xf>
    <xf numFmtId="187" fontId="9" fillId="11" borderId="8" xfId="1" applyFont="1" applyFill="1" applyBorder="1" applyAlignment="1">
      <alignment horizontal="center" vertical="center" wrapText="1"/>
    </xf>
    <xf numFmtId="187" fontId="9" fillId="11" borderId="9" xfId="1" applyFont="1" applyFill="1" applyBorder="1" applyAlignment="1">
      <alignment horizontal="center" vertical="center" wrapText="1"/>
    </xf>
    <xf numFmtId="9" fontId="17" fillId="14" borderId="5" xfId="0" applyNumberFormat="1" applyFont="1" applyFill="1" applyBorder="1" applyAlignment="1">
      <alignment horizontal="left" vertical="top" wrapText="1"/>
    </xf>
    <xf numFmtId="9" fontId="17" fillId="14" borderId="7" xfId="0" applyNumberFormat="1" applyFont="1" applyFill="1" applyBorder="1" applyAlignment="1">
      <alignment horizontal="left" vertical="top" wrapText="1"/>
    </xf>
    <xf numFmtId="0" fontId="17" fillId="14" borderId="5" xfId="0" applyFont="1" applyFill="1" applyBorder="1" applyAlignment="1">
      <alignment horizontal="left" vertical="top" wrapText="1"/>
    </xf>
    <xf numFmtId="0" fontId="17" fillId="14" borderId="7" xfId="0" applyFont="1" applyFill="1" applyBorder="1" applyAlignment="1">
      <alignment horizontal="left" vertical="top" wrapText="1"/>
    </xf>
    <xf numFmtId="49" fontId="4" fillId="0" borderId="5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/>
    </xf>
    <xf numFmtId="49" fontId="4" fillId="2" borderId="5" xfId="0" applyNumberFormat="1" applyFont="1" applyFill="1" applyBorder="1" applyAlignment="1" applyProtection="1">
      <alignment horizontal="center"/>
    </xf>
    <xf numFmtId="49" fontId="4" fillId="2" borderId="6" xfId="0" applyNumberFormat="1" applyFont="1" applyFill="1" applyBorder="1" applyAlignment="1" applyProtection="1">
      <alignment horizontal="center"/>
    </xf>
    <xf numFmtId="49" fontId="4" fillId="2" borderId="7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187" fontId="17" fillId="5" borderId="3" xfId="1" applyFont="1" applyFill="1" applyBorder="1" applyAlignment="1">
      <alignment horizontal="center" vertical="center" wrapText="1"/>
    </xf>
    <xf numFmtId="187" fontId="28" fillId="0" borderId="12" xfId="1" applyFont="1" applyBorder="1"/>
    <xf numFmtId="187" fontId="17" fillId="0" borderId="4" xfId="1" applyFont="1" applyFill="1" applyBorder="1" applyAlignment="1">
      <alignment horizontal="center"/>
    </xf>
    <xf numFmtId="187" fontId="17" fillId="0" borderId="5" xfId="1" applyFont="1" applyFill="1" applyBorder="1" applyAlignment="1">
      <alignment horizontal="center"/>
    </xf>
    <xf numFmtId="187" fontId="4" fillId="5" borderId="3" xfId="1" applyFont="1" applyFill="1" applyBorder="1" applyAlignment="1">
      <alignment horizontal="center" vertical="center" wrapText="1"/>
    </xf>
    <xf numFmtId="187" fontId="4" fillId="5" borderId="12" xfId="1" applyFont="1" applyFill="1" applyBorder="1" applyAlignment="1">
      <alignment horizontal="center" vertical="center" wrapText="1"/>
    </xf>
    <xf numFmtId="187" fontId="17" fillId="5" borderId="12" xfId="1" applyFont="1" applyFill="1" applyBorder="1" applyAlignment="1">
      <alignment horizontal="center" vertical="center" wrapText="1"/>
    </xf>
    <xf numFmtId="187" fontId="17" fillId="0" borderId="22" xfId="1" applyFont="1" applyFill="1" applyBorder="1" applyAlignment="1">
      <alignment horizontal="center"/>
    </xf>
    <xf numFmtId="187" fontId="17" fillId="0" borderId="2" xfId="1" applyFont="1" applyFill="1" applyBorder="1" applyAlignment="1">
      <alignment horizontal="center"/>
    </xf>
    <xf numFmtId="187" fontId="17" fillId="0" borderId="3" xfId="1" applyFont="1" applyFill="1" applyBorder="1" applyAlignment="1">
      <alignment horizontal="center"/>
    </xf>
    <xf numFmtId="187" fontId="17" fillId="0" borderId="1" xfId="1" applyFont="1" applyFill="1" applyBorder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9" fillId="0" borderId="21" xfId="0" applyFont="1" applyFill="1" applyBorder="1" applyAlignment="1" applyProtection="1">
      <alignment horizontal="center"/>
      <protection locked="0"/>
    </xf>
    <xf numFmtId="0" fontId="31" fillId="2" borderId="1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8" xfId="0" applyFont="1" applyFill="1" applyBorder="1" applyAlignment="1" applyProtection="1">
      <alignment horizontal="center" vertical="center"/>
    </xf>
    <xf numFmtId="0" fontId="31" fillId="2" borderId="9" xfId="0" applyFont="1" applyFill="1" applyBorder="1" applyAlignment="1" applyProtection="1">
      <alignment horizontal="center" vertical="center"/>
    </xf>
    <xf numFmtId="49" fontId="32" fillId="0" borderId="4" xfId="0" applyNumberFormat="1" applyFont="1" applyBorder="1" applyAlignment="1" applyProtection="1">
      <alignment horizontal="center"/>
    </xf>
    <xf numFmtId="49" fontId="31" fillId="2" borderId="5" xfId="0" applyNumberFormat="1" applyFont="1" applyFill="1" applyBorder="1" applyAlignment="1" applyProtection="1">
      <alignment horizontal="center"/>
    </xf>
    <xf numFmtId="49" fontId="31" fillId="2" borderId="6" xfId="0" applyNumberFormat="1" applyFont="1" applyFill="1" applyBorder="1" applyAlignment="1" applyProtection="1">
      <alignment horizontal="center"/>
    </xf>
    <xf numFmtId="49" fontId="31" fillId="2" borderId="7" xfId="0" applyNumberFormat="1" applyFont="1" applyFill="1" applyBorder="1" applyAlignment="1" applyProtection="1">
      <alignment horizontal="center"/>
    </xf>
    <xf numFmtId="49" fontId="32" fillId="0" borderId="5" xfId="0" applyNumberFormat="1" applyFont="1" applyBorder="1" applyAlignment="1" applyProtection="1">
      <alignment horizontal="center"/>
    </xf>
    <xf numFmtId="49" fontId="32" fillId="0" borderId="6" xfId="0" applyNumberFormat="1" applyFont="1" applyBorder="1" applyAlignment="1" applyProtection="1">
      <alignment horizontal="center"/>
    </xf>
    <xf numFmtId="49" fontId="32" fillId="0" borderId="7" xfId="0" applyNumberFormat="1" applyFont="1" applyBorder="1" applyAlignment="1" applyProtection="1">
      <alignment horizontal="center"/>
    </xf>
    <xf numFmtId="0" fontId="31" fillId="0" borderId="18" xfId="0" applyFont="1" applyBorder="1" applyAlignment="1" applyProtection="1">
      <alignment horizontal="center"/>
    </xf>
    <xf numFmtId="0" fontId="31" fillId="0" borderId="19" xfId="0" applyFont="1" applyBorder="1" applyAlignment="1" applyProtection="1">
      <alignment horizontal="center"/>
    </xf>
    <xf numFmtId="187" fontId="17" fillId="0" borderId="4" xfId="1" applyNumberFormat="1" applyFont="1" applyFill="1" applyBorder="1" applyAlignment="1">
      <alignment horizontal="center"/>
    </xf>
    <xf numFmtId="187" fontId="17" fillId="0" borderId="5" xfId="1" applyNumberFormat="1" applyFont="1" applyFill="1" applyBorder="1" applyAlignment="1">
      <alignment horizontal="center"/>
    </xf>
    <xf numFmtId="187" fontId="17" fillId="5" borderId="3" xfId="1" applyNumberFormat="1" applyFont="1" applyFill="1" applyBorder="1" applyAlignment="1">
      <alignment horizontal="center" vertical="center" wrapText="1"/>
    </xf>
    <xf numFmtId="187" fontId="17" fillId="5" borderId="12" xfId="1" applyNumberFormat="1" applyFont="1" applyFill="1" applyBorder="1" applyAlignment="1">
      <alignment horizontal="center" vertical="center" wrapText="1"/>
    </xf>
    <xf numFmtId="187" fontId="17" fillId="8" borderId="22" xfId="1" applyNumberFormat="1" applyFont="1" applyFill="1" applyBorder="1" applyAlignment="1">
      <alignment horizontal="center"/>
    </xf>
    <xf numFmtId="187" fontId="17" fillId="8" borderId="2" xfId="1" applyNumberFormat="1" applyFont="1" applyFill="1" applyBorder="1" applyAlignment="1">
      <alignment horizontal="center"/>
    </xf>
    <xf numFmtId="187" fontId="17" fillId="8" borderId="3" xfId="1" applyNumberFormat="1" applyFont="1" applyFill="1" applyBorder="1" applyAlignment="1">
      <alignment horizontal="center"/>
    </xf>
    <xf numFmtId="187" fontId="17" fillId="8" borderId="1" xfId="1" applyNumberFormat="1" applyFont="1" applyFill="1" applyBorder="1" applyAlignment="1">
      <alignment horizontal="center"/>
    </xf>
    <xf numFmtId="0" fontId="28" fillId="0" borderId="12" xfId="0" applyFont="1" applyBorder="1"/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187" fontId="17" fillId="5" borderId="10" xfId="1" applyNumberFormat="1" applyFont="1" applyFill="1" applyBorder="1" applyAlignment="1">
      <alignment horizontal="center" vertical="center" wrapText="1"/>
    </xf>
    <xf numFmtId="187" fontId="17" fillId="5" borderId="4" xfId="1" applyNumberFormat="1" applyFont="1" applyFill="1" applyBorder="1" applyAlignment="1">
      <alignment horizontal="center" vertical="center" wrapText="1"/>
    </xf>
    <xf numFmtId="187" fontId="17" fillId="7" borderId="1" xfId="1" applyNumberFormat="1" applyFont="1" applyFill="1" applyBorder="1" applyAlignment="1">
      <alignment horizontal="center" vertical="center" wrapText="1"/>
    </xf>
    <xf numFmtId="187" fontId="17" fillId="7" borderId="2" xfId="1" applyNumberFormat="1" applyFont="1" applyFill="1" applyBorder="1" applyAlignment="1">
      <alignment horizontal="center" vertical="center" wrapText="1"/>
    </xf>
    <xf numFmtId="187" fontId="17" fillId="7" borderId="8" xfId="1" applyNumberFormat="1" applyFont="1" applyFill="1" applyBorder="1" applyAlignment="1">
      <alignment horizontal="center" vertical="center" wrapText="1"/>
    </xf>
    <xf numFmtId="187" fontId="17" fillId="7" borderId="9" xfId="1" applyNumberFormat="1" applyFont="1" applyFill="1" applyBorder="1" applyAlignment="1">
      <alignment horizontal="center" vertical="center" wrapText="1"/>
    </xf>
    <xf numFmtId="187" fontId="17" fillId="8" borderId="5" xfId="1" applyNumberFormat="1" applyFont="1" applyFill="1" applyBorder="1" applyAlignment="1">
      <alignment horizontal="center"/>
    </xf>
    <xf numFmtId="187" fontId="17" fillId="8" borderId="7" xfId="1" applyNumberFormat="1" applyFont="1" applyFill="1" applyBorder="1" applyAlignment="1">
      <alignment horizontal="center"/>
    </xf>
    <xf numFmtId="187" fontId="17" fillId="8" borderId="4" xfId="1" applyNumberFormat="1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187" fontId="17" fillId="8" borderId="6" xfId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87" fontId="17" fillId="4" borderId="3" xfId="1" applyNumberFormat="1" applyFont="1" applyFill="1" applyBorder="1" applyAlignment="1">
      <alignment horizontal="center" vertical="center" wrapText="1"/>
    </xf>
    <xf numFmtId="187" fontId="17" fillId="4" borderId="11" xfId="1" applyNumberFormat="1" applyFont="1" applyFill="1" applyBorder="1" applyAlignment="1">
      <alignment horizontal="center" vertical="center" wrapText="1"/>
    </xf>
    <xf numFmtId="187" fontId="17" fillId="4" borderId="8" xfId="1" applyNumberFormat="1" applyFont="1" applyFill="1" applyBorder="1" applyAlignment="1">
      <alignment horizontal="center" vertical="center" wrapText="1"/>
    </xf>
    <xf numFmtId="187" fontId="17" fillId="0" borderId="1" xfId="1" applyNumberFormat="1" applyFont="1" applyFill="1" applyBorder="1" applyAlignment="1">
      <alignment horizontal="center"/>
    </xf>
    <xf numFmtId="187" fontId="17" fillId="0" borderId="22" xfId="1" applyNumberFormat="1" applyFont="1" applyFill="1" applyBorder="1" applyAlignment="1">
      <alignment horizontal="center"/>
    </xf>
    <xf numFmtId="187" fontId="17" fillId="0" borderId="6" xfId="1" applyNumberFormat="1" applyFont="1" applyFill="1" applyBorder="1" applyAlignment="1">
      <alignment horizontal="center"/>
    </xf>
    <xf numFmtId="187" fontId="17" fillId="0" borderId="7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3-&#3610;&#3619;&#3636;&#3585;&#3634;&#3619;&#3623;&#3636;&#3594;&#3634;&#3585;&#3634;&#3619;/63-&#3626;&#3619;&#3640;&#3611;&#3619;&#3634;&#3618;&#3652;&#3604;&#3657;&#3650;&#3588;&#3619;&#3591;&#3585;&#3634;&#3619;&#3610;&#3619;&#3636;&#3585;&#3634;&#3619;&#3623;&#3636;&#3594;&#3634;&#3585;&#3634;&#3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62"/>
      <sheetName val="ต.ค.62เปรียบเทียบ"/>
      <sheetName val="ต.ค.62กราฟ"/>
      <sheetName val="พ.ย.62"/>
      <sheetName val="พ.ย.62เปรียบเทียบ"/>
      <sheetName val="พ.ย.62กราฟ"/>
      <sheetName val="ธ.ค.62"/>
      <sheetName val="ธ.ค.62เปรียบเทียบ"/>
      <sheetName val="ธ.ค.62กราฟ"/>
      <sheetName val="ม.ค.63"/>
      <sheetName val="ม.ค.63 (มากไปน้อย)"/>
      <sheetName val="ม.ค.63เปรียบเทียบ"/>
      <sheetName val="ม.ค.63กราฟ"/>
      <sheetName val="ก.พ.63"/>
      <sheetName val="ก.พ.63 (มากไปน้อย)"/>
      <sheetName val="ก.พ.63เปรียบเทียบ"/>
      <sheetName val="ก.พ.63กราฟ"/>
      <sheetName val="มี.ค.63"/>
      <sheetName val="มี.ค.63 (มากไปน้อย)"/>
      <sheetName val="มี.ค.63เปรียบเทียบ"/>
      <sheetName val="มี.ค.63กราฟ"/>
      <sheetName val="เม.ย.63"/>
      <sheetName val="เม.ย.63 (มากไปน้อย)"/>
      <sheetName val="เม.ย.63เปรียบเทียบ"/>
      <sheetName val="เม.ย.63กราฟ"/>
      <sheetName val="พ.ค.63"/>
      <sheetName val="พ.ค.63 (มากไปน้อย)"/>
      <sheetName val="พ.ค.63เปรียบเทียบ"/>
      <sheetName val="พ.ค.63กราฟ"/>
      <sheetName val="มิ.ย.63"/>
      <sheetName val="มิ.ย.63 (ระเบียบ63)"/>
      <sheetName val="มิ.ย.63 (มากไปน้อย)"/>
      <sheetName val="มิ.ย.63เปรียบเทียบ"/>
      <sheetName val="มิ.ย.63กราฟ"/>
      <sheetName val="ก.ค.63"/>
      <sheetName val="ก.ค.63 (ระเบียบ63)"/>
      <sheetName val="ก.ค.63 (มากไปน้อย)"/>
      <sheetName val="ก.ค.63เปรียบเทียบ"/>
      <sheetName val="ก.ค.63กราฟ"/>
      <sheetName val="ส.ค.63"/>
      <sheetName val="ส.ค.63 (ระเบียบ63)"/>
      <sheetName val="ส.ค.63 (มากไปน้อย)"/>
      <sheetName val="ส.ค.63เปรียบเทียบ"/>
      <sheetName val="ส.ค.63กราฟ"/>
      <sheetName val="ก.ย.63(ก่อนปิดบัญชี)"/>
      <sheetName val="ก.ย.63(ก่อนปิด) มากไปน้อย"/>
      <sheetName val="ก.ย.63(ก่อนปิด)เปรียบเทียบ"/>
      <sheetName val="ก.ย.63(ก่อนปิด)กราฟ"/>
      <sheetName val="ก.ย.63(หลังปิด)ระเบียบ63"/>
      <sheetName val="ก.ย.63(หลังปิด)มากไปน้อย"/>
      <sheetName val="ก.ย.63(หลังปิด)เปรียบเทียบ"/>
      <sheetName val="ก.ย.63(หลังปิด)กราฟ"/>
      <sheetName val="รวมทั้งปีงปม.63(ก่อนปิดบัญชี)"/>
      <sheetName val="รวมทั้งปีงปม.63(หลังปิดบัญชี)"/>
      <sheetName val="สรุปจำแนกตามระเบียบ-ภาพรวม"/>
      <sheetName val="สรุปจำแนกตามระเบียบ-หน่วยงาน"/>
      <sheetName val="สรุปปีงปม.63หลังปิดบัญชี_ปป.ศคก"/>
      <sheetName val="สรุปตามระเบียบ-ภาพรวม_ปป.ศคก"/>
      <sheetName val="สรุปตามระเบียบ-หน่วยงาน_ปป.ศค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7">
          <cell r="BB7">
            <v>2943680.31</v>
          </cell>
        </row>
        <row r="8">
          <cell r="BB8">
            <v>493030</v>
          </cell>
        </row>
        <row r="9">
          <cell r="BB9">
            <v>799000</v>
          </cell>
        </row>
        <row r="10">
          <cell r="BB10">
            <v>1575012</v>
          </cell>
        </row>
        <row r="11">
          <cell r="BB11">
            <v>339998</v>
          </cell>
        </row>
        <row r="12">
          <cell r="BB12">
            <v>11050.2</v>
          </cell>
        </row>
        <row r="13">
          <cell r="BB13">
            <v>6720</v>
          </cell>
        </row>
        <row r="14">
          <cell r="BB14">
            <v>645697.19999999995</v>
          </cell>
        </row>
        <row r="15">
          <cell r="BB15">
            <v>0</v>
          </cell>
        </row>
        <row r="16">
          <cell r="BB16">
            <v>56284.2</v>
          </cell>
        </row>
        <row r="17">
          <cell r="BB17">
            <v>0</v>
          </cell>
        </row>
        <row r="18">
          <cell r="BB18">
            <v>40572</v>
          </cell>
        </row>
        <row r="20">
          <cell r="BB20">
            <v>0</v>
          </cell>
        </row>
        <row r="21">
          <cell r="BB21">
            <v>0</v>
          </cell>
        </row>
        <row r="22">
          <cell r="BB22">
            <v>0</v>
          </cell>
        </row>
        <row r="23">
          <cell r="BB23">
            <v>47040</v>
          </cell>
        </row>
        <row r="24">
          <cell r="BB24">
            <v>415010</v>
          </cell>
        </row>
        <row r="25">
          <cell r="BB25">
            <v>0</v>
          </cell>
        </row>
        <row r="26">
          <cell r="BB26">
            <v>306064</v>
          </cell>
        </row>
        <row r="27">
          <cell r="BB27">
            <v>40236</v>
          </cell>
        </row>
        <row r="28">
          <cell r="BB28">
            <v>0</v>
          </cell>
        </row>
        <row r="29">
          <cell r="BB29">
            <v>37934.399999999994</v>
          </cell>
        </row>
        <row r="30">
          <cell r="BB30">
            <v>0</v>
          </cell>
        </row>
        <row r="32">
          <cell r="BB32">
            <v>26472100</v>
          </cell>
        </row>
        <row r="33">
          <cell r="BB33">
            <v>0</v>
          </cell>
        </row>
        <row r="35">
          <cell r="BB35">
            <v>188940</v>
          </cell>
        </row>
        <row r="36">
          <cell r="BB36">
            <v>13342127.199999999</v>
          </cell>
        </row>
        <row r="39">
          <cell r="BB39">
            <v>48776458.390000001</v>
          </cell>
        </row>
      </sheetData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B48"/>
  <sheetViews>
    <sheetView tabSelected="1" workbookViewId="0">
      <pane xSplit="1" ySplit="6" topLeftCell="P7" activePane="bottomRight" state="frozen"/>
      <selection pane="topRight" activeCell="B1" sqref="B1"/>
      <selection pane="bottomLeft" activeCell="A7" sqref="A7"/>
      <selection pane="bottomRight" activeCell="A25" sqref="A25"/>
    </sheetView>
  </sheetViews>
  <sheetFormatPr defaultRowHeight="26.25" x14ac:dyDescent="0.55000000000000004"/>
  <cols>
    <col min="1" max="1" width="35" style="412" customWidth="1"/>
    <col min="2" max="2" width="9.125" style="416" customWidth="1"/>
    <col min="3" max="4" width="8.5" style="416" customWidth="1"/>
    <col min="5" max="7" width="9.5" style="416" customWidth="1"/>
    <col min="8" max="8" width="9.125" style="416" customWidth="1"/>
    <col min="9" max="10" width="8.5" style="416" customWidth="1"/>
    <col min="11" max="13" width="9.5" style="416" customWidth="1"/>
    <col min="14" max="14" width="9.125" style="416" customWidth="1"/>
    <col min="15" max="16" width="8.5" style="416" customWidth="1"/>
    <col min="17" max="19" width="9.5" style="416" customWidth="1"/>
    <col min="20" max="20" width="9.125" style="416" customWidth="1"/>
    <col min="21" max="22" width="8.5" style="416" customWidth="1"/>
    <col min="23" max="25" width="9.5" style="416" customWidth="1"/>
    <col min="26" max="26" width="9.125" style="416" customWidth="1"/>
    <col min="27" max="28" width="8.5" style="416" customWidth="1"/>
    <col min="29" max="31" width="9.5" style="416" customWidth="1"/>
    <col min="32" max="32" width="9.125" style="416" customWidth="1"/>
    <col min="33" max="34" width="8.5" style="416" customWidth="1"/>
    <col min="35" max="37" width="9.5" style="416" customWidth="1"/>
    <col min="38" max="38" width="9.125" style="416" customWidth="1"/>
    <col min="39" max="40" width="8.5" style="416" customWidth="1"/>
    <col min="41" max="43" width="9.5" style="416" customWidth="1"/>
    <col min="44" max="44" width="9.125" style="416" customWidth="1"/>
    <col min="45" max="46" width="8.5" style="416" customWidth="1"/>
    <col min="47" max="49" width="9.5" style="416" customWidth="1"/>
    <col min="50" max="50" width="9.125" style="416" customWidth="1"/>
    <col min="51" max="52" width="8.5" style="416" customWidth="1"/>
    <col min="53" max="55" width="9.5" style="416" customWidth="1"/>
    <col min="56" max="56" width="9.125" style="416" customWidth="1"/>
    <col min="57" max="58" width="8.5" style="416" customWidth="1"/>
    <col min="59" max="61" width="9.5" style="416" customWidth="1"/>
    <col min="62" max="62" width="9.125" style="416" customWidth="1"/>
    <col min="63" max="64" width="8.5" style="416" customWidth="1"/>
    <col min="65" max="67" width="9.5" style="416" customWidth="1"/>
    <col min="68" max="68" width="9.125" style="416" customWidth="1"/>
    <col min="69" max="70" width="8.5" style="416" customWidth="1"/>
    <col min="71" max="73" width="9.5" style="416" customWidth="1"/>
    <col min="74" max="74" width="11.125" style="415" bestFit="1" customWidth="1"/>
    <col min="75" max="75" width="10.375" style="415" bestFit="1" customWidth="1"/>
    <col min="76" max="76" width="9.375" style="415" bestFit="1" customWidth="1"/>
    <col min="77" max="77" width="10.375" style="415" bestFit="1" customWidth="1"/>
    <col min="78" max="78" width="10.375" style="415" customWidth="1"/>
    <col min="79" max="79" width="11.125" style="414" bestFit="1" customWidth="1"/>
    <col min="80" max="80" width="2.875" style="412" customWidth="1"/>
    <col min="81" max="256" width="9" style="412"/>
    <col min="257" max="257" width="35" style="412" customWidth="1"/>
    <col min="258" max="258" width="9.125" style="412" customWidth="1"/>
    <col min="259" max="260" width="8.5" style="412" customWidth="1"/>
    <col min="261" max="263" width="9.5" style="412" customWidth="1"/>
    <col min="264" max="264" width="9.125" style="412" customWidth="1"/>
    <col min="265" max="266" width="8.5" style="412" customWidth="1"/>
    <col min="267" max="269" width="9.5" style="412" customWidth="1"/>
    <col min="270" max="270" width="9.125" style="412" customWidth="1"/>
    <col min="271" max="272" width="8.5" style="412" customWidth="1"/>
    <col min="273" max="275" width="9.5" style="412" customWidth="1"/>
    <col min="276" max="276" width="9.125" style="412" customWidth="1"/>
    <col min="277" max="278" width="8.5" style="412" customWidth="1"/>
    <col min="279" max="281" width="9.5" style="412" customWidth="1"/>
    <col min="282" max="282" width="9.125" style="412" customWidth="1"/>
    <col min="283" max="284" width="8.5" style="412" customWidth="1"/>
    <col min="285" max="287" width="9.5" style="412" customWidth="1"/>
    <col min="288" max="288" width="9.125" style="412" customWidth="1"/>
    <col min="289" max="290" width="8.5" style="412" customWidth="1"/>
    <col min="291" max="293" width="9.5" style="412" customWidth="1"/>
    <col min="294" max="294" width="9.125" style="412" customWidth="1"/>
    <col min="295" max="296" width="8.5" style="412" customWidth="1"/>
    <col min="297" max="299" width="9.5" style="412" customWidth="1"/>
    <col min="300" max="300" width="9.125" style="412" customWidth="1"/>
    <col min="301" max="302" width="8.5" style="412" customWidth="1"/>
    <col min="303" max="305" width="9.5" style="412" customWidth="1"/>
    <col min="306" max="306" width="9.125" style="412" customWidth="1"/>
    <col min="307" max="308" width="8.5" style="412" customWidth="1"/>
    <col min="309" max="311" width="9.5" style="412" customWidth="1"/>
    <col min="312" max="312" width="9.125" style="412" customWidth="1"/>
    <col min="313" max="314" width="8.5" style="412" customWidth="1"/>
    <col min="315" max="317" width="9.5" style="412" customWidth="1"/>
    <col min="318" max="318" width="9.125" style="412" customWidth="1"/>
    <col min="319" max="320" width="8.5" style="412" customWidth="1"/>
    <col min="321" max="323" width="9.5" style="412" customWidth="1"/>
    <col min="324" max="324" width="9.125" style="412" customWidth="1"/>
    <col min="325" max="326" width="8.5" style="412" customWidth="1"/>
    <col min="327" max="329" width="9.5" style="412" customWidth="1"/>
    <col min="330" max="330" width="11.125" style="412" bestFit="1" customWidth="1"/>
    <col min="331" max="331" width="10.375" style="412" bestFit="1" customWidth="1"/>
    <col min="332" max="332" width="9.375" style="412" bestFit="1" customWidth="1"/>
    <col min="333" max="333" width="10.375" style="412" bestFit="1" customWidth="1"/>
    <col min="334" max="334" width="10.375" style="412" customWidth="1"/>
    <col min="335" max="335" width="11.125" style="412" bestFit="1" customWidth="1"/>
    <col min="336" max="336" width="2.875" style="412" customWidth="1"/>
    <col min="337" max="512" width="9" style="412"/>
    <col min="513" max="513" width="35" style="412" customWidth="1"/>
    <col min="514" max="514" width="9.125" style="412" customWidth="1"/>
    <col min="515" max="516" width="8.5" style="412" customWidth="1"/>
    <col min="517" max="519" width="9.5" style="412" customWidth="1"/>
    <col min="520" max="520" width="9.125" style="412" customWidth="1"/>
    <col min="521" max="522" width="8.5" style="412" customWidth="1"/>
    <col min="523" max="525" width="9.5" style="412" customWidth="1"/>
    <col min="526" max="526" width="9.125" style="412" customWidth="1"/>
    <col min="527" max="528" width="8.5" style="412" customWidth="1"/>
    <col min="529" max="531" width="9.5" style="412" customWidth="1"/>
    <col min="532" max="532" width="9.125" style="412" customWidth="1"/>
    <col min="533" max="534" width="8.5" style="412" customWidth="1"/>
    <col min="535" max="537" width="9.5" style="412" customWidth="1"/>
    <col min="538" max="538" width="9.125" style="412" customWidth="1"/>
    <col min="539" max="540" width="8.5" style="412" customWidth="1"/>
    <col min="541" max="543" width="9.5" style="412" customWidth="1"/>
    <col min="544" max="544" width="9.125" style="412" customWidth="1"/>
    <col min="545" max="546" width="8.5" style="412" customWidth="1"/>
    <col min="547" max="549" width="9.5" style="412" customWidth="1"/>
    <col min="550" max="550" width="9.125" style="412" customWidth="1"/>
    <col min="551" max="552" width="8.5" style="412" customWidth="1"/>
    <col min="553" max="555" width="9.5" style="412" customWidth="1"/>
    <col min="556" max="556" width="9.125" style="412" customWidth="1"/>
    <col min="557" max="558" width="8.5" style="412" customWidth="1"/>
    <col min="559" max="561" width="9.5" style="412" customWidth="1"/>
    <col min="562" max="562" width="9.125" style="412" customWidth="1"/>
    <col min="563" max="564" width="8.5" style="412" customWidth="1"/>
    <col min="565" max="567" width="9.5" style="412" customWidth="1"/>
    <col min="568" max="568" width="9.125" style="412" customWidth="1"/>
    <col min="569" max="570" width="8.5" style="412" customWidth="1"/>
    <col min="571" max="573" width="9.5" style="412" customWidth="1"/>
    <col min="574" max="574" width="9.125" style="412" customWidth="1"/>
    <col min="575" max="576" width="8.5" style="412" customWidth="1"/>
    <col min="577" max="579" width="9.5" style="412" customWidth="1"/>
    <col min="580" max="580" width="9.125" style="412" customWidth="1"/>
    <col min="581" max="582" width="8.5" style="412" customWidth="1"/>
    <col min="583" max="585" width="9.5" style="412" customWidth="1"/>
    <col min="586" max="586" width="11.125" style="412" bestFit="1" customWidth="1"/>
    <col min="587" max="587" width="10.375" style="412" bestFit="1" customWidth="1"/>
    <col min="588" max="588" width="9.375" style="412" bestFit="1" customWidth="1"/>
    <col min="589" max="589" width="10.375" style="412" bestFit="1" customWidth="1"/>
    <col min="590" max="590" width="10.375" style="412" customWidth="1"/>
    <col min="591" max="591" width="11.125" style="412" bestFit="1" customWidth="1"/>
    <col min="592" max="592" width="2.875" style="412" customWidth="1"/>
    <col min="593" max="768" width="9" style="412"/>
    <col min="769" max="769" width="35" style="412" customWidth="1"/>
    <col min="770" max="770" width="9.125" style="412" customWidth="1"/>
    <col min="771" max="772" width="8.5" style="412" customWidth="1"/>
    <col min="773" max="775" width="9.5" style="412" customWidth="1"/>
    <col min="776" max="776" width="9.125" style="412" customWidth="1"/>
    <col min="777" max="778" width="8.5" style="412" customWidth="1"/>
    <col min="779" max="781" width="9.5" style="412" customWidth="1"/>
    <col min="782" max="782" width="9.125" style="412" customWidth="1"/>
    <col min="783" max="784" width="8.5" style="412" customWidth="1"/>
    <col min="785" max="787" width="9.5" style="412" customWidth="1"/>
    <col min="788" max="788" width="9.125" style="412" customWidth="1"/>
    <col min="789" max="790" width="8.5" style="412" customWidth="1"/>
    <col min="791" max="793" width="9.5" style="412" customWidth="1"/>
    <col min="794" max="794" width="9.125" style="412" customWidth="1"/>
    <col min="795" max="796" width="8.5" style="412" customWidth="1"/>
    <col min="797" max="799" width="9.5" style="412" customWidth="1"/>
    <col min="800" max="800" width="9.125" style="412" customWidth="1"/>
    <col min="801" max="802" width="8.5" style="412" customWidth="1"/>
    <col min="803" max="805" width="9.5" style="412" customWidth="1"/>
    <col min="806" max="806" width="9.125" style="412" customWidth="1"/>
    <col min="807" max="808" width="8.5" style="412" customWidth="1"/>
    <col min="809" max="811" width="9.5" style="412" customWidth="1"/>
    <col min="812" max="812" width="9.125" style="412" customWidth="1"/>
    <col min="813" max="814" width="8.5" style="412" customWidth="1"/>
    <col min="815" max="817" width="9.5" style="412" customWidth="1"/>
    <col min="818" max="818" width="9.125" style="412" customWidth="1"/>
    <col min="819" max="820" width="8.5" style="412" customWidth="1"/>
    <col min="821" max="823" width="9.5" style="412" customWidth="1"/>
    <col min="824" max="824" width="9.125" style="412" customWidth="1"/>
    <col min="825" max="826" width="8.5" style="412" customWidth="1"/>
    <col min="827" max="829" width="9.5" style="412" customWidth="1"/>
    <col min="830" max="830" width="9.125" style="412" customWidth="1"/>
    <col min="831" max="832" width="8.5" style="412" customWidth="1"/>
    <col min="833" max="835" width="9.5" style="412" customWidth="1"/>
    <col min="836" max="836" width="9.125" style="412" customWidth="1"/>
    <col min="837" max="838" width="8.5" style="412" customWidth="1"/>
    <col min="839" max="841" width="9.5" style="412" customWidth="1"/>
    <col min="842" max="842" width="11.125" style="412" bestFit="1" customWidth="1"/>
    <col min="843" max="843" width="10.375" style="412" bestFit="1" customWidth="1"/>
    <col min="844" max="844" width="9.375" style="412" bestFit="1" customWidth="1"/>
    <col min="845" max="845" width="10.375" style="412" bestFit="1" customWidth="1"/>
    <col min="846" max="846" width="10.375" style="412" customWidth="1"/>
    <col min="847" max="847" width="11.125" style="412" bestFit="1" customWidth="1"/>
    <col min="848" max="848" width="2.875" style="412" customWidth="1"/>
    <col min="849" max="1024" width="9" style="412"/>
    <col min="1025" max="1025" width="35" style="412" customWidth="1"/>
    <col min="1026" max="1026" width="9.125" style="412" customWidth="1"/>
    <col min="1027" max="1028" width="8.5" style="412" customWidth="1"/>
    <col min="1029" max="1031" width="9.5" style="412" customWidth="1"/>
    <col min="1032" max="1032" width="9.125" style="412" customWidth="1"/>
    <col min="1033" max="1034" width="8.5" style="412" customWidth="1"/>
    <col min="1035" max="1037" width="9.5" style="412" customWidth="1"/>
    <col min="1038" max="1038" width="9.125" style="412" customWidth="1"/>
    <col min="1039" max="1040" width="8.5" style="412" customWidth="1"/>
    <col min="1041" max="1043" width="9.5" style="412" customWidth="1"/>
    <col min="1044" max="1044" width="9.125" style="412" customWidth="1"/>
    <col min="1045" max="1046" width="8.5" style="412" customWidth="1"/>
    <col min="1047" max="1049" width="9.5" style="412" customWidth="1"/>
    <col min="1050" max="1050" width="9.125" style="412" customWidth="1"/>
    <col min="1051" max="1052" width="8.5" style="412" customWidth="1"/>
    <col min="1053" max="1055" width="9.5" style="412" customWidth="1"/>
    <col min="1056" max="1056" width="9.125" style="412" customWidth="1"/>
    <col min="1057" max="1058" width="8.5" style="412" customWidth="1"/>
    <col min="1059" max="1061" width="9.5" style="412" customWidth="1"/>
    <col min="1062" max="1062" width="9.125" style="412" customWidth="1"/>
    <col min="1063" max="1064" width="8.5" style="412" customWidth="1"/>
    <col min="1065" max="1067" width="9.5" style="412" customWidth="1"/>
    <col min="1068" max="1068" width="9.125" style="412" customWidth="1"/>
    <col min="1069" max="1070" width="8.5" style="412" customWidth="1"/>
    <col min="1071" max="1073" width="9.5" style="412" customWidth="1"/>
    <col min="1074" max="1074" width="9.125" style="412" customWidth="1"/>
    <col min="1075" max="1076" width="8.5" style="412" customWidth="1"/>
    <col min="1077" max="1079" width="9.5" style="412" customWidth="1"/>
    <col min="1080" max="1080" width="9.125" style="412" customWidth="1"/>
    <col min="1081" max="1082" width="8.5" style="412" customWidth="1"/>
    <col min="1083" max="1085" width="9.5" style="412" customWidth="1"/>
    <col min="1086" max="1086" width="9.125" style="412" customWidth="1"/>
    <col min="1087" max="1088" width="8.5" style="412" customWidth="1"/>
    <col min="1089" max="1091" width="9.5" style="412" customWidth="1"/>
    <col min="1092" max="1092" width="9.125" style="412" customWidth="1"/>
    <col min="1093" max="1094" width="8.5" style="412" customWidth="1"/>
    <col min="1095" max="1097" width="9.5" style="412" customWidth="1"/>
    <col min="1098" max="1098" width="11.125" style="412" bestFit="1" customWidth="1"/>
    <col min="1099" max="1099" width="10.375" style="412" bestFit="1" customWidth="1"/>
    <col min="1100" max="1100" width="9.375" style="412" bestFit="1" customWidth="1"/>
    <col min="1101" max="1101" width="10.375" style="412" bestFit="1" customWidth="1"/>
    <col min="1102" max="1102" width="10.375" style="412" customWidth="1"/>
    <col min="1103" max="1103" width="11.125" style="412" bestFit="1" customWidth="1"/>
    <col min="1104" max="1104" width="2.875" style="412" customWidth="1"/>
    <col min="1105" max="1280" width="9" style="412"/>
    <col min="1281" max="1281" width="35" style="412" customWidth="1"/>
    <col min="1282" max="1282" width="9.125" style="412" customWidth="1"/>
    <col min="1283" max="1284" width="8.5" style="412" customWidth="1"/>
    <col min="1285" max="1287" width="9.5" style="412" customWidth="1"/>
    <col min="1288" max="1288" width="9.125" style="412" customWidth="1"/>
    <col min="1289" max="1290" width="8.5" style="412" customWidth="1"/>
    <col min="1291" max="1293" width="9.5" style="412" customWidth="1"/>
    <col min="1294" max="1294" width="9.125" style="412" customWidth="1"/>
    <col min="1295" max="1296" width="8.5" style="412" customWidth="1"/>
    <col min="1297" max="1299" width="9.5" style="412" customWidth="1"/>
    <col min="1300" max="1300" width="9.125" style="412" customWidth="1"/>
    <col min="1301" max="1302" width="8.5" style="412" customWidth="1"/>
    <col min="1303" max="1305" width="9.5" style="412" customWidth="1"/>
    <col min="1306" max="1306" width="9.125" style="412" customWidth="1"/>
    <col min="1307" max="1308" width="8.5" style="412" customWidth="1"/>
    <col min="1309" max="1311" width="9.5" style="412" customWidth="1"/>
    <col min="1312" max="1312" width="9.125" style="412" customWidth="1"/>
    <col min="1313" max="1314" width="8.5" style="412" customWidth="1"/>
    <col min="1315" max="1317" width="9.5" style="412" customWidth="1"/>
    <col min="1318" max="1318" width="9.125" style="412" customWidth="1"/>
    <col min="1319" max="1320" width="8.5" style="412" customWidth="1"/>
    <col min="1321" max="1323" width="9.5" style="412" customWidth="1"/>
    <col min="1324" max="1324" width="9.125" style="412" customWidth="1"/>
    <col min="1325" max="1326" width="8.5" style="412" customWidth="1"/>
    <col min="1327" max="1329" width="9.5" style="412" customWidth="1"/>
    <col min="1330" max="1330" width="9.125" style="412" customWidth="1"/>
    <col min="1331" max="1332" width="8.5" style="412" customWidth="1"/>
    <col min="1333" max="1335" width="9.5" style="412" customWidth="1"/>
    <col min="1336" max="1336" width="9.125" style="412" customWidth="1"/>
    <col min="1337" max="1338" width="8.5" style="412" customWidth="1"/>
    <col min="1339" max="1341" width="9.5" style="412" customWidth="1"/>
    <col min="1342" max="1342" width="9.125" style="412" customWidth="1"/>
    <col min="1343" max="1344" width="8.5" style="412" customWidth="1"/>
    <col min="1345" max="1347" width="9.5" style="412" customWidth="1"/>
    <col min="1348" max="1348" width="9.125" style="412" customWidth="1"/>
    <col min="1349" max="1350" width="8.5" style="412" customWidth="1"/>
    <col min="1351" max="1353" width="9.5" style="412" customWidth="1"/>
    <col min="1354" max="1354" width="11.125" style="412" bestFit="1" customWidth="1"/>
    <col min="1355" max="1355" width="10.375" style="412" bestFit="1" customWidth="1"/>
    <col min="1356" max="1356" width="9.375" style="412" bestFit="1" customWidth="1"/>
    <col min="1357" max="1357" width="10.375" style="412" bestFit="1" customWidth="1"/>
    <col min="1358" max="1358" width="10.375" style="412" customWidth="1"/>
    <col min="1359" max="1359" width="11.125" style="412" bestFit="1" customWidth="1"/>
    <col min="1360" max="1360" width="2.875" style="412" customWidth="1"/>
    <col min="1361" max="1536" width="9" style="412"/>
    <col min="1537" max="1537" width="35" style="412" customWidth="1"/>
    <col min="1538" max="1538" width="9.125" style="412" customWidth="1"/>
    <col min="1539" max="1540" width="8.5" style="412" customWidth="1"/>
    <col min="1541" max="1543" width="9.5" style="412" customWidth="1"/>
    <col min="1544" max="1544" width="9.125" style="412" customWidth="1"/>
    <col min="1545" max="1546" width="8.5" style="412" customWidth="1"/>
    <col min="1547" max="1549" width="9.5" style="412" customWidth="1"/>
    <col min="1550" max="1550" width="9.125" style="412" customWidth="1"/>
    <col min="1551" max="1552" width="8.5" style="412" customWidth="1"/>
    <col min="1553" max="1555" width="9.5" style="412" customWidth="1"/>
    <col min="1556" max="1556" width="9.125" style="412" customWidth="1"/>
    <col min="1557" max="1558" width="8.5" style="412" customWidth="1"/>
    <col min="1559" max="1561" width="9.5" style="412" customWidth="1"/>
    <col min="1562" max="1562" width="9.125" style="412" customWidth="1"/>
    <col min="1563" max="1564" width="8.5" style="412" customWidth="1"/>
    <col min="1565" max="1567" width="9.5" style="412" customWidth="1"/>
    <col min="1568" max="1568" width="9.125" style="412" customWidth="1"/>
    <col min="1569" max="1570" width="8.5" style="412" customWidth="1"/>
    <col min="1571" max="1573" width="9.5" style="412" customWidth="1"/>
    <col min="1574" max="1574" width="9.125" style="412" customWidth="1"/>
    <col min="1575" max="1576" width="8.5" style="412" customWidth="1"/>
    <col min="1577" max="1579" width="9.5" style="412" customWidth="1"/>
    <col min="1580" max="1580" width="9.125" style="412" customWidth="1"/>
    <col min="1581" max="1582" width="8.5" style="412" customWidth="1"/>
    <col min="1583" max="1585" width="9.5" style="412" customWidth="1"/>
    <col min="1586" max="1586" width="9.125" style="412" customWidth="1"/>
    <col min="1587" max="1588" width="8.5" style="412" customWidth="1"/>
    <col min="1589" max="1591" width="9.5" style="412" customWidth="1"/>
    <col min="1592" max="1592" width="9.125" style="412" customWidth="1"/>
    <col min="1593" max="1594" width="8.5" style="412" customWidth="1"/>
    <col min="1595" max="1597" width="9.5" style="412" customWidth="1"/>
    <col min="1598" max="1598" width="9.125" style="412" customWidth="1"/>
    <col min="1599" max="1600" width="8.5" style="412" customWidth="1"/>
    <col min="1601" max="1603" width="9.5" style="412" customWidth="1"/>
    <col min="1604" max="1604" width="9.125" style="412" customWidth="1"/>
    <col min="1605" max="1606" width="8.5" style="412" customWidth="1"/>
    <col min="1607" max="1609" width="9.5" style="412" customWidth="1"/>
    <col min="1610" max="1610" width="11.125" style="412" bestFit="1" customWidth="1"/>
    <col min="1611" max="1611" width="10.375" style="412" bestFit="1" customWidth="1"/>
    <col min="1612" max="1612" width="9.375" style="412" bestFit="1" customWidth="1"/>
    <col min="1613" max="1613" width="10.375" style="412" bestFit="1" customWidth="1"/>
    <col min="1614" max="1614" width="10.375" style="412" customWidth="1"/>
    <col min="1615" max="1615" width="11.125" style="412" bestFit="1" customWidth="1"/>
    <col min="1616" max="1616" width="2.875" style="412" customWidth="1"/>
    <col min="1617" max="1792" width="9" style="412"/>
    <col min="1793" max="1793" width="35" style="412" customWidth="1"/>
    <col min="1794" max="1794" width="9.125" style="412" customWidth="1"/>
    <col min="1795" max="1796" width="8.5" style="412" customWidth="1"/>
    <col min="1797" max="1799" width="9.5" style="412" customWidth="1"/>
    <col min="1800" max="1800" width="9.125" style="412" customWidth="1"/>
    <col min="1801" max="1802" width="8.5" style="412" customWidth="1"/>
    <col min="1803" max="1805" width="9.5" style="412" customWidth="1"/>
    <col min="1806" max="1806" width="9.125" style="412" customWidth="1"/>
    <col min="1807" max="1808" width="8.5" style="412" customWidth="1"/>
    <col min="1809" max="1811" width="9.5" style="412" customWidth="1"/>
    <col min="1812" max="1812" width="9.125" style="412" customWidth="1"/>
    <col min="1813" max="1814" width="8.5" style="412" customWidth="1"/>
    <col min="1815" max="1817" width="9.5" style="412" customWidth="1"/>
    <col min="1818" max="1818" width="9.125" style="412" customWidth="1"/>
    <col min="1819" max="1820" width="8.5" style="412" customWidth="1"/>
    <col min="1821" max="1823" width="9.5" style="412" customWidth="1"/>
    <col min="1824" max="1824" width="9.125" style="412" customWidth="1"/>
    <col min="1825" max="1826" width="8.5" style="412" customWidth="1"/>
    <col min="1827" max="1829" width="9.5" style="412" customWidth="1"/>
    <col min="1830" max="1830" width="9.125" style="412" customWidth="1"/>
    <col min="1831" max="1832" width="8.5" style="412" customWidth="1"/>
    <col min="1833" max="1835" width="9.5" style="412" customWidth="1"/>
    <col min="1836" max="1836" width="9.125" style="412" customWidth="1"/>
    <col min="1837" max="1838" width="8.5" style="412" customWidth="1"/>
    <col min="1839" max="1841" width="9.5" style="412" customWidth="1"/>
    <col min="1842" max="1842" width="9.125" style="412" customWidth="1"/>
    <col min="1843" max="1844" width="8.5" style="412" customWidth="1"/>
    <col min="1845" max="1847" width="9.5" style="412" customWidth="1"/>
    <col min="1848" max="1848" width="9.125" style="412" customWidth="1"/>
    <col min="1849" max="1850" width="8.5" style="412" customWidth="1"/>
    <col min="1851" max="1853" width="9.5" style="412" customWidth="1"/>
    <col min="1854" max="1854" width="9.125" style="412" customWidth="1"/>
    <col min="1855" max="1856" width="8.5" style="412" customWidth="1"/>
    <col min="1857" max="1859" width="9.5" style="412" customWidth="1"/>
    <col min="1860" max="1860" width="9.125" style="412" customWidth="1"/>
    <col min="1861" max="1862" width="8.5" style="412" customWidth="1"/>
    <col min="1863" max="1865" width="9.5" style="412" customWidth="1"/>
    <col min="1866" max="1866" width="11.125" style="412" bestFit="1" customWidth="1"/>
    <col min="1867" max="1867" width="10.375" style="412" bestFit="1" customWidth="1"/>
    <col min="1868" max="1868" width="9.375" style="412" bestFit="1" customWidth="1"/>
    <col min="1869" max="1869" width="10.375" style="412" bestFit="1" customWidth="1"/>
    <col min="1870" max="1870" width="10.375" style="412" customWidth="1"/>
    <col min="1871" max="1871" width="11.125" style="412" bestFit="1" customWidth="1"/>
    <col min="1872" max="1872" width="2.875" style="412" customWidth="1"/>
    <col min="1873" max="2048" width="9" style="412"/>
    <col min="2049" max="2049" width="35" style="412" customWidth="1"/>
    <col min="2050" max="2050" width="9.125" style="412" customWidth="1"/>
    <col min="2051" max="2052" width="8.5" style="412" customWidth="1"/>
    <col min="2053" max="2055" width="9.5" style="412" customWidth="1"/>
    <col min="2056" max="2056" width="9.125" style="412" customWidth="1"/>
    <col min="2057" max="2058" width="8.5" style="412" customWidth="1"/>
    <col min="2059" max="2061" width="9.5" style="412" customWidth="1"/>
    <col min="2062" max="2062" width="9.125" style="412" customWidth="1"/>
    <col min="2063" max="2064" width="8.5" style="412" customWidth="1"/>
    <col min="2065" max="2067" width="9.5" style="412" customWidth="1"/>
    <col min="2068" max="2068" width="9.125" style="412" customWidth="1"/>
    <col min="2069" max="2070" width="8.5" style="412" customWidth="1"/>
    <col min="2071" max="2073" width="9.5" style="412" customWidth="1"/>
    <col min="2074" max="2074" width="9.125" style="412" customWidth="1"/>
    <col min="2075" max="2076" width="8.5" style="412" customWidth="1"/>
    <col min="2077" max="2079" width="9.5" style="412" customWidth="1"/>
    <col min="2080" max="2080" width="9.125" style="412" customWidth="1"/>
    <col min="2081" max="2082" width="8.5" style="412" customWidth="1"/>
    <col min="2083" max="2085" width="9.5" style="412" customWidth="1"/>
    <col min="2086" max="2086" width="9.125" style="412" customWidth="1"/>
    <col min="2087" max="2088" width="8.5" style="412" customWidth="1"/>
    <col min="2089" max="2091" width="9.5" style="412" customWidth="1"/>
    <col min="2092" max="2092" width="9.125" style="412" customWidth="1"/>
    <col min="2093" max="2094" width="8.5" style="412" customWidth="1"/>
    <col min="2095" max="2097" width="9.5" style="412" customWidth="1"/>
    <col min="2098" max="2098" width="9.125" style="412" customWidth="1"/>
    <col min="2099" max="2100" width="8.5" style="412" customWidth="1"/>
    <col min="2101" max="2103" width="9.5" style="412" customWidth="1"/>
    <col min="2104" max="2104" width="9.125" style="412" customWidth="1"/>
    <col min="2105" max="2106" width="8.5" style="412" customWidth="1"/>
    <col min="2107" max="2109" width="9.5" style="412" customWidth="1"/>
    <col min="2110" max="2110" width="9.125" style="412" customWidth="1"/>
    <col min="2111" max="2112" width="8.5" style="412" customWidth="1"/>
    <col min="2113" max="2115" width="9.5" style="412" customWidth="1"/>
    <col min="2116" max="2116" width="9.125" style="412" customWidth="1"/>
    <col min="2117" max="2118" width="8.5" style="412" customWidth="1"/>
    <col min="2119" max="2121" width="9.5" style="412" customWidth="1"/>
    <col min="2122" max="2122" width="11.125" style="412" bestFit="1" customWidth="1"/>
    <col min="2123" max="2123" width="10.375" style="412" bestFit="1" customWidth="1"/>
    <col min="2124" max="2124" width="9.375" style="412" bestFit="1" customWidth="1"/>
    <col min="2125" max="2125" width="10.375" style="412" bestFit="1" customWidth="1"/>
    <col min="2126" max="2126" width="10.375" style="412" customWidth="1"/>
    <col min="2127" max="2127" width="11.125" style="412" bestFit="1" customWidth="1"/>
    <col min="2128" max="2128" width="2.875" style="412" customWidth="1"/>
    <col min="2129" max="2304" width="9" style="412"/>
    <col min="2305" max="2305" width="35" style="412" customWidth="1"/>
    <col min="2306" max="2306" width="9.125" style="412" customWidth="1"/>
    <col min="2307" max="2308" width="8.5" style="412" customWidth="1"/>
    <col min="2309" max="2311" width="9.5" style="412" customWidth="1"/>
    <col min="2312" max="2312" width="9.125" style="412" customWidth="1"/>
    <col min="2313" max="2314" width="8.5" style="412" customWidth="1"/>
    <col min="2315" max="2317" width="9.5" style="412" customWidth="1"/>
    <col min="2318" max="2318" width="9.125" style="412" customWidth="1"/>
    <col min="2319" max="2320" width="8.5" style="412" customWidth="1"/>
    <col min="2321" max="2323" width="9.5" style="412" customWidth="1"/>
    <col min="2324" max="2324" width="9.125" style="412" customWidth="1"/>
    <col min="2325" max="2326" width="8.5" style="412" customWidth="1"/>
    <col min="2327" max="2329" width="9.5" style="412" customWidth="1"/>
    <col min="2330" max="2330" width="9.125" style="412" customWidth="1"/>
    <col min="2331" max="2332" width="8.5" style="412" customWidth="1"/>
    <col min="2333" max="2335" width="9.5" style="412" customWidth="1"/>
    <col min="2336" max="2336" width="9.125" style="412" customWidth="1"/>
    <col min="2337" max="2338" width="8.5" style="412" customWidth="1"/>
    <col min="2339" max="2341" width="9.5" style="412" customWidth="1"/>
    <col min="2342" max="2342" width="9.125" style="412" customWidth="1"/>
    <col min="2343" max="2344" width="8.5" style="412" customWidth="1"/>
    <col min="2345" max="2347" width="9.5" style="412" customWidth="1"/>
    <col min="2348" max="2348" width="9.125" style="412" customWidth="1"/>
    <col min="2349" max="2350" width="8.5" style="412" customWidth="1"/>
    <col min="2351" max="2353" width="9.5" style="412" customWidth="1"/>
    <col min="2354" max="2354" width="9.125" style="412" customWidth="1"/>
    <col min="2355" max="2356" width="8.5" style="412" customWidth="1"/>
    <col min="2357" max="2359" width="9.5" style="412" customWidth="1"/>
    <col min="2360" max="2360" width="9.125" style="412" customWidth="1"/>
    <col min="2361" max="2362" width="8.5" style="412" customWidth="1"/>
    <col min="2363" max="2365" width="9.5" style="412" customWidth="1"/>
    <col min="2366" max="2366" width="9.125" style="412" customWidth="1"/>
    <col min="2367" max="2368" width="8.5" style="412" customWidth="1"/>
    <col min="2369" max="2371" width="9.5" style="412" customWidth="1"/>
    <col min="2372" max="2372" width="9.125" style="412" customWidth="1"/>
    <col min="2373" max="2374" width="8.5" style="412" customWidth="1"/>
    <col min="2375" max="2377" width="9.5" style="412" customWidth="1"/>
    <col min="2378" max="2378" width="11.125" style="412" bestFit="1" customWidth="1"/>
    <col min="2379" max="2379" width="10.375" style="412" bestFit="1" customWidth="1"/>
    <col min="2380" max="2380" width="9.375" style="412" bestFit="1" customWidth="1"/>
    <col min="2381" max="2381" width="10.375" style="412" bestFit="1" customWidth="1"/>
    <col min="2382" max="2382" width="10.375" style="412" customWidth="1"/>
    <col min="2383" max="2383" width="11.125" style="412" bestFit="1" customWidth="1"/>
    <col min="2384" max="2384" width="2.875" style="412" customWidth="1"/>
    <col min="2385" max="2560" width="9" style="412"/>
    <col min="2561" max="2561" width="35" style="412" customWidth="1"/>
    <col min="2562" max="2562" width="9.125" style="412" customWidth="1"/>
    <col min="2563" max="2564" width="8.5" style="412" customWidth="1"/>
    <col min="2565" max="2567" width="9.5" style="412" customWidth="1"/>
    <col min="2568" max="2568" width="9.125" style="412" customWidth="1"/>
    <col min="2569" max="2570" width="8.5" style="412" customWidth="1"/>
    <col min="2571" max="2573" width="9.5" style="412" customWidth="1"/>
    <col min="2574" max="2574" width="9.125" style="412" customWidth="1"/>
    <col min="2575" max="2576" width="8.5" style="412" customWidth="1"/>
    <col min="2577" max="2579" width="9.5" style="412" customWidth="1"/>
    <col min="2580" max="2580" width="9.125" style="412" customWidth="1"/>
    <col min="2581" max="2582" width="8.5" style="412" customWidth="1"/>
    <col min="2583" max="2585" width="9.5" style="412" customWidth="1"/>
    <col min="2586" max="2586" width="9.125" style="412" customWidth="1"/>
    <col min="2587" max="2588" width="8.5" style="412" customWidth="1"/>
    <col min="2589" max="2591" width="9.5" style="412" customWidth="1"/>
    <col min="2592" max="2592" width="9.125" style="412" customWidth="1"/>
    <col min="2593" max="2594" width="8.5" style="412" customWidth="1"/>
    <col min="2595" max="2597" width="9.5" style="412" customWidth="1"/>
    <col min="2598" max="2598" width="9.125" style="412" customWidth="1"/>
    <col min="2599" max="2600" width="8.5" style="412" customWidth="1"/>
    <col min="2601" max="2603" width="9.5" style="412" customWidth="1"/>
    <col min="2604" max="2604" width="9.125" style="412" customWidth="1"/>
    <col min="2605" max="2606" width="8.5" style="412" customWidth="1"/>
    <col min="2607" max="2609" width="9.5" style="412" customWidth="1"/>
    <col min="2610" max="2610" width="9.125" style="412" customWidth="1"/>
    <col min="2611" max="2612" width="8.5" style="412" customWidth="1"/>
    <col min="2613" max="2615" width="9.5" style="412" customWidth="1"/>
    <col min="2616" max="2616" width="9.125" style="412" customWidth="1"/>
    <col min="2617" max="2618" width="8.5" style="412" customWidth="1"/>
    <col min="2619" max="2621" width="9.5" style="412" customWidth="1"/>
    <col min="2622" max="2622" width="9.125" style="412" customWidth="1"/>
    <col min="2623" max="2624" width="8.5" style="412" customWidth="1"/>
    <col min="2625" max="2627" width="9.5" style="412" customWidth="1"/>
    <col min="2628" max="2628" width="9.125" style="412" customWidth="1"/>
    <col min="2629" max="2630" width="8.5" style="412" customWidth="1"/>
    <col min="2631" max="2633" width="9.5" style="412" customWidth="1"/>
    <col min="2634" max="2634" width="11.125" style="412" bestFit="1" customWidth="1"/>
    <col min="2635" max="2635" width="10.375" style="412" bestFit="1" customWidth="1"/>
    <col min="2636" max="2636" width="9.375" style="412" bestFit="1" customWidth="1"/>
    <col min="2637" max="2637" width="10.375" style="412" bestFit="1" customWidth="1"/>
    <col min="2638" max="2638" width="10.375" style="412" customWidth="1"/>
    <col min="2639" max="2639" width="11.125" style="412" bestFit="1" customWidth="1"/>
    <col min="2640" max="2640" width="2.875" style="412" customWidth="1"/>
    <col min="2641" max="2816" width="9" style="412"/>
    <col min="2817" max="2817" width="35" style="412" customWidth="1"/>
    <col min="2818" max="2818" width="9.125" style="412" customWidth="1"/>
    <col min="2819" max="2820" width="8.5" style="412" customWidth="1"/>
    <col min="2821" max="2823" width="9.5" style="412" customWidth="1"/>
    <col min="2824" max="2824" width="9.125" style="412" customWidth="1"/>
    <col min="2825" max="2826" width="8.5" style="412" customWidth="1"/>
    <col min="2827" max="2829" width="9.5" style="412" customWidth="1"/>
    <col min="2830" max="2830" width="9.125" style="412" customWidth="1"/>
    <col min="2831" max="2832" width="8.5" style="412" customWidth="1"/>
    <col min="2833" max="2835" width="9.5" style="412" customWidth="1"/>
    <col min="2836" max="2836" width="9.125" style="412" customWidth="1"/>
    <col min="2837" max="2838" width="8.5" style="412" customWidth="1"/>
    <col min="2839" max="2841" width="9.5" style="412" customWidth="1"/>
    <col min="2842" max="2842" width="9.125" style="412" customWidth="1"/>
    <col min="2843" max="2844" width="8.5" style="412" customWidth="1"/>
    <col min="2845" max="2847" width="9.5" style="412" customWidth="1"/>
    <col min="2848" max="2848" width="9.125" style="412" customWidth="1"/>
    <col min="2849" max="2850" width="8.5" style="412" customWidth="1"/>
    <col min="2851" max="2853" width="9.5" style="412" customWidth="1"/>
    <col min="2854" max="2854" width="9.125" style="412" customWidth="1"/>
    <col min="2855" max="2856" width="8.5" style="412" customWidth="1"/>
    <col min="2857" max="2859" width="9.5" style="412" customWidth="1"/>
    <col min="2860" max="2860" width="9.125" style="412" customWidth="1"/>
    <col min="2861" max="2862" width="8.5" style="412" customWidth="1"/>
    <col min="2863" max="2865" width="9.5" style="412" customWidth="1"/>
    <col min="2866" max="2866" width="9.125" style="412" customWidth="1"/>
    <col min="2867" max="2868" width="8.5" style="412" customWidth="1"/>
    <col min="2869" max="2871" width="9.5" style="412" customWidth="1"/>
    <col min="2872" max="2872" width="9.125" style="412" customWidth="1"/>
    <col min="2873" max="2874" width="8.5" style="412" customWidth="1"/>
    <col min="2875" max="2877" width="9.5" style="412" customWidth="1"/>
    <col min="2878" max="2878" width="9.125" style="412" customWidth="1"/>
    <col min="2879" max="2880" width="8.5" style="412" customWidth="1"/>
    <col min="2881" max="2883" width="9.5" style="412" customWidth="1"/>
    <col min="2884" max="2884" width="9.125" style="412" customWidth="1"/>
    <col min="2885" max="2886" width="8.5" style="412" customWidth="1"/>
    <col min="2887" max="2889" width="9.5" style="412" customWidth="1"/>
    <col min="2890" max="2890" width="11.125" style="412" bestFit="1" customWidth="1"/>
    <col min="2891" max="2891" width="10.375" style="412" bestFit="1" customWidth="1"/>
    <col min="2892" max="2892" width="9.375" style="412" bestFit="1" customWidth="1"/>
    <col min="2893" max="2893" width="10.375" style="412" bestFit="1" customWidth="1"/>
    <col min="2894" max="2894" width="10.375" style="412" customWidth="1"/>
    <col min="2895" max="2895" width="11.125" style="412" bestFit="1" customWidth="1"/>
    <col min="2896" max="2896" width="2.875" style="412" customWidth="1"/>
    <col min="2897" max="3072" width="9" style="412"/>
    <col min="3073" max="3073" width="35" style="412" customWidth="1"/>
    <col min="3074" max="3074" width="9.125" style="412" customWidth="1"/>
    <col min="3075" max="3076" width="8.5" style="412" customWidth="1"/>
    <col min="3077" max="3079" width="9.5" style="412" customWidth="1"/>
    <col min="3080" max="3080" width="9.125" style="412" customWidth="1"/>
    <col min="3081" max="3082" width="8.5" style="412" customWidth="1"/>
    <col min="3083" max="3085" width="9.5" style="412" customWidth="1"/>
    <col min="3086" max="3086" width="9.125" style="412" customWidth="1"/>
    <col min="3087" max="3088" width="8.5" style="412" customWidth="1"/>
    <col min="3089" max="3091" width="9.5" style="412" customWidth="1"/>
    <col min="3092" max="3092" width="9.125" style="412" customWidth="1"/>
    <col min="3093" max="3094" width="8.5" style="412" customWidth="1"/>
    <col min="3095" max="3097" width="9.5" style="412" customWidth="1"/>
    <col min="3098" max="3098" width="9.125" style="412" customWidth="1"/>
    <col min="3099" max="3100" width="8.5" style="412" customWidth="1"/>
    <col min="3101" max="3103" width="9.5" style="412" customWidth="1"/>
    <col min="3104" max="3104" width="9.125" style="412" customWidth="1"/>
    <col min="3105" max="3106" width="8.5" style="412" customWidth="1"/>
    <col min="3107" max="3109" width="9.5" style="412" customWidth="1"/>
    <col min="3110" max="3110" width="9.125" style="412" customWidth="1"/>
    <col min="3111" max="3112" width="8.5" style="412" customWidth="1"/>
    <col min="3113" max="3115" width="9.5" style="412" customWidth="1"/>
    <col min="3116" max="3116" width="9.125" style="412" customWidth="1"/>
    <col min="3117" max="3118" width="8.5" style="412" customWidth="1"/>
    <col min="3119" max="3121" width="9.5" style="412" customWidth="1"/>
    <col min="3122" max="3122" width="9.125" style="412" customWidth="1"/>
    <col min="3123" max="3124" width="8.5" style="412" customWidth="1"/>
    <col min="3125" max="3127" width="9.5" style="412" customWidth="1"/>
    <col min="3128" max="3128" width="9.125" style="412" customWidth="1"/>
    <col min="3129" max="3130" width="8.5" style="412" customWidth="1"/>
    <col min="3131" max="3133" width="9.5" style="412" customWidth="1"/>
    <col min="3134" max="3134" width="9.125" style="412" customWidth="1"/>
    <col min="3135" max="3136" width="8.5" style="412" customWidth="1"/>
    <col min="3137" max="3139" width="9.5" style="412" customWidth="1"/>
    <col min="3140" max="3140" width="9.125" style="412" customWidth="1"/>
    <col min="3141" max="3142" width="8.5" style="412" customWidth="1"/>
    <col min="3143" max="3145" width="9.5" style="412" customWidth="1"/>
    <col min="3146" max="3146" width="11.125" style="412" bestFit="1" customWidth="1"/>
    <col min="3147" max="3147" width="10.375" style="412" bestFit="1" customWidth="1"/>
    <col min="3148" max="3148" width="9.375" style="412" bestFit="1" customWidth="1"/>
    <col min="3149" max="3149" width="10.375" style="412" bestFit="1" customWidth="1"/>
    <col min="3150" max="3150" width="10.375" style="412" customWidth="1"/>
    <col min="3151" max="3151" width="11.125" style="412" bestFit="1" customWidth="1"/>
    <col min="3152" max="3152" width="2.875" style="412" customWidth="1"/>
    <col min="3153" max="3328" width="9" style="412"/>
    <col min="3329" max="3329" width="35" style="412" customWidth="1"/>
    <col min="3330" max="3330" width="9.125" style="412" customWidth="1"/>
    <col min="3331" max="3332" width="8.5" style="412" customWidth="1"/>
    <col min="3333" max="3335" width="9.5" style="412" customWidth="1"/>
    <col min="3336" max="3336" width="9.125" style="412" customWidth="1"/>
    <col min="3337" max="3338" width="8.5" style="412" customWidth="1"/>
    <col min="3339" max="3341" width="9.5" style="412" customWidth="1"/>
    <col min="3342" max="3342" width="9.125" style="412" customWidth="1"/>
    <col min="3343" max="3344" width="8.5" style="412" customWidth="1"/>
    <col min="3345" max="3347" width="9.5" style="412" customWidth="1"/>
    <col min="3348" max="3348" width="9.125" style="412" customWidth="1"/>
    <col min="3349" max="3350" width="8.5" style="412" customWidth="1"/>
    <col min="3351" max="3353" width="9.5" style="412" customWidth="1"/>
    <col min="3354" max="3354" width="9.125" style="412" customWidth="1"/>
    <col min="3355" max="3356" width="8.5" style="412" customWidth="1"/>
    <col min="3357" max="3359" width="9.5" style="412" customWidth="1"/>
    <col min="3360" max="3360" width="9.125" style="412" customWidth="1"/>
    <col min="3361" max="3362" width="8.5" style="412" customWidth="1"/>
    <col min="3363" max="3365" width="9.5" style="412" customWidth="1"/>
    <col min="3366" max="3366" width="9.125" style="412" customWidth="1"/>
    <col min="3367" max="3368" width="8.5" style="412" customWidth="1"/>
    <col min="3369" max="3371" width="9.5" style="412" customWidth="1"/>
    <col min="3372" max="3372" width="9.125" style="412" customWidth="1"/>
    <col min="3373" max="3374" width="8.5" style="412" customWidth="1"/>
    <col min="3375" max="3377" width="9.5" style="412" customWidth="1"/>
    <col min="3378" max="3378" width="9.125" style="412" customWidth="1"/>
    <col min="3379" max="3380" width="8.5" style="412" customWidth="1"/>
    <col min="3381" max="3383" width="9.5" style="412" customWidth="1"/>
    <col min="3384" max="3384" width="9.125" style="412" customWidth="1"/>
    <col min="3385" max="3386" width="8.5" style="412" customWidth="1"/>
    <col min="3387" max="3389" width="9.5" style="412" customWidth="1"/>
    <col min="3390" max="3390" width="9.125" style="412" customWidth="1"/>
    <col min="3391" max="3392" width="8.5" style="412" customWidth="1"/>
    <col min="3393" max="3395" width="9.5" style="412" customWidth="1"/>
    <col min="3396" max="3396" width="9.125" style="412" customWidth="1"/>
    <col min="3397" max="3398" width="8.5" style="412" customWidth="1"/>
    <col min="3399" max="3401" width="9.5" style="412" customWidth="1"/>
    <col min="3402" max="3402" width="11.125" style="412" bestFit="1" customWidth="1"/>
    <col min="3403" max="3403" width="10.375" style="412" bestFit="1" customWidth="1"/>
    <col min="3404" max="3404" width="9.375" style="412" bestFit="1" customWidth="1"/>
    <col min="3405" max="3405" width="10.375" style="412" bestFit="1" customWidth="1"/>
    <col min="3406" max="3406" width="10.375" style="412" customWidth="1"/>
    <col min="3407" max="3407" width="11.125" style="412" bestFit="1" customWidth="1"/>
    <col min="3408" max="3408" width="2.875" style="412" customWidth="1"/>
    <col min="3409" max="3584" width="9" style="412"/>
    <col min="3585" max="3585" width="35" style="412" customWidth="1"/>
    <col min="3586" max="3586" width="9.125" style="412" customWidth="1"/>
    <col min="3587" max="3588" width="8.5" style="412" customWidth="1"/>
    <col min="3589" max="3591" width="9.5" style="412" customWidth="1"/>
    <col min="3592" max="3592" width="9.125" style="412" customWidth="1"/>
    <col min="3593" max="3594" width="8.5" style="412" customWidth="1"/>
    <col min="3595" max="3597" width="9.5" style="412" customWidth="1"/>
    <col min="3598" max="3598" width="9.125" style="412" customWidth="1"/>
    <col min="3599" max="3600" width="8.5" style="412" customWidth="1"/>
    <col min="3601" max="3603" width="9.5" style="412" customWidth="1"/>
    <col min="3604" max="3604" width="9.125" style="412" customWidth="1"/>
    <col min="3605" max="3606" width="8.5" style="412" customWidth="1"/>
    <col min="3607" max="3609" width="9.5" style="412" customWidth="1"/>
    <col min="3610" max="3610" width="9.125" style="412" customWidth="1"/>
    <col min="3611" max="3612" width="8.5" style="412" customWidth="1"/>
    <col min="3613" max="3615" width="9.5" style="412" customWidth="1"/>
    <col min="3616" max="3616" width="9.125" style="412" customWidth="1"/>
    <col min="3617" max="3618" width="8.5" style="412" customWidth="1"/>
    <col min="3619" max="3621" width="9.5" style="412" customWidth="1"/>
    <col min="3622" max="3622" width="9.125" style="412" customWidth="1"/>
    <col min="3623" max="3624" width="8.5" style="412" customWidth="1"/>
    <col min="3625" max="3627" width="9.5" style="412" customWidth="1"/>
    <col min="3628" max="3628" width="9.125" style="412" customWidth="1"/>
    <col min="3629" max="3630" width="8.5" style="412" customWidth="1"/>
    <col min="3631" max="3633" width="9.5" style="412" customWidth="1"/>
    <col min="3634" max="3634" width="9.125" style="412" customWidth="1"/>
    <col min="3635" max="3636" width="8.5" style="412" customWidth="1"/>
    <col min="3637" max="3639" width="9.5" style="412" customWidth="1"/>
    <col min="3640" max="3640" width="9.125" style="412" customWidth="1"/>
    <col min="3641" max="3642" width="8.5" style="412" customWidth="1"/>
    <col min="3643" max="3645" width="9.5" style="412" customWidth="1"/>
    <col min="3646" max="3646" width="9.125" style="412" customWidth="1"/>
    <col min="3647" max="3648" width="8.5" style="412" customWidth="1"/>
    <col min="3649" max="3651" width="9.5" style="412" customWidth="1"/>
    <col min="3652" max="3652" width="9.125" style="412" customWidth="1"/>
    <col min="3653" max="3654" width="8.5" style="412" customWidth="1"/>
    <col min="3655" max="3657" width="9.5" style="412" customWidth="1"/>
    <col min="3658" max="3658" width="11.125" style="412" bestFit="1" customWidth="1"/>
    <col min="3659" max="3659" width="10.375" style="412" bestFit="1" customWidth="1"/>
    <col min="3660" max="3660" width="9.375" style="412" bestFit="1" customWidth="1"/>
    <col min="3661" max="3661" width="10.375" style="412" bestFit="1" customWidth="1"/>
    <col min="3662" max="3662" width="10.375" style="412" customWidth="1"/>
    <col min="3663" max="3663" width="11.125" style="412" bestFit="1" customWidth="1"/>
    <col min="3664" max="3664" width="2.875" style="412" customWidth="1"/>
    <col min="3665" max="3840" width="9" style="412"/>
    <col min="3841" max="3841" width="35" style="412" customWidth="1"/>
    <col min="3842" max="3842" width="9.125" style="412" customWidth="1"/>
    <col min="3843" max="3844" width="8.5" style="412" customWidth="1"/>
    <col min="3845" max="3847" width="9.5" style="412" customWidth="1"/>
    <col min="3848" max="3848" width="9.125" style="412" customWidth="1"/>
    <col min="3849" max="3850" width="8.5" style="412" customWidth="1"/>
    <col min="3851" max="3853" width="9.5" style="412" customWidth="1"/>
    <col min="3854" max="3854" width="9.125" style="412" customWidth="1"/>
    <col min="3855" max="3856" width="8.5" style="412" customWidth="1"/>
    <col min="3857" max="3859" width="9.5" style="412" customWidth="1"/>
    <col min="3860" max="3860" width="9.125" style="412" customWidth="1"/>
    <col min="3861" max="3862" width="8.5" style="412" customWidth="1"/>
    <col min="3863" max="3865" width="9.5" style="412" customWidth="1"/>
    <col min="3866" max="3866" width="9.125" style="412" customWidth="1"/>
    <col min="3867" max="3868" width="8.5" style="412" customWidth="1"/>
    <col min="3869" max="3871" width="9.5" style="412" customWidth="1"/>
    <col min="3872" max="3872" width="9.125" style="412" customWidth="1"/>
    <col min="3873" max="3874" width="8.5" style="412" customWidth="1"/>
    <col min="3875" max="3877" width="9.5" style="412" customWidth="1"/>
    <col min="3878" max="3878" width="9.125" style="412" customWidth="1"/>
    <col min="3879" max="3880" width="8.5" style="412" customWidth="1"/>
    <col min="3881" max="3883" width="9.5" style="412" customWidth="1"/>
    <col min="3884" max="3884" width="9.125" style="412" customWidth="1"/>
    <col min="3885" max="3886" width="8.5" style="412" customWidth="1"/>
    <col min="3887" max="3889" width="9.5" style="412" customWidth="1"/>
    <col min="3890" max="3890" width="9.125" style="412" customWidth="1"/>
    <col min="3891" max="3892" width="8.5" style="412" customWidth="1"/>
    <col min="3893" max="3895" width="9.5" style="412" customWidth="1"/>
    <col min="3896" max="3896" width="9.125" style="412" customWidth="1"/>
    <col min="3897" max="3898" width="8.5" style="412" customWidth="1"/>
    <col min="3899" max="3901" width="9.5" style="412" customWidth="1"/>
    <col min="3902" max="3902" width="9.125" style="412" customWidth="1"/>
    <col min="3903" max="3904" width="8.5" style="412" customWidth="1"/>
    <col min="3905" max="3907" width="9.5" style="412" customWidth="1"/>
    <col min="3908" max="3908" width="9.125" style="412" customWidth="1"/>
    <col min="3909" max="3910" width="8.5" style="412" customWidth="1"/>
    <col min="3911" max="3913" width="9.5" style="412" customWidth="1"/>
    <col min="3914" max="3914" width="11.125" style="412" bestFit="1" customWidth="1"/>
    <col min="3915" max="3915" width="10.375" style="412" bestFit="1" customWidth="1"/>
    <col min="3916" max="3916" width="9.375" style="412" bestFit="1" customWidth="1"/>
    <col min="3917" max="3917" width="10.375" style="412" bestFit="1" customWidth="1"/>
    <col min="3918" max="3918" width="10.375" style="412" customWidth="1"/>
    <col min="3919" max="3919" width="11.125" style="412" bestFit="1" customWidth="1"/>
    <col min="3920" max="3920" width="2.875" style="412" customWidth="1"/>
    <col min="3921" max="4096" width="9" style="412"/>
    <col min="4097" max="4097" width="35" style="412" customWidth="1"/>
    <col min="4098" max="4098" width="9.125" style="412" customWidth="1"/>
    <col min="4099" max="4100" width="8.5" style="412" customWidth="1"/>
    <col min="4101" max="4103" width="9.5" style="412" customWidth="1"/>
    <col min="4104" max="4104" width="9.125" style="412" customWidth="1"/>
    <col min="4105" max="4106" width="8.5" style="412" customWidth="1"/>
    <col min="4107" max="4109" width="9.5" style="412" customWidth="1"/>
    <col min="4110" max="4110" width="9.125" style="412" customWidth="1"/>
    <col min="4111" max="4112" width="8.5" style="412" customWidth="1"/>
    <col min="4113" max="4115" width="9.5" style="412" customWidth="1"/>
    <col min="4116" max="4116" width="9.125" style="412" customWidth="1"/>
    <col min="4117" max="4118" width="8.5" style="412" customWidth="1"/>
    <col min="4119" max="4121" width="9.5" style="412" customWidth="1"/>
    <col min="4122" max="4122" width="9.125" style="412" customWidth="1"/>
    <col min="4123" max="4124" width="8.5" style="412" customWidth="1"/>
    <col min="4125" max="4127" width="9.5" style="412" customWidth="1"/>
    <col min="4128" max="4128" width="9.125" style="412" customWidth="1"/>
    <col min="4129" max="4130" width="8.5" style="412" customWidth="1"/>
    <col min="4131" max="4133" width="9.5" style="412" customWidth="1"/>
    <col min="4134" max="4134" width="9.125" style="412" customWidth="1"/>
    <col min="4135" max="4136" width="8.5" style="412" customWidth="1"/>
    <col min="4137" max="4139" width="9.5" style="412" customWidth="1"/>
    <col min="4140" max="4140" width="9.125" style="412" customWidth="1"/>
    <col min="4141" max="4142" width="8.5" style="412" customWidth="1"/>
    <col min="4143" max="4145" width="9.5" style="412" customWidth="1"/>
    <col min="4146" max="4146" width="9.125" style="412" customWidth="1"/>
    <col min="4147" max="4148" width="8.5" style="412" customWidth="1"/>
    <col min="4149" max="4151" width="9.5" style="412" customWidth="1"/>
    <col min="4152" max="4152" width="9.125" style="412" customWidth="1"/>
    <col min="4153" max="4154" width="8.5" style="412" customWidth="1"/>
    <col min="4155" max="4157" width="9.5" style="412" customWidth="1"/>
    <col min="4158" max="4158" width="9.125" style="412" customWidth="1"/>
    <col min="4159" max="4160" width="8.5" style="412" customWidth="1"/>
    <col min="4161" max="4163" width="9.5" style="412" customWidth="1"/>
    <col min="4164" max="4164" width="9.125" style="412" customWidth="1"/>
    <col min="4165" max="4166" width="8.5" style="412" customWidth="1"/>
    <col min="4167" max="4169" width="9.5" style="412" customWidth="1"/>
    <col min="4170" max="4170" width="11.125" style="412" bestFit="1" customWidth="1"/>
    <col min="4171" max="4171" width="10.375" style="412" bestFit="1" customWidth="1"/>
    <col min="4172" max="4172" width="9.375" style="412" bestFit="1" customWidth="1"/>
    <col min="4173" max="4173" width="10.375" style="412" bestFit="1" customWidth="1"/>
    <col min="4174" max="4174" width="10.375" style="412" customWidth="1"/>
    <col min="4175" max="4175" width="11.125" style="412" bestFit="1" customWidth="1"/>
    <col min="4176" max="4176" width="2.875" style="412" customWidth="1"/>
    <col min="4177" max="4352" width="9" style="412"/>
    <col min="4353" max="4353" width="35" style="412" customWidth="1"/>
    <col min="4354" max="4354" width="9.125" style="412" customWidth="1"/>
    <col min="4355" max="4356" width="8.5" style="412" customWidth="1"/>
    <col min="4357" max="4359" width="9.5" style="412" customWidth="1"/>
    <col min="4360" max="4360" width="9.125" style="412" customWidth="1"/>
    <col min="4361" max="4362" width="8.5" style="412" customWidth="1"/>
    <col min="4363" max="4365" width="9.5" style="412" customWidth="1"/>
    <col min="4366" max="4366" width="9.125" style="412" customWidth="1"/>
    <col min="4367" max="4368" width="8.5" style="412" customWidth="1"/>
    <col min="4369" max="4371" width="9.5" style="412" customWidth="1"/>
    <col min="4372" max="4372" width="9.125" style="412" customWidth="1"/>
    <col min="4373" max="4374" width="8.5" style="412" customWidth="1"/>
    <col min="4375" max="4377" width="9.5" style="412" customWidth="1"/>
    <col min="4378" max="4378" width="9.125" style="412" customWidth="1"/>
    <col min="4379" max="4380" width="8.5" style="412" customWidth="1"/>
    <col min="4381" max="4383" width="9.5" style="412" customWidth="1"/>
    <col min="4384" max="4384" width="9.125" style="412" customWidth="1"/>
    <col min="4385" max="4386" width="8.5" style="412" customWidth="1"/>
    <col min="4387" max="4389" width="9.5" style="412" customWidth="1"/>
    <col min="4390" max="4390" width="9.125" style="412" customWidth="1"/>
    <col min="4391" max="4392" width="8.5" style="412" customWidth="1"/>
    <col min="4393" max="4395" width="9.5" style="412" customWidth="1"/>
    <col min="4396" max="4396" width="9.125" style="412" customWidth="1"/>
    <col min="4397" max="4398" width="8.5" style="412" customWidth="1"/>
    <col min="4399" max="4401" width="9.5" style="412" customWidth="1"/>
    <col min="4402" max="4402" width="9.125" style="412" customWidth="1"/>
    <col min="4403" max="4404" width="8.5" style="412" customWidth="1"/>
    <col min="4405" max="4407" width="9.5" style="412" customWidth="1"/>
    <col min="4408" max="4408" width="9.125" style="412" customWidth="1"/>
    <col min="4409" max="4410" width="8.5" style="412" customWidth="1"/>
    <col min="4411" max="4413" width="9.5" style="412" customWidth="1"/>
    <col min="4414" max="4414" width="9.125" style="412" customWidth="1"/>
    <col min="4415" max="4416" width="8.5" style="412" customWidth="1"/>
    <col min="4417" max="4419" width="9.5" style="412" customWidth="1"/>
    <col min="4420" max="4420" width="9.125" style="412" customWidth="1"/>
    <col min="4421" max="4422" width="8.5" style="412" customWidth="1"/>
    <col min="4423" max="4425" width="9.5" style="412" customWidth="1"/>
    <col min="4426" max="4426" width="11.125" style="412" bestFit="1" customWidth="1"/>
    <col min="4427" max="4427" width="10.375" style="412" bestFit="1" customWidth="1"/>
    <col min="4428" max="4428" width="9.375" style="412" bestFit="1" customWidth="1"/>
    <col min="4429" max="4429" width="10.375" style="412" bestFit="1" customWidth="1"/>
    <col min="4430" max="4430" width="10.375" style="412" customWidth="1"/>
    <col min="4431" max="4431" width="11.125" style="412" bestFit="1" customWidth="1"/>
    <col min="4432" max="4432" width="2.875" style="412" customWidth="1"/>
    <col min="4433" max="4608" width="9" style="412"/>
    <col min="4609" max="4609" width="35" style="412" customWidth="1"/>
    <col min="4610" max="4610" width="9.125" style="412" customWidth="1"/>
    <col min="4611" max="4612" width="8.5" style="412" customWidth="1"/>
    <col min="4613" max="4615" width="9.5" style="412" customWidth="1"/>
    <col min="4616" max="4616" width="9.125" style="412" customWidth="1"/>
    <col min="4617" max="4618" width="8.5" style="412" customWidth="1"/>
    <col min="4619" max="4621" width="9.5" style="412" customWidth="1"/>
    <col min="4622" max="4622" width="9.125" style="412" customWidth="1"/>
    <col min="4623" max="4624" width="8.5" style="412" customWidth="1"/>
    <col min="4625" max="4627" width="9.5" style="412" customWidth="1"/>
    <col min="4628" max="4628" width="9.125" style="412" customWidth="1"/>
    <col min="4629" max="4630" width="8.5" style="412" customWidth="1"/>
    <col min="4631" max="4633" width="9.5" style="412" customWidth="1"/>
    <col min="4634" max="4634" width="9.125" style="412" customWidth="1"/>
    <col min="4635" max="4636" width="8.5" style="412" customWidth="1"/>
    <col min="4637" max="4639" width="9.5" style="412" customWidth="1"/>
    <col min="4640" max="4640" width="9.125" style="412" customWidth="1"/>
    <col min="4641" max="4642" width="8.5" style="412" customWidth="1"/>
    <col min="4643" max="4645" width="9.5" style="412" customWidth="1"/>
    <col min="4646" max="4646" width="9.125" style="412" customWidth="1"/>
    <col min="4647" max="4648" width="8.5" style="412" customWidth="1"/>
    <col min="4649" max="4651" width="9.5" style="412" customWidth="1"/>
    <col min="4652" max="4652" width="9.125" style="412" customWidth="1"/>
    <col min="4653" max="4654" width="8.5" style="412" customWidth="1"/>
    <col min="4655" max="4657" width="9.5" style="412" customWidth="1"/>
    <col min="4658" max="4658" width="9.125" style="412" customWidth="1"/>
    <col min="4659" max="4660" width="8.5" style="412" customWidth="1"/>
    <col min="4661" max="4663" width="9.5" style="412" customWidth="1"/>
    <col min="4664" max="4664" width="9.125" style="412" customWidth="1"/>
    <col min="4665" max="4666" width="8.5" style="412" customWidth="1"/>
    <col min="4667" max="4669" width="9.5" style="412" customWidth="1"/>
    <col min="4670" max="4670" width="9.125" style="412" customWidth="1"/>
    <col min="4671" max="4672" width="8.5" style="412" customWidth="1"/>
    <col min="4673" max="4675" width="9.5" style="412" customWidth="1"/>
    <col min="4676" max="4676" width="9.125" style="412" customWidth="1"/>
    <col min="4677" max="4678" width="8.5" style="412" customWidth="1"/>
    <col min="4679" max="4681" width="9.5" style="412" customWidth="1"/>
    <col min="4682" max="4682" width="11.125" style="412" bestFit="1" customWidth="1"/>
    <col min="4683" max="4683" width="10.375" style="412" bestFit="1" customWidth="1"/>
    <col min="4684" max="4684" width="9.375" style="412" bestFit="1" customWidth="1"/>
    <col min="4685" max="4685" width="10.375" style="412" bestFit="1" customWidth="1"/>
    <col min="4686" max="4686" width="10.375" style="412" customWidth="1"/>
    <col min="4687" max="4687" width="11.125" style="412" bestFit="1" customWidth="1"/>
    <col min="4688" max="4688" width="2.875" style="412" customWidth="1"/>
    <col min="4689" max="4864" width="9" style="412"/>
    <col min="4865" max="4865" width="35" style="412" customWidth="1"/>
    <col min="4866" max="4866" width="9.125" style="412" customWidth="1"/>
    <col min="4867" max="4868" width="8.5" style="412" customWidth="1"/>
    <col min="4869" max="4871" width="9.5" style="412" customWidth="1"/>
    <col min="4872" max="4872" width="9.125" style="412" customWidth="1"/>
    <col min="4873" max="4874" width="8.5" style="412" customWidth="1"/>
    <col min="4875" max="4877" width="9.5" style="412" customWidth="1"/>
    <col min="4878" max="4878" width="9.125" style="412" customWidth="1"/>
    <col min="4879" max="4880" width="8.5" style="412" customWidth="1"/>
    <col min="4881" max="4883" width="9.5" style="412" customWidth="1"/>
    <col min="4884" max="4884" width="9.125" style="412" customWidth="1"/>
    <col min="4885" max="4886" width="8.5" style="412" customWidth="1"/>
    <col min="4887" max="4889" width="9.5" style="412" customWidth="1"/>
    <col min="4890" max="4890" width="9.125" style="412" customWidth="1"/>
    <col min="4891" max="4892" width="8.5" style="412" customWidth="1"/>
    <col min="4893" max="4895" width="9.5" style="412" customWidth="1"/>
    <col min="4896" max="4896" width="9.125" style="412" customWidth="1"/>
    <col min="4897" max="4898" width="8.5" style="412" customWidth="1"/>
    <col min="4899" max="4901" width="9.5" style="412" customWidth="1"/>
    <col min="4902" max="4902" width="9.125" style="412" customWidth="1"/>
    <col min="4903" max="4904" width="8.5" style="412" customWidth="1"/>
    <col min="4905" max="4907" width="9.5" style="412" customWidth="1"/>
    <col min="4908" max="4908" width="9.125" style="412" customWidth="1"/>
    <col min="4909" max="4910" width="8.5" style="412" customWidth="1"/>
    <col min="4911" max="4913" width="9.5" style="412" customWidth="1"/>
    <col min="4914" max="4914" width="9.125" style="412" customWidth="1"/>
    <col min="4915" max="4916" width="8.5" style="412" customWidth="1"/>
    <col min="4917" max="4919" width="9.5" style="412" customWidth="1"/>
    <col min="4920" max="4920" width="9.125" style="412" customWidth="1"/>
    <col min="4921" max="4922" width="8.5" style="412" customWidth="1"/>
    <col min="4923" max="4925" width="9.5" style="412" customWidth="1"/>
    <col min="4926" max="4926" width="9.125" style="412" customWidth="1"/>
    <col min="4927" max="4928" width="8.5" style="412" customWidth="1"/>
    <col min="4929" max="4931" width="9.5" style="412" customWidth="1"/>
    <col min="4932" max="4932" width="9.125" style="412" customWidth="1"/>
    <col min="4933" max="4934" width="8.5" style="412" customWidth="1"/>
    <col min="4935" max="4937" width="9.5" style="412" customWidth="1"/>
    <col min="4938" max="4938" width="11.125" style="412" bestFit="1" customWidth="1"/>
    <col min="4939" max="4939" width="10.375" style="412" bestFit="1" customWidth="1"/>
    <col min="4940" max="4940" width="9.375" style="412" bestFit="1" customWidth="1"/>
    <col min="4941" max="4941" width="10.375" style="412" bestFit="1" customWidth="1"/>
    <col min="4942" max="4942" width="10.375" style="412" customWidth="1"/>
    <col min="4943" max="4943" width="11.125" style="412" bestFit="1" customWidth="1"/>
    <col min="4944" max="4944" width="2.875" style="412" customWidth="1"/>
    <col min="4945" max="5120" width="9" style="412"/>
    <col min="5121" max="5121" width="35" style="412" customWidth="1"/>
    <col min="5122" max="5122" width="9.125" style="412" customWidth="1"/>
    <col min="5123" max="5124" width="8.5" style="412" customWidth="1"/>
    <col min="5125" max="5127" width="9.5" style="412" customWidth="1"/>
    <col min="5128" max="5128" width="9.125" style="412" customWidth="1"/>
    <col min="5129" max="5130" width="8.5" style="412" customWidth="1"/>
    <col min="5131" max="5133" width="9.5" style="412" customWidth="1"/>
    <col min="5134" max="5134" width="9.125" style="412" customWidth="1"/>
    <col min="5135" max="5136" width="8.5" style="412" customWidth="1"/>
    <col min="5137" max="5139" width="9.5" style="412" customWidth="1"/>
    <col min="5140" max="5140" width="9.125" style="412" customWidth="1"/>
    <col min="5141" max="5142" width="8.5" style="412" customWidth="1"/>
    <col min="5143" max="5145" width="9.5" style="412" customWidth="1"/>
    <col min="5146" max="5146" width="9.125" style="412" customWidth="1"/>
    <col min="5147" max="5148" width="8.5" style="412" customWidth="1"/>
    <col min="5149" max="5151" width="9.5" style="412" customWidth="1"/>
    <col min="5152" max="5152" width="9.125" style="412" customWidth="1"/>
    <col min="5153" max="5154" width="8.5" style="412" customWidth="1"/>
    <col min="5155" max="5157" width="9.5" style="412" customWidth="1"/>
    <col min="5158" max="5158" width="9.125" style="412" customWidth="1"/>
    <col min="5159" max="5160" width="8.5" style="412" customWidth="1"/>
    <col min="5161" max="5163" width="9.5" style="412" customWidth="1"/>
    <col min="5164" max="5164" width="9.125" style="412" customWidth="1"/>
    <col min="5165" max="5166" width="8.5" style="412" customWidth="1"/>
    <col min="5167" max="5169" width="9.5" style="412" customWidth="1"/>
    <col min="5170" max="5170" width="9.125" style="412" customWidth="1"/>
    <col min="5171" max="5172" width="8.5" style="412" customWidth="1"/>
    <col min="5173" max="5175" width="9.5" style="412" customWidth="1"/>
    <col min="5176" max="5176" width="9.125" style="412" customWidth="1"/>
    <col min="5177" max="5178" width="8.5" style="412" customWidth="1"/>
    <col min="5179" max="5181" width="9.5" style="412" customWidth="1"/>
    <col min="5182" max="5182" width="9.125" style="412" customWidth="1"/>
    <col min="5183" max="5184" width="8.5" style="412" customWidth="1"/>
    <col min="5185" max="5187" width="9.5" style="412" customWidth="1"/>
    <col min="5188" max="5188" width="9.125" style="412" customWidth="1"/>
    <col min="5189" max="5190" width="8.5" style="412" customWidth="1"/>
    <col min="5191" max="5193" width="9.5" style="412" customWidth="1"/>
    <col min="5194" max="5194" width="11.125" style="412" bestFit="1" customWidth="1"/>
    <col min="5195" max="5195" width="10.375" style="412" bestFit="1" customWidth="1"/>
    <col min="5196" max="5196" width="9.375" style="412" bestFit="1" customWidth="1"/>
    <col min="5197" max="5197" width="10.375" style="412" bestFit="1" customWidth="1"/>
    <col min="5198" max="5198" width="10.375" style="412" customWidth="1"/>
    <col min="5199" max="5199" width="11.125" style="412" bestFit="1" customWidth="1"/>
    <col min="5200" max="5200" width="2.875" style="412" customWidth="1"/>
    <col min="5201" max="5376" width="9" style="412"/>
    <col min="5377" max="5377" width="35" style="412" customWidth="1"/>
    <col min="5378" max="5378" width="9.125" style="412" customWidth="1"/>
    <col min="5379" max="5380" width="8.5" style="412" customWidth="1"/>
    <col min="5381" max="5383" width="9.5" style="412" customWidth="1"/>
    <col min="5384" max="5384" width="9.125" style="412" customWidth="1"/>
    <col min="5385" max="5386" width="8.5" style="412" customWidth="1"/>
    <col min="5387" max="5389" width="9.5" style="412" customWidth="1"/>
    <col min="5390" max="5390" width="9.125" style="412" customWidth="1"/>
    <col min="5391" max="5392" width="8.5" style="412" customWidth="1"/>
    <col min="5393" max="5395" width="9.5" style="412" customWidth="1"/>
    <col min="5396" max="5396" width="9.125" style="412" customWidth="1"/>
    <col min="5397" max="5398" width="8.5" style="412" customWidth="1"/>
    <col min="5399" max="5401" width="9.5" style="412" customWidth="1"/>
    <col min="5402" max="5402" width="9.125" style="412" customWidth="1"/>
    <col min="5403" max="5404" width="8.5" style="412" customWidth="1"/>
    <col min="5405" max="5407" width="9.5" style="412" customWidth="1"/>
    <col min="5408" max="5408" width="9.125" style="412" customWidth="1"/>
    <col min="5409" max="5410" width="8.5" style="412" customWidth="1"/>
    <col min="5411" max="5413" width="9.5" style="412" customWidth="1"/>
    <col min="5414" max="5414" width="9.125" style="412" customWidth="1"/>
    <col min="5415" max="5416" width="8.5" style="412" customWidth="1"/>
    <col min="5417" max="5419" width="9.5" style="412" customWidth="1"/>
    <col min="5420" max="5420" width="9.125" style="412" customWidth="1"/>
    <col min="5421" max="5422" width="8.5" style="412" customWidth="1"/>
    <col min="5423" max="5425" width="9.5" style="412" customWidth="1"/>
    <col min="5426" max="5426" width="9.125" style="412" customWidth="1"/>
    <col min="5427" max="5428" width="8.5" style="412" customWidth="1"/>
    <col min="5429" max="5431" width="9.5" style="412" customWidth="1"/>
    <col min="5432" max="5432" width="9.125" style="412" customWidth="1"/>
    <col min="5433" max="5434" width="8.5" style="412" customWidth="1"/>
    <col min="5435" max="5437" width="9.5" style="412" customWidth="1"/>
    <col min="5438" max="5438" width="9.125" style="412" customWidth="1"/>
    <col min="5439" max="5440" width="8.5" style="412" customWidth="1"/>
    <col min="5441" max="5443" width="9.5" style="412" customWidth="1"/>
    <col min="5444" max="5444" width="9.125" style="412" customWidth="1"/>
    <col min="5445" max="5446" width="8.5" style="412" customWidth="1"/>
    <col min="5447" max="5449" width="9.5" style="412" customWidth="1"/>
    <col min="5450" max="5450" width="11.125" style="412" bestFit="1" customWidth="1"/>
    <col min="5451" max="5451" width="10.375" style="412" bestFit="1" customWidth="1"/>
    <col min="5452" max="5452" width="9.375" style="412" bestFit="1" customWidth="1"/>
    <col min="5453" max="5453" width="10.375" style="412" bestFit="1" customWidth="1"/>
    <col min="5454" max="5454" width="10.375" style="412" customWidth="1"/>
    <col min="5455" max="5455" width="11.125" style="412" bestFit="1" customWidth="1"/>
    <col min="5456" max="5456" width="2.875" style="412" customWidth="1"/>
    <col min="5457" max="5632" width="9" style="412"/>
    <col min="5633" max="5633" width="35" style="412" customWidth="1"/>
    <col min="5634" max="5634" width="9.125" style="412" customWidth="1"/>
    <col min="5635" max="5636" width="8.5" style="412" customWidth="1"/>
    <col min="5637" max="5639" width="9.5" style="412" customWidth="1"/>
    <col min="5640" max="5640" width="9.125" style="412" customWidth="1"/>
    <col min="5641" max="5642" width="8.5" style="412" customWidth="1"/>
    <col min="5643" max="5645" width="9.5" style="412" customWidth="1"/>
    <col min="5646" max="5646" width="9.125" style="412" customWidth="1"/>
    <col min="5647" max="5648" width="8.5" style="412" customWidth="1"/>
    <col min="5649" max="5651" width="9.5" style="412" customWidth="1"/>
    <col min="5652" max="5652" width="9.125" style="412" customWidth="1"/>
    <col min="5653" max="5654" width="8.5" style="412" customWidth="1"/>
    <col min="5655" max="5657" width="9.5" style="412" customWidth="1"/>
    <col min="5658" max="5658" width="9.125" style="412" customWidth="1"/>
    <col min="5659" max="5660" width="8.5" style="412" customWidth="1"/>
    <col min="5661" max="5663" width="9.5" style="412" customWidth="1"/>
    <col min="5664" max="5664" width="9.125" style="412" customWidth="1"/>
    <col min="5665" max="5666" width="8.5" style="412" customWidth="1"/>
    <col min="5667" max="5669" width="9.5" style="412" customWidth="1"/>
    <col min="5670" max="5670" width="9.125" style="412" customWidth="1"/>
    <col min="5671" max="5672" width="8.5" style="412" customWidth="1"/>
    <col min="5673" max="5675" width="9.5" style="412" customWidth="1"/>
    <col min="5676" max="5676" width="9.125" style="412" customWidth="1"/>
    <col min="5677" max="5678" width="8.5" style="412" customWidth="1"/>
    <col min="5679" max="5681" width="9.5" style="412" customWidth="1"/>
    <col min="5682" max="5682" width="9.125" style="412" customWidth="1"/>
    <col min="5683" max="5684" width="8.5" style="412" customWidth="1"/>
    <col min="5685" max="5687" width="9.5" style="412" customWidth="1"/>
    <col min="5688" max="5688" width="9.125" style="412" customWidth="1"/>
    <col min="5689" max="5690" width="8.5" style="412" customWidth="1"/>
    <col min="5691" max="5693" width="9.5" style="412" customWidth="1"/>
    <col min="5694" max="5694" width="9.125" style="412" customWidth="1"/>
    <col min="5695" max="5696" width="8.5" style="412" customWidth="1"/>
    <col min="5697" max="5699" width="9.5" style="412" customWidth="1"/>
    <col min="5700" max="5700" width="9.125" style="412" customWidth="1"/>
    <col min="5701" max="5702" width="8.5" style="412" customWidth="1"/>
    <col min="5703" max="5705" width="9.5" style="412" customWidth="1"/>
    <col min="5706" max="5706" width="11.125" style="412" bestFit="1" customWidth="1"/>
    <col min="5707" max="5707" width="10.375" style="412" bestFit="1" customWidth="1"/>
    <col min="5708" max="5708" width="9.375" style="412" bestFit="1" customWidth="1"/>
    <col min="5709" max="5709" width="10.375" style="412" bestFit="1" customWidth="1"/>
    <col min="5710" max="5710" width="10.375" style="412" customWidth="1"/>
    <col min="5711" max="5711" width="11.125" style="412" bestFit="1" customWidth="1"/>
    <col min="5712" max="5712" width="2.875" style="412" customWidth="1"/>
    <col min="5713" max="5888" width="9" style="412"/>
    <col min="5889" max="5889" width="35" style="412" customWidth="1"/>
    <col min="5890" max="5890" width="9.125" style="412" customWidth="1"/>
    <col min="5891" max="5892" width="8.5" style="412" customWidth="1"/>
    <col min="5893" max="5895" width="9.5" style="412" customWidth="1"/>
    <col min="5896" max="5896" width="9.125" style="412" customWidth="1"/>
    <col min="5897" max="5898" width="8.5" style="412" customWidth="1"/>
    <col min="5899" max="5901" width="9.5" style="412" customWidth="1"/>
    <col min="5902" max="5902" width="9.125" style="412" customWidth="1"/>
    <col min="5903" max="5904" width="8.5" style="412" customWidth="1"/>
    <col min="5905" max="5907" width="9.5" style="412" customWidth="1"/>
    <col min="5908" max="5908" width="9.125" style="412" customWidth="1"/>
    <col min="5909" max="5910" width="8.5" style="412" customWidth="1"/>
    <col min="5911" max="5913" width="9.5" style="412" customWidth="1"/>
    <col min="5914" max="5914" width="9.125" style="412" customWidth="1"/>
    <col min="5915" max="5916" width="8.5" style="412" customWidth="1"/>
    <col min="5917" max="5919" width="9.5" style="412" customWidth="1"/>
    <col min="5920" max="5920" width="9.125" style="412" customWidth="1"/>
    <col min="5921" max="5922" width="8.5" style="412" customWidth="1"/>
    <col min="5923" max="5925" width="9.5" style="412" customWidth="1"/>
    <col min="5926" max="5926" width="9.125" style="412" customWidth="1"/>
    <col min="5927" max="5928" width="8.5" style="412" customWidth="1"/>
    <col min="5929" max="5931" width="9.5" style="412" customWidth="1"/>
    <col min="5932" max="5932" width="9.125" style="412" customWidth="1"/>
    <col min="5933" max="5934" width="8.5" style="412" customWidth="1"/>
    <col min="5935" max="5937" width="9.5" style="412" customWidth="1"/>
    <col min="5938" max="5938" width="9.125" style="412" customWidth="1"/>
    <col min="5939" max="5940" width="8.5" style="412" customWidth="1"/>
    <col min="5941" max="5943" width="9.5" style="412" customWidth="1"/>
    <col min="5944" max="5944" width="9.125" style="412" customWidth="1"/>
    <col min="5945" max="5946" width="8.5" style="412" customWidth="1"/>
    <col min="5947" max="5949" width="9.5" style="412" customWidth="1"/>
    <col min="5950" max="5950" width="9.125" style="412" customWidth="1"/>
    <col min="5951" max="5952" width="8.5" style="412" customWidth="1"/>
    <col min="5953" max="5955" width="9.5" style="412" customWidth="1"/>
    <col min="5956" max="5956" width="9.125" style="412" customWidth="1"/>
    <col min="5957" max="5958" width="8.5" style="412" customWidth="1"/>
    <col min="5959" max="5961" width="9.5" style="412" customWidth="1"/>
    <col min="5962" max="5962" width="11.125" style="412" bestFit="1" customWidth="1"/>
    <col min="5963" max="5963" width="10.375" style="412" bestFit="1" customWidth="1"/>
    <col min="5964" max="5964" width="9.375" style="412" bestFit="1" customWidth="1"/>
    <col min="5965" max="5965" width="10.375" style="412" bestFit="1" customWidth="1"/>
    <col min="5966" max="5966" width="10.375" style="412" customWidth="1"/>
    <col min="5967" max="5967" width="11.125" style="412" bestFit="1" customWidth="1"/>
    <col min="5968" max="5968" width="2.875" style="412" customWidth="1"/>
    <col min="5969" max="6144" width="9" style="412"/>
    <col min="6145" max="6145" width="35" style="412" customWidth="1"/>
    <col min="6146" max="6146" width="9.125" style="412" customWidth="1"/>
    <col min="6147" max="6148" width="8.5" style="412" customWidth="1"/>
    <col min="6149" max="6151" width="9.5" style="412" customWidth="1"/>
    <col min="6152" max="6152" width="9.125" style="412" customWidth="1"/>
    <col min="6153" max="6154" width="8.5" style="412" customWidth="1"/>
    <col min="6155" max="6157" width="9.5" style="412" customWidth="1"/>
    <col min="6158" max="6158" width="9.125" style="412" customWidth="1"/>
    <col min="6159" max="6160" width="8.5" style="412" customWidth="1"/>
    <col min="6161" max="6163" width="9.5" style="412" customWidth="1"/>
    <col min="6164" max="6164" width="9.125" style="412" customWidth="1"/>
    <col min="6165" max="6166" width="8.5" style="412" customWidth="1"/>
    <col min="6167" max="6169" width="9.5" style="412" customWidth="1"/>
    <col min="6170" max="6170" width="9.125" style="412" customWidth="1"/>
    <col min="6171" max="6172" width="8.5" style="412" customWidth="1"/>
    <col min="6173" max="6175" width="9.5" style="412" customWidth="1"/>
    <col min="6176" max="6176" width="9.125" style="412" customWidth="1"/>
    <col min="6177" max="6178" width="8.5" style="412" customWidth="1"/>
    <col min="6179" max="6181" width="9.5" style="412" customWidth="1"/>
    <col min="6182" max="6182" width="9.125" style="412" customWidth="1"/>
    <col min="6183" max="6184" width="8.5" style="412" customWidth="1"/>
    <col min="6185" max="6187" width="9.5" style="412" customWidth="1"/>
    <col min="6188" max="6188" width="9.125" style="412" customWidth="1"/>
    <col min="6189" max="6190" width="8.5" style="412" customWidth="1"/>
    <col min="6191" max="6193" width="9.5" style="412" customWidth="1"/>
    <col min="6194" max="6194" width="9.125" style="412" customWidth="1"/>
    <col min="6195" max="6196" width="8.5" style="412" customWidth="1"/>
    <col min="6197" max="6199" width="9.5" style="412" customWidth="1"/>
    <col min="6200" max="6200" width="9.125" style="412" customWidth="1"/>
    <col min="6201" max="6202" width="8.5" style="412" customWidth="1"/>
    <col min="6203" max="6205" width="9.5" style="412" customWidth="1"/>
    <col min="6206" max="6206" width="9.125" style="412" customWidth="1"/>
    <col min="6207" max="6208" width="8.5" style="412" customWidth="1"/>
    <col min="6209" max="6211" width="9.5" style="412" customWidth="1"/>
    <col min="6212" max="6212" width="9.125" style="412" customWidth="1"/>
    <col min="6213" max="6214" width="8.5" style="412" customWidth="1"/>
    <col min="6215" max="6217" width="9.5" style="412" customWidth="1"/>
    <col min="6218" max="6218" width="11.125" style="412" bestFit="1" customWidth="1"/>
    <col min="6219" max="6219" width="10.375" style="412" bestFit="1" customWidth="1"/>
    <col min="6220" max="6220" width="9.375" style="412" bestFit="1" customWidth="1"/>
    <col min="6221" max="6221" width="10.375" style="412" bestFit="1" customWidth="1"/>
    <col min="6222" max="6222" width="10.375" style="412" customWidth="1"/>
    <col min="6223" max="6223" width="11.125" style="412" bestFit="1" customWidth="1"/>
    <col min="6224" max="6224" width="2.875" style="412" customWidth="1"/>
    <col min="6225" max="6400" width="9" style="412"/>
    <col min="6401" max="6401" width="35" style="412" customWidth="1"/>
    <col min="6402" max="6402" width="9.125" style="412" customWidth="1"/>
    <col min="6403" max="6404" width="8.5" style="412" customWidth="1"/>
    <col min="6405" max="6407" width="9.5" style="412" customWidth="1"/>
    <col min="6408" max="6408" width="9.125" style="412" customWidth="1"/>
    <col min="6409" max="6410" width="8.5" style="412" customWidth="1"/>
    <col min="6411" max="6413" width="9.5" style="412" customWidth="1"/>
    <col min="6414" max="6414" width="9.125" style="412" customWidth="1"/>
    <col min="6415" max="6416" width="8.5" style="412" customWidth="1"/>
    <col min="6417" max="6419" width="9.5" style="412" customWidth="1"/>
    <col min="6420" max="6420" width="9.125" style="412" customWidth="1"/>
    <col min="6421" max="6422" width="8.5" style="412" customWidth="1"/>
    <col min="6423" max="6425" width="9.5" style="412" customWidth="1"/>
    <col min="6426" max="6426" width="9.125" style="412" customWidth="1"/>
    <col min="6427" max="6428" width="8.5" style="412" customWidth="1"/>
    <col min="6429" max="6431" width="9.5" style="412" customWidth="1"/>
    <col min="6432" max="6432" width="9.125" style="412" customWidth="1"/>
    <col min="6433" max="6434" width="8.5" style="412" customWidth="1"/>
    <col min="6435" max="6437" width="9.5" style="412" customWidth="1"/>
    <col min="6438" max="6438" width="9.125" style="412" customWidth="1"/>
    <col min="6439" max="6440" width="8.5" style="412" customWidth="1"/>
    <col min="6441" max="6443" width="9.5" style="412" customWidth="1"/>
    <col min="6444" max="6444" width="9.125" style="412" customWidth="1"/>
    <col min="6445" max="6446" width="8.5" style="412" customWidth="1"/>
    <col min="6447" max="6449" width="9.5" style="412" customWidth="1"/>
    <col min="6450" max="6450" width="9.125" style="412" customWidth="1"/>
    <col min="6451" max="6452" width="8.5" style="412" customWidth="1"/>
    <col min="6453" max="6455" width="9.5" style="412" customWidth="1"/>
    <col min="6456" max="6456" width="9.125" style="412" customWidth="1"/>
    <col min="6457" max="6458" width="8.5" style="412" customWidth="1"/>
    <col min="6459" max="6461" width="9.5" style="412" customWidth="1"/>
    <col min="6462" max="6462" width="9.125" style="412" customWidth="1"/>
    <col min="6463" max="6464" width="8.5" style="412" customWidth="1"/>
    <col min="6465" max="6467" width="9.5" style="412" customWidth="1"/>
    <col min="6468" max="6468" width="9.125" style="412" customWidth="1"/>
    <col min="6469" max="6470" width="8.5" style="412" customWidth="1"/>
    <col min="6471" max="6473" width="9.5" style="412" customWidth="1"/>
    <col min="6474" max="6474" width="11.125" style="412" bestFit="1" customWidth="1"/>
    <col min="6475" max="6475" width="10.375" style="412" bestFit="1" customWidth="1"/>
    <col min="6476" max="6476" width="9.375" style="412" bestFit="1" customWidth="1"/>
    <col min="6477" max="6477" width="10.375" style="412" bestFit="1" customWidth="1"/>
    <col min="6478" max="6478" width="10.375" style="412" customWidth="1"/>
    <col min="6479" max="6479" width="11.125" style="412" bestFit="1" customWidth="1"/>
    <col min="6480" max="6480" width="2.875" style="412" customWidth="1"/>
    <col min="6481" max="6656" width="9" style="412"/>
    <col min="6657" max="6657" width="35" style="412" customWidth="1"/>
    <col min="6658" max="6658" width="9.125" style="412" customWidth="1"/>
    <col min="6659" max="6660" width="8.5" style="412" customWidth="1"/>
    <col min="6661" max="6663" width="9.5" style="412" customWidth="1"/>
    <col min="6664" max="6664" width="9.125" style="412" customWidth="1"/>
    <col min="6665" max="6666" width="8.5" style="412" customWidth="1"/>
    <col min="6667" max="6669" width="9.5" style="412" customWidth="1"/>
    <col min="6670" max="6670" width="9.125" style="412" customWidth="1"/>
    <col min="6671" max="6672" width="8.5" style="412" customWidth="1"/>
    <col min="6673" max="6675" width="9.5" style="412" customWidth="1"/>
    <col min="6676" max="6676" width="9.125" style="412" customWidth="1"/>
    <col min="6677" max="6678" width="8.5" style="412" customWidth="1"/>
    <col min="6679" max="6681" width="9.5" style="412" customWidth="1"/>
    <col min="6682" max="6682" width="9.125" style="412" customWidth="1"/>
    <col min="6683" max="6684" width="8.5" style="412" customWidth="1"/>
    <col min="6685" max="6687" width="9.5" style="412" customWidth="1"/>
    <col min="6688" max="6688" width="9.125" style="412" customWidth="1"/>
    <col min="6689" max="6690" width="8.5" style="412" customWidth="1"/>
    <col min="6691" max="6693" width="9.5" style="412" customWidth="1"/>
    <col min="6694" max="6694" width="9.125" style="412" customWidth="1"/>
    <col min="6695" max="6696" width="8.5" style="412" customWidth="1"/>
    <col min="6697" max="6699" width="9.5" style="412" customWidth="1"/>
    <col min="6700" max="6700" width="9.125" style="412" customWidth="1"/>
    <col min="6701" max="6702" width="8.5" style="412" customWidth="1"/>
    <col min="6703" max="6705" width="9.5" style="412" customWidth="1"/>
    <col min="6706" max="6706" width="9.125" style="412" customWidth="1"/>
    <col min="6707" max="6708" width="8.5" style="412" customWidth="1"/>
    <col min="6709" max="6711" width="9.5" style="412" customWidth="1"/>
    <col min="6712" max="6712" width="9.125" style="412" customWidth="1"/>
    <col min="6713" max="6714" width="8.5" style="412" customWidth="1"/>
    <col min="6715" max="6717" width="9.5" style="412" customWidth="1"/>
    <col min="6718" max="6718" width="9.125" style="412" customWidth="1"/>
    <col min="6719" max="6720" width="8.5" style="412" customWidth="1"/>
    <col min="6721" max="6723" width="9.5" style="412" customWidth="1"/>
    <col min="6724" max="6724" width="9.125" style="412" customWidth="1"/>
    <col min="6725" max="6726" width="8.5" style="412" customWidth="1"/>
    <col min="6727" max="6729" width="9.5" style="412" customWidth="1"/>
    <col min="6730" max="6730" width="11.125" style="412" bestFit="1" customWidth="1"/>
    <col min="6731" max="6731" width="10.375" style="412" bestFit="1" customWidth="1"/>
    <col min="6732" max="6732" width="9.375" style="412" bestFit="1" customWidth="1"/>
    <col min="6733" max="6733" width="10.375" style="412" bestFit="1" customWidth="1"/>
    <col min="6734" max="6734" width="10.375" style="412" customWidth="1"/>
    <col min="6735" max="6735" width="11.125" style="412" bestFit="1" customWidth="1"/>
    <col min="6736" max="6736" width="2.875" style="412" customWidth="1"/>
    <col min="6737" max="6912" width="9" style="412"/>
    <col min="6913" max="6913" width="35" style="412" customWidth="1"/>
    <col min="6914" max="6914" width="9.125" style="412" customWidth="1"/>
    <col min="6915" max="6916" width="8.5" style="412" customWidth="1"/>
    <col min="6917" max="6919" width="9.5" style="412" customWidth="1"/>
    <col min="6920" max="6920" width="9.125" style="412" customWidth="1"/>
    <col min="6921" max="6922" width="8.5" style="412" customWidth="1"/>
    <col min="6923" max="6925" width="9.5" style="412" customWidth="1"/>
    <col min="6926" max="6926" width="9.125" style="412" customWidth="1"/>
    <col min="6927" max="6928" width="8.5" style="412" customWidth="1"/>
    <col min="6929" max="6931" width="9.5" style="412" customWidth="1"/>
    <col min="6932" max="6932" width="9.125" style="412" customWidth="1"/>
    <col min="6933" max="6934" width="8.5" style="412" customWidth="1"/>
    <col min="6935" max="6937" width="9.5" style="412" customWidth="1"/>
    <col min="6938" max="6938" width="9.125" style="412" customWidth="1"/>
    <col min="6939" max="6940" width="8.5" style="412" customWidth="1"/>
    <col min="6941" max="6943" width="9.5" style="412" customWidth="1"/>
    <col min="6944" max="6944" width="9.125" style="412" customWidth="1"/>
    <col min="6945" max="6946" width="8.5" style="412" customWidth="1"/>
    <col min="6947" max="6949" width="9.5" style="412" customWidth="1"/>
    <col min="6950" max="6950" width="9.125" style="412" customWidth="1"/>
    <col min="6951" max="6952" width="8.5" style="412" customWidth="1"/>
    <col min="6953" max="6955" width="9.5" style="412" customWidth="1"/>
    <col min="6956" max="6956" width="9.125" style="412" customWidth="1"/>
    <col min="6957" max="6958" width="8.5" style="412" customWidth="1"/>
    <col min="6959" max="6961" width="9.5" style="412" customWidth="1"/>
    <col min="6962" max="6962" width="9.125" style="412" customWidth="1"/>
    <col min="6963" max="6964" width="8.5" style="412" customWidth="1"/>
    <col min="6965" max="6967" width="9.5" style="412" customWidth="1"/>
    <col min="6968" max="6968" width="9.125" style="412" customWidth="1"/>
    <col min="6969" max="6970" width="8.5" style="412" customWidth="1"/>
    <col min="6971" max="6973" width="9.5" style="412" customWidth="1"/>
    <col min="6974" max="6974" width="9.125" style="412" customWidth="1"/>
    <col min="6975" max="6976" width="8.5" style="412" customWidth="1"/>
    <col min="6977" max="6979" width="9.5" style="412" customWidth="1"/>
    <col min="6980" max="6980" width="9.125" style="412" customWidth="1"/>
    <col min="6981" max="6982" width="8.5" style="412" customWidth="1"/>
    <col min="6983" max="6985" width="9.5" style="412" customWidth="1"/>
    <col min="6986" max="6986" width="11.125" style="412" bestFit="1" customWidth="1"/>
    <col min="6987" max="6987" width="10.375" style="412" bestFit="1" customWidth="1"/>
    <col min="6988" max="6988" width="9.375" style="412" bestFit="1" customWidth="1"/>
    <col min="6989" max="6989" width="10.375" style="412" bestFit="1" customWidth="1"/>
    <col min="6990" max="6990" width="10.375" style="412" customWidth="1"/>
    <col min="6991" max="6991" width="11.125" style="412" bestFit="1" customWidth="1"/>
    <col min="6992" max="6992" width="2.875" style="412" customWidth="1"/>
    <col min="6993" max="7168" width="9" style="412"/>
    <col min="7169" max="7169" width="35" style="412" customWidth="1"/>
    <col min="7170" max="7170" width="9.125" style="412" customWidth="1"/>
    <col min="7171" max="7172" width="8.5" style="412" customWidth="1"/>
    <col min="7173" max="7175" width="9.5" style="412" customWidth="1"/>
    <col min="7176" max="7176" width="9.125" style="412" customWidth="1"/>
    <col min="7177" max="7178" width="8.5" style="412" customWidth="1"/>
    <col min="7179" max="7181" width="9.5" style="412" customWidth="1"/>
    <col min="7182" max="7182" width="9.125" style="412" customWidth="1"/>
    <col min="7183" max="7184" width="8.5" style="412" customWidth="1"/>
    <col min="7185" max="7187" width="9.5" style="412" customWidth="1"/>
    <col min="7188" max="7188" width="9.125" style="412" customWidth="1"/>
    <col min="7189" max="7190" width="8.5" style="412" customWidth="1"/>
    <col min="7191" max="7193" width="9.5" style="412" customWidth="1"/>
    <col min="7194" max="7194" width="9.125" style="412" customWidth="1"/>
    <col min="7195" max="7196" width="8.5" style="412" customWidth="1"/>
    <col min="7197" max="7199" width="9.5" style="412" customWidth="1"/>
    <col min="7200" max="7200" width="9.125" style="412" customWidth="1"/>
    <col min="7201" max="7202" width="8.5" style="412" customWidth="1"/>
    <col min="7203" max="7205" width="9.5" style="412" customWidth="1"/>
    <col min="7206" max="7206" width="9.125" style="412" customWidth="1"/>
    <col min="7207" max="7208" width="8.5" style="412" customWidth="1"/>
    <col min="7209" max="7211" width="9.5" style="412" customWidth="1"/>
    <col min="7212" max="7212" width="9.125" style="412" customWidth="1"/>
    <col min="7213" max="7214" width="8.5" style="412" customWidth="1"/>
    <col min="7215" max="7217" width="9.5" style="412" customWidth="1"/>
    <col min="7218" max="7218" width="9.125" style="412" customWidth="1"/>
    <col min="7219" max="7220" width="8.5" style="412" customWidth="1"/>
    <col min="7221" max="7223" width="9.5" style="412" customWidth="1"/>
    <col min="7224" max="7224" width="9.125" style="412" customWidth="1"/>
    <col min="7225" max="7226" width="8.5" style="412" customWidth="1"/>
    <col min="7227" max="7229" width="9.5" style="412" customWidth="1"/>
    <col min="7230" max="7230" width="9.125" style="412" customWidth="1"/>
    <col min="7231" max="7232" width="8.5" style="412" customWidth="1"/>
    <col min="7233" max="7235" width="9.5" style="412" customWidth="1"/>
    <col min="7236" max="7236" width="9.125" style="412" customWidth="1"/>
    <col min="7237" max="7238" width="8.5" style="412" customWidth="1"/>
    <col min="7239" max="7241" width="9.5" style="412" customWidth="1"/>
    <col min="7242" max="7242" width="11.125" style="412" bestFit="1" customWidth="1"/>
    <col min="7243" max="7243" width="10.375" style="412" bestFit="1" customWidth="1"/>
    <col min="7244" max="7244" width="9.375" style="412" bestFit="1" customWidth="1"/>
    <col min="7245" max="7245" width="10.375" style="412" bestFit="1" customWidth="1"/>
    <col min="7246" max="7246" width="10.375" style="412" customWidth="1"/>
    <col min="7247" max="7247" width="11.125" style="412" bestFit="1" customWidth="1"/>
    <col min="7248" max="7248" width="2.875" style="412" customWidth="1"/>
    <col min="7249" max="7424" width="9" style="412"/>
    <col min="7425" max="7425" width="35" style="412" customWidth="1"/>
    <col min="7426" max="7426" width="9.125" style="412" customWidth="1"/>
    <col min="7427" max="7428" width="8.5" style="412" customWidth="1"/>
    <col min="7429" max="7431" width="9.5" style="412" customWidth="1"/>
    <col min="7432" max="7432" width="9.125" style="412" customWidth="1"/>
    <col min="7433" max="7434" width="8.5" style="412" customWidth="1"/>
    <col min="7435" max="7437" width="9.5" style="412" customWidth="1"/>
    <col min="7438" max="7438" width="9.125" style="412" customWidth="1"/>
    <col min="7439" max="7440" width="8.5" style="412" customWidth="1"/>
    <col min="7441" max="7443" width="9.5" style="412" customWidth="1"/>
    <col min="7444" max="7444" width="9.125" style="412" customWidth="1"/>
    <col min="7445" max="7446" width="8.5" style="412" customWidth="1"/>
    <col min="7447" max="7449" width="9.5" style="412" customWidth="1"/>
    <col min="7450" max="7450" width="9.125" style="412" customWidth="1"/>
    <col min="7451" max="7452" width="8.5" style="412" customWidth="1"/>
    <col min="7453" max="7455" width="9.5" style="412" customWidth="1"/>
    <col min="7456" max="7456" width="9.125" style="412" customWidth="1"/>
    <col min="7457" max="7458" width="8.5" style="412" customWidth="1"/>
    <col min="7459" max="7461" width="9.5" style="412" customWidth="1"/>
    <col min="7462" max="7462" width="9.125" style="412" customWidth="1"/>
    <col min="7463" max="7464" width="8.5" style="412" customWidth="1"/>
    <col min="7465" max="7467" width="9.5" style="412" customWidth="1"/>
    <col min="7468" max="7468" width="9.125" style="412" customWidth="1"/>
    <col min="7469" max="7470" width="8.5" style="412" customWidth="1"/>
    <col min="7471" max="7473" width="9.5" style="412" customWidth="1"/>
    <col min="7474" max="7474" width="9.125" style="412" customWidth="1"/>
    <col min="7475" max="7476" width="8.5" style="412" customWidth="1"/>
    <col min="7477" max="7479" width="9.5" style="412" customWidth="1"/>
    <col min="7480" max="7480" width="9.125" style="412" customWidth="1"/>
    <col min="7481" max="7482" width="8.5" style="412" customWidth="1"/>
    <col min="7483" max="7485" width="9.5" style="412" customWidth="1"/>
    <col min="7486" max="7486" width="9.125" style="412" customWidth="1"/>
    <col min="7487" max="7488" width="8.5" style="412" customWidth="1"/>
    <col min="7489" max="7491" width="9.5" style="412" customWidth="1"/>
    <col min="7492" max="7492" width="9.125" style="412" customWidth="1"/>
    <col min="7493" max="7494" width="8.5" style="412" customWidth="1"/>
    <col min="7495" max="7497" width="9.5" style="412" customWidth="1"/>
    <col min="7498" max="7498" width="11.125" style="412" bestFit="1" customWidth="1"/>
    <col min="7499" max="7499" width="10.375" style="412" bestFit="1" customWidth="1"/>
    <col min="7500" max="7500" width="9.375" style="412" bestFit="1" customWidth="1"/>
    <col min="7501" max="7501" width="10.375" style="412" bestFit="1" customWidth="1"/>
    <col min="7502" max="7502" width="10.375" style="412" customWidth="1"/>
    <col min="7503" max="7503" width="11.125" style="412" bestFit="1" customWidth="1"/>
    <col min="7504" max="7504" width="2.875" style="412" customWidth="1"/>
    <col min="7505" max="7680" width="9" style="412"/>
    <col min="7681" max="7681" width="35" style="412" customWidth="1"/>
    <col min="7682" max="7682" width="9.125" style="412" customWidth="1"/>
    <col min="7683" max="7684" width="8.5" style="412" customWidth="1"/>
    <col min="7685" max="7687" width="9.5" style="412" customWidth="1"/>
    <col min="7688" max="7688" width="9.125" style="412" customWidth="1"/>
    <col min="7689" max="7690" width="8.5" style="412" customWidth="1"/>
    <col min="7691" max="7693" width="9.5" style="412" customWidth="1"/>
    <col min="7694" max="7694" width="9.125" style="412" customWidth="1"/>
    <col min="7695" max="7696" width="8.5" style="412" customWidth="1"/>
    <col min="7697" max="7699" width="9.5" style="412" customWidth="1"/>
    <col min="7700" max="7700" width="9.125" style="412" customWidth="1"/>
    <col min="7701" max="7702" width="8.5" style="412" customWidth="1"/>
    <col min="7703" max="7705" width="9.5" style="412" customWidth="1"/>
    <col min="7706" max="7706" width="9.125" style="412" customWidth="1"/>
    <col min="7707" max="7708" width="8.5" style="412" customWidth="1"/>
    <col min="7709" max="7711" width="9.5" style="412" customWidth="1"/>
    <col min="7712" max="7712" width="9.125" style="412" customWidth="1"/>
    <col min="7713" max="7714" width="8.5" style="412" customWidth="1"/>
    <col min="7715" max="7717" width="9.5" style="412" customWidth="1"/>
    <col min="7718" max="7718" width="9.125" style="412" customWidth="1"/>
    <col min="7719" max="7720" width="8.5" style="412" customWidth="1"/>
    <col min="7721" max="7723" width="9.5" style="412" customWidth="1"/>
    <col min="7724" max="7724" width="9.125" style="412" customWidth="1"/>
    <col min="7725" max="7726" width="8.5" style="412" customWidth="1"/>
    <col min="7727" max="7729" width="9.5" style="412" customWidth="1"/>
    <col min="7730" max="7730" width="9.125" style="412" customWidth="1"/>
    <col min="7731" max="7732" width="8.5" style="412" customWidth="1"/>
    <col min="7733" max="7735" width="9.5" style="412" customWidth="1"/>
    <col min="7736" max="7736" width="9.125" style="412" customWidth="1"/>
    <col min="7737" max="7738" width="8.5" style="412" customWidth="1"/>
    <col min="7739" max="7741" width="9.5" style="412" customWidth="1"/>
    <col min="7742" max="7742" width="9.125" style="412" customWidth="1"/>
    <col min="7743" max="7744" width="8.5" style="412" customWidth="1"/>
    <col min="7745" max="7747" width="9.5" style="412" customWidth="1"/>
    <col min="7748" max="7748" width="9.125" style="412" customWidth="1"/>
    <col min="7749" max="7750" width="8.5" style="412" customWidth="1"/>
    <col min="7751" max="7753" width="9.5" style="412" customWidth="1"/>
    <col min="7754" max="7754" width="11.125" style="412" bestFit="1" customWidth="1"/>
    <col min="7755" max="7755" width="10.375" style="412" bestFit="1" customWidth="1"/>
    <col min="7756" max="7756" width="9.375" style="412" bestFit="1" customWidth="1"/>
    <col min="7757" max="7757" width="10.375" style="412" bestFit="1" customWidth="1"/>
    <col min="7758" max="7758" width="10.375" style="412" customWidth="1"/>
    <col min="7759" max="7759" width="11.125" style="412" bestFit="1" customWidth="1"/>
    <col min="7760" max="7760" width="2.875" style="412" customWidth="1"/>
    <col min="7761" max="7936" width="9" style="412"/>
    <col min="7937" max="7937" width="35" style="412" customWidth="1"/>
    <col min="7938" max="7938" width="9.125" style="412" customWidth="1"/>
    <col min="7939" max="7940" width="8.5" style="412" customWidth="1"/>
    <col min="7941" max="7943" width="9.5" style="412" customWidth="1"/>
    <col min="7944" max="7944" width="9.125" style="412" customWidth="1"/>
    <col min="7945" max="7946" width="8.5" style="412" customWidth="1"/>
    <col min="7947" max="7949" width="9.5" style="412" customWidth="1"/>
    <col min="7950" max="7950" width="9.125" style="412" customWidth="1"/>
    <col min="7951" max="7952" width="8.5" style="412" customWidth="1"/>
    <col min="7953" max="7955" width="9.5" style="412" customWidth="1"/>
    <col min="7956" max="7956" width="9.125" style="412" customWidth="1"/>
    <col min="7957" max="7958" width="8.5" style="412" customWidth="1"/>
    <col min="7959" max="7961" width="9.5" style="412" customWidth="1"/>
    <col min="7962" max="7962" width="9.125" style="412" customWidth="1"/>
    <col min="7963" max="7964" width="8.5" style="412" customWidth="1"/>
    <col min="7965" max="7967" width="9.5" style="412" customWidth="1"/>
    <col min="7968" max="7968" width="9.125" style="412" customWidth="1"/>
    <col min="7969" max="7970" width="8.5" style="412" customWidth="1"/>
    <col min="7971" max="7973" width="9.5" style="412" customWidth="1"/>
    <col min="7974" max="7974" width="9.125" style="412" customWidth="1"/>
    <col min="7975" max="7976" width="8.5" style="412" customWidth="1"/>
    <col min="7977" max="7979" width="9.5" style="412" customWidth="1"/>
    <col min="7980" max="7980" width="9.125" style="412" customWidth="1"/>
    <col min="7981" max="7982" width="8.5" style="412" customWidth="1"/>
    <col min="7983" max="7985" width="9.5" style="412" customWidth="1"/>
    <col min="7986" max="7986" width="9.125" style="412" customWidth="1"/>
    <col min="7987" max="7988" width="8.5" style="412" customWidth="1"/>
    <col min="7989" max="7991" width="9.5" style="412" customWidth="1"/>
    <col min="7992" max="7992" width="9.125" style="412" customWidth="1"/>
    <col min="7993" max="7994" width="8.5" style="412" customWidth="1"/>
    <col min="7995" max="7997" width="9.5" style="412" customWidth="1"/>
    <col min="7998" max="7998" width="9.125" style="412" customWidth="1"/>
    <col min="7999" max="8000" width="8.5" style="412" customWidth="1"/>
    <col min="8001" max="8003" width="9.5" style="412" customWidth="1"/>
    <col min="8004" max="8004" width="9.125" style="412" customWidth="1"/>
    <col min="8005" max="8006" width="8.5" style="412" customWidth="1"/>
    <col min="8007" max="8009" width="9.5" style="412" customWidth="1"/>
    <col min="8010" max="8010" width="11.125" style="412" bestFit="1" customWidth="1"/>
    <col min="8011" max="8011" width="10.375" style="412" bestFit="1" customWidth="1"/>
    <col min="8012" max="8012" width="9.375" style="412" bestFit="1" customWidth="1"/>
    <col min="8013" max="8013" width="10.375" style="412" bestFit="1" customWidth="1"/>
    <col min="8014" max="8014" width="10.375" style="412" customWidth="1"/>
    <col min="8015" max="8015" width="11.125" style="412" bestFit="1" customWidth="1"/>
    <col min="8016" max="8016" width="2.875" style="412" customWidth="1"/>
    <col min="8017" max="8192" width="9" style="412"/>
    <col min="8193" max="8193" width="35" style="412" customWidth="1"/>
    <col min="8194" max="8194" width="9.125" style="412" customWidth="1"/>
    <col min="8195" max="8196" width="8.5" style="412" customWidth="1"/>
    <col min="8197" max="8199" width="9.5" style="412" customWidth="1"/>
    <col min="8200" max="8200" width="9.125" style="412" customWidth="1"/>
    <col min="8201" max="8202" width="8.5" style="412" customWidth="1"/>
    <col min="8203" max="8205" width="9.5" style="412" customWidth="1"/>
    <col min="8206" max="8206" width="9.125" style="412" customWidth="1"/>
    <col min="8207" max="8208" width="8.5" style="412" customWidth="1"/>
    <col min="8209" max="8211" width="9.5" style="412" customWidth="1"/>
    <col min="8212" max="8212" width="9.125" style="412" customWidth="1"/>
    <col min="8213" max="8214" width="8.5" style="412" customWidth="1"/>
    <col min="8215" max="8217" width="9.5" style="412" customWidth="1"/>
    <col min="8218" max="8218" width="9.125" style="412" customWidth="1"/>
    <col min="8219" max="8220" width="8.5" style="412" customWidth="1"/>
    <col min="8221" max="8223" width="9.5" style="412" customWidth="1"/>
    <col min="8224" max="8224" width="9.125" style="412" customWidth="1"/>
    <col min="8225" max="8226" width="8.5" style="412" customWidth="1"/>
    <col min="8227" max="8229" width="9.5" style="412" customWidth="1"/>
    <col min="8230" max="8230" width="9.125" style="412" customWidth="1"/>
    <col min="8231" max="8232" width="8.5" style="412" customWidth="1"/>
    <col min="8233" max="8235" width="9.5" style="412" customWidth="1"/>
    <col min="8236" max="8236" width="9.125" style="412" customWidth="1"/>
    <col min="8237" max="8238" width="8.5" style="412" customWidth="1"/>
    <col min="8239" max="8241" width="9.5" style="412" customWidth="1"/>
    <col min="8242" max="8242" width="9.125" style="412" customWidth="1"/>
    <col min="8243" max="8244" width="8.5" style="412" customWidth="1"/>
    <col min="8245" max="8247" width="9.5" style="412" customWidth="1"/>
    <col min="8248" max="8248" width="9.125" style="412" customWidth="1"/>
    <col min="8249" max="8250" width="8.5" style="412" customWidth="1"/>
    <col min="8251" max="8253" width="9.5" style="412" customWidth="1"/>
    <col min="8254" max="8254" width="9.125" style="412" customWidth="1"/>
    <col min="8255" max="8256" width="8.5" style="412" customWidth="1"/>
    <col min="8257" max="8259" width="9.5" style="412" customWidth="1"/>
    <col min="8260" max="8260" width="9.125" style="412" customWidth="1"/>
    <col min="8261" max="8262" width="8.5" style="412" customWidth="1"/>
    <col min="8263" max="8265" width="9.5" style="412" customWidth="1"/>
    <col min="8266" max="8266" width="11.125" style="412" bestFit="1" customWidth="1"/>
    <col min="8267" max="8267" width="10.375" style="412" bestFit="1" customWidth="1"/>
    <col min="8268" max="8268" width="9.375" style="412" bestFit="1" customWidth="1"/>
    <col min="8269" max="8269" width="10.375" style="412" bestFit="1" customWidth="1"/>
    <col min="8270" max="8270" width="10.375" style="412" customWidth="1"/>
    <col min="8271" max="8271" width="11.125" style="412" bestFit="1" customWidth="1"/>
    <col min="8272" max="8272" width="2.875" style="412" customWidth="1"/>
    <col min="8273" max="8448" width="9" style="412"/>
    <col min="8449" max="8449" width="35" style="412" customWidth="1"/>
    <col min="8450" max="8450" width="9.125" style="412" customWidth="1"/>
    <col min="8451" max="8452" width="8.5" style="412" customWidth="1"/>
    <col min="8453" max="8455" width="9.5" style="412" customWidth="1"/>
    <col min="8456" max="8456" width="9.125" style="412" customWidth="1"/>
    <col min="8457" max="8458" width="8.5" style="412" customWidth="1"/>
    <col min="8459" max="8461" width="9.5" style="412" customWidth="1"/>
    <col min="8462" max="8462" width="9.125" style="412" customWidth="1"/>
    <col min="8463" max="8464" width="8.5" style="412" customWidth="1"/>
    <col min="8465" max="8467" width="9.5" style="412" customWidth="1"/>
    <col min="8468" max="8468" width="9.125" style="412" customWidth="1"/>
    <col min="8469" max="8470" width="8.5" style="412" customWidth="1"/>
    <col min="8471" max="8473" width="9.5" style="412" customWidth="1"/>
    <col min="8474" max="8474" width="9.125" style="412" customWidth="1"/>
    <col min="8475" max="8476" width="8.5" style="412" customWidth="1"/>
    <col min="8477" max="8479" width="9.5" style="412" customWidth="1"/>
    <col min="8480" max="8480" width="9.125" style="412" customWidth="1"/>
    <col min="8481" max="8482" width="8.5" style="412" customWidth="1"/>
    <col min="8483" max="8485" width="9.5" style="412" customWidth="1"/>
    <col min="8486" max="8486" width="9.125" style="412" customWidth="1"/>
    <col min="8487" max="8488" width="8.5" style="412" customWidth="1"/>
    <col min="8489" max="8491" width="9.5" style="412" customWidth="1"/>
    <col min="8492" max="8492" width="9.125" style="412" customWidth="1"/>
    <col min="8493" max="8494" width="8.5" style="412" customWidth="1"/>
    <col min="8495" max="8497" width="9.5" style="412" customWidth="1"/>
    <col min="8498" max="8498" width="9.125" style="412" customWidth="1"/>
    <col min="8499" max="8500" width="8.5" style="412" customWidth="1"/>
    <col min="8501" max="8503" width="9.5" style="412" customWidth="1"/>
    <col min="8504" max="8504" width="9.125" style="412" customWidth="1"/>
    <col min="8505" max="8506" width="8.5" style="412" customWidth="1"/>
    <col min="8507" max="8509" width="9.5" style="412" customWidth="1"/>
    <col min="8510" max="8510" width="9.125" style="412" customWidth="1"/>
    <col min="8511" max="8512" width="8.5" style="412" customWidth="1"/>
    <col min="8513" max="8515" width="9.5" style="412" customWidth="1"/>
    <col min="8516" max="8516" width="9.125" style="412" customWidth="1"/>
    <col min="8517" max="8518" width="8.5" style="412" customWidth="1"/>
    <col min="8519" max="8521" width="9.5" style="412" customWidth="1"/>
    <col min="8522" max="8522" width="11.125" style="412" bestFit="1" customWidth="1"/>
    <col min="8523" max="8523" width="10.375" style="412" bestFit="1" customWidth="1"/>
    <col min="8524" max="8524" width="9.375" style="412" bestFit="1" customWidth="1"/>
    <col min="8525" max="8525" width="10.375" style="412" bestFit="1" customWidth="1"/>
    <col min="8526" max="8526" width="10.375" style="412" customWidth="1"/>
    <col min="8527" max="8527" width="11.125" style="412" bestFit="1" customWidth="1"/>
    <col min="8528" max="8528" width="2.875" style="412" customWidth="1"/>
    <col min="8529" max="8704" width="9" style="412"/>
    <col min="8705" max="8705" width="35" style="412" customWidth="1"/>
    <col min="8706" max="8706" width="9.125" style="412" customWidth="1"/>
    <col min="8707" max="8708" width="8.5" style="412" customWidth="1"/>
    <col min="8709" max="8711" width="9.5" style="412" customWidth="1"/>
    <col min="8712" max="8712" width="9.125" style="412" customWidth="1"/>
    <col min="8713" max="8714" width="8.5" style="412" customWidth="1"/>
    <col min="8715" max="8717" width="9.5" style="412" customWidth="1"/>
    <col min="8718" max="8718" width="9.125" style="412" customWidth="1"/>
    <col min="8719" max="8720" width="8.5" style="412" customWidth="1"/>
    <col min="8721" max="8723" width="9.5" style="412" customWidth="1"/>
    <col min="8724" max="8724" width="9.125" style="412" customWidth="1"/>
    <col min="8725" max="8726" width="8.5" style="412" customWidth="1"/>
    <col min="8727" max="8729" width="9.5" style="412" customWidth="1"/>
    <col min="8730" max="8730" width="9.125" style="412" customWidth="1"/>
    <col min="8731" max="8732" width="8.5" style="412" customWidth="1"/>
    <col min="8733" max="8735" width="9.5" style="412" customWidth="1"/>
    <col min="8736" max="8736" width="9.125" style="412" customWidth="1"/>
    <col min="8737" max="8738" width="8.5" style="412" customWidth="1"/>
    <col min="8739" max="8741" width="9.5" style="412" customWidth="1"/>
    <col min="8742" max="8742" width="9.125" style="412" customWidth="1"/>
    <col min="8743" max="8744" width="8.5" style="412" customWidth="1"/>
    <col min="8745" max="8747" width="9.5" style="412" customWidth="1"/>
    <col min="8748" max="8748" width="9.125" style="412" customWidth="1"/>
    <col min="8749" max="8750" width="8.5" style="412" customWidth="1"/>
    <col min="8751" max="8753" width="9.5" style="412" customWidth="1"/>
    <col min="8754" max="8754" width="9.125" style="412" customWidth="1"/>
    <col min="8755" max="8756" width="8.5" style="412" customWidth="1"/>
    <col min="8757" max="8759" width="9.5" style="412" customWidth="1"/>
    <col min="8760" max="8760" width="9.125" style="412" customWidth="1"/>
    <col min="8761" max="8762" width="8.5" style="412" customWidth="1"/>
    <col min="8763" max="8765" width="9.5" style="412" customWidth="1"/>
    <col min="8766" max="8766" width="9.125" style="412" customWidth="1"/>
    <col min="8767" max="8768" width="8.5" style="412" customWidth="1"/>
    <col min="8769" max="8771" width="9.5" style="412" customWidth="1"/>
    <col min="8772" max="8772" width="9.125" style="412" customWidth="1"/>
    <col min="8773" max="8774" width="8.5" style="412" customWidth="1"/>
    <col min="8775" max="8777" width="9.5" style="412" customWidth="1"/>
    <col min="8778" max="8778" width="11.125" style="412" bestFit="1" customWidth="1"/>
    <col min="8779" max="8779" width="10.375" style="412" bestFit="1" customWidth="1"/>
    <col min="8780" max="8780" width="9.375" style="412" bestFit="1" customWidth="1"/>
    <col min="8781" max="8781" width="10.375" style="412" bestFit="1" customWidth="1"/>
    <col min="8782" max="8782" width="10.375" style="412" customWidth="1"/>
    <col min="8783" max="8783" width="11.125" style="412" bestFit="1" customWidth="1"/>
    <col min="8784" max="8784" width="2.875" style="412" customWidth="1"/>
    <col min="8785" max="8960" width="9" style="412"/>
    <col min="8961" max="8961" width="35" style="412" customWidth="1"/>
    <col min="8962" max="8962" width="9.125" style="412" customWidth="1"/>
    <col min="8963" max="8964" width="8.5" style="412" customWidth="1"/>
    <col min="8965" max="8967" width="9.5" style="412" customWidth="1"/>
    <col min="8968" max="8968" width="9.125" style="412" customWidth="1"/>
    <col min="8969" max="8970" width="8.5" style="412" customWidth="1"/>
    <col min="8971" max="8973" width="9.5" style="412" customWidth="1"/>
    <col min="8974" max="8974" width="9.125" style="412" customWidth="1"/>
    <col min="8975" max="8976" width="8.5" style="412" customWidth="1"/>
    <col min="8977" max="8979" width="9.5" style="412" customWidth="1"/>
    <col min="8980" max="8980" width="9.125" style="412" customWidth="1"/>
    <col min="8981" max="8982" width="8.5" style="412" customWidth="1"/>
    <col min="8983" max="8985" width="9.5" style="412" customWidth="1"/>
    <col min="8986" max="8986" width="9.125" style="412" customWidth="1"/>
    <col min="8987" max="8988" width="8.5" style="412" customWidth="1"/>
    <col min="8989" max="8991" width="9.5" style="412" customWidth="1"/>
    <col min="8992" max="8992" width="9.125" style="412" customWidth="1"/>
    <col min="8993" max="8994" width="8.5" style="412" customWidth="1"/>
    <col min="8995" max="8997" width="9.5" style="412" customWidth="1"/>
    <col min="8998" max="8998" width="9.125" style="412" customWidth="1"/>
    <col min="8999" max="9000" width="8.5" style="412" customWidth="1"/>
    <col min="9001" max="9003" width="9.5" style="412" customWidth="1"/>
    <col min="9004" max="9004" width="9.125" style="412" customWidth="1"/>
    <col min="9005" max="9006" width="8.5" style="412" customWidth="1"/>
    <col min="9007" max="9009" width="9.5" style="412" customWidth="1"/>
    <col min="9010" max="9010" width="9.125" style="412" customWidth="1"/>
    <col min="9011" max="9012" width="8.5" style="412" customWidth="1"/>
    <col min="9013" max="9015" width="9.5" style="412" customWidth="1"/>
    <col min="9016" max="9016" width="9.125" style="412" customWidth="1"/>
    <col min="9017" max="9018" width="8.5" style="412" customWidth="1"/>
    <col min="9019" max="9021" width="9.5" style="412" customWidth="1"/>
    <col min="9022" max="9022" width="9.125" style="412" customWidth="1"/>
    <col min="9023" max="9024" width="8.5" style="412" customWidth="1"/>
    <col min="9025" max="9027" width="9.5" style="412" customWidth="1"/>
    <col min="9028" max="9028" width="9.125" style="412" customWidth="1"/>
    <col min="9029" max="9030" width="8.5" style="412" customWidth="1"/>
    <col min="9031" max="9033" width="9.5" style="412" customWidth="1"/>
    <col min="9034" max="9034" width="11.125" style="412" bestFit="1" customWidth="1"/>
    <col min="9035" max="9035" width="10.375" style="412" bestFit="1" customWidth="1"/>
    <col min="9036" max="9036" width="9.375" style="412" bestFit="1" customWidth="1"/>
    <col min="9037" max="9037" width="10.375" style="412" bestFit="1" customWidth="1"/>
    <col min="9038" max="9038" width="10.375" style="412" customWidth="1"/>
    <col min="9039" max="9039" width="11.125" style="412" bestFit="1" customWidth="1"/>
    <col min="9040" max="9040" width="2.875" style="412" customWidth="1"/>
    <col min="9041" max="9216" width="9" style="412"/>
    <col min="9217" max="9217" width="35" style="412" customWidth="1"/>
    <col min="9218" max="9218" width="9.125" style="412" customWidth="1"/>
    <col min="9219" max="9220" width="8.5" style="412" customWidth="1"/>
    <col min="9221" max="9223" width="9.5" style="412" customWidth="1"/>
    <col min="9224" max="9224" width="9.125" style="412" customWidth="1"/>
    <col min="9225" max="9226" width="8.5" style="412" customWidth="1"/>
    <col min="9227" max="9229" width="9.5" style="412" customWidth="1"/>
    <col min="9230" max="9230" width="9.125" style="412" customWidth="1"/>
    <col min="9231" max="9232" width="8.5" style="412" customWidth="1"/>
    <col min="9233" max="9235" width="9.5" style="412" customWidth="1"/>
    <col min="9236" max="9236" width="9.125" style="412" customWidth="1"/>
    <col min="9237" max="9238" width="8.5" style="412" customWidth="1"/>
    <col min="9239" max="9241" width="9.5" style="412" customWidth="1"/>
    <col min="9242" max="9242" width="9.125" style="412" customWidth="1"/>
    <col min="9243" max="9244" width="8.5" style="412" customWidth="1"/>
    <col min="9245" max="9247" width="9.5" style="412" customWidth="1"/>
    <col min="9248" max="9248" width="9.125" style="412" customWidth="1"/>
    <col min="9249" max="9250" width="8.5" style="412" customWidth="1"/>
    <col min="9251" max="9253" width="9.5" style="412" customWidth="1"/>
    <col min="9254" max="9254" width="9.125" style="412" customWidth="1"/>
    <col min="9255" max="9256" width="8.5" style="412" customWidth="1"/>
    <col min="9257" max="9259" width="9.5" style="412" customWidth="1"/>
    <col min="9260" max="9260" width="9.125" style="412" customWidth="1"/>
    <col min="9261" max="9262" width="8.5" style="412" customWidth="1"/>
    <col min="9263" max="9265" width="9.5" style="412" customWidth="1"/>
    <col min="9266" max="9266" width="9.125" style="412" customWidth="1"/>
    <col min="9267" max="9268" width="8.5" style="412" customWidth="1"/>
    <col min="9269" max="9271" width="9.5" style="412" customWidth="1"/>
    <col min="9272" max="9272" width="9.125" style="412" customWidth="1"/>
    <col min="9273" max="9274" width="8.5" style="412" customWidth="1"/>
    <col min="9275" max="9277" width="9.5" style="412" customWidth="1"/>
    <col min="9278" max="9278" width="9.125" style="412" customWidth="1"/>
    <col min="9279" max="9280" width="8.5" style="412" customWidth="1"/>
    <col min="9281" max="9283" width="9.5" style="412" customWidth="1"/>
    <col min="9284" max="9284" width="9.125" style="412" customWidth="1"/>
    <col min="9285" max="9286" width="8.5" style="412" customWidth="1"/>
    <col min="9287" max="9289" width="9.5" style="412" customWidth="1"/>
    <col min="9290" max="9290" width="11.125" style="412" bestFit="1" customWidth="1"/>
    <col min="9291" max="9291" width="10.375" style="412" bestFit="1" customWidth="1"/>
    <col min="9292" max="9292" width="9.375" style="412" bestFit="1" customWidth="1"/>
    <col min="9293" max="9293" width="10.375" style="412" bestFit="1" customWidth="1"/>
    <col min="9294" max="9294" width="10.375" style="412" customWidth="1"/>
    <col min="9295" max="9295" width="11.125" style="412" bestFit="1" customWidth="1"/>
    <col min="9296" max="9296" width="2.875" style="412" customWidth="1"/>
    <col min="9297" max="9472" width="9" style="412"/>
    <col min="9473" max="9473" width="35" style="412" customWidth="1"/>
    <col min="9474" max="9474" width="9.125" style="412" customWidth="1"/>
    <col min="9475" max="9476" width="8.5" style="412" customWidth="1"/>
    <col min="9477" max="9479" width="9.5" style="412" customWidth="1"/>
    <col min="9480" max="9480" width="9.125" style="412" customWidth="1"/>
    <col min="9481" max="9482" width="8.5" style="412" customWidth="1"/>
    <col min="9483" max="9485" width="9.5" style="412" customWidth="1"/>
    <col min="9486" max="9486" width="9.125" style="412" customWidth="1"/>
    <col min="9487" max="9488" width="8.5" style="412" customWidth="1"/>
    <col min="9489" max="9491" width="9.5" style="412" customWidth="1"/>
    <col min="9492" max="9492" width="9.125" style="412" customWidth="1"/>
    <col min="9493" max="9494" width="8.5" style="412" customWidth="1"/>
    <col min="9495" max="9497" width="9.5" style="412" customWidth="1"/>
    <col min="9498" max="9498" width="9.125" style="412" customWidth="1"/>
    <col min="9499" max="9500" width="8.5" style="412" customWidth="1"/>
    <col min="9501" max="9503" width="9.5" style="412" customWidth="1"/>
    <col min="9504" max="9504" width="9.125" style="412" customWidth="1"/>
    <col min="9505" max="9506" width="8.5" style="412" customWidth="1"/>
    <col min="9507" max="9509" width="9.5" style="412" customWidth="1"/>
    <col min="9510" max="9510" width="9.125" style="412" customWidth="1"/>
    <col min="9511" max="9512" width="8.5" style="412" customWidth="1"/>
    <col min="9513" max="9515" width="9.5" style="412" customWidth="1"/>
    <col min="9516" max="9516" width="9.125" style="412" customWidth="1"/>
    <col min="9517" max="9518" width="8.5" style="412" customWidth="1"/>
    <col min="9519" max="9521" width="9.5" style="412" customWidth="1"/>
    <col min="9522" max="9522" width="9.125" style="412" customWidth="1"/>
    <col min="9523" max="9524" width="8.5" style="412" customWidth="1"/>
    <col min="9525" max="9527" width="9.5" style="412" customWidth="1"/>
    <col min="9528" max="9528" width="9.125" style="412" customWidth="1"/>
    <col min="9529" max="9530" width="8.5" style="412" customWidth="1"/>
    <col min="9531" max="9533" width="9.5" style="412" customWidth="1"/>
    <col min="9534" max="9534" width="9.125" style="412" customWidth="1"/>
    <col min="9535" max="9536" width="8.5" style="412" customWidth="1"/>
    <col min="9537" max="9539" width="9.5" style="412" customWidth="1"/>
    <col min="9540" max="9540" width="9.125" style="412" customWidth="1"/>
    <col min="9541" max="9542" width="8.5" style="412" customWidth="1"/>
    <col min="9543" max="9545" width="9.5" style="412" customWidth="1"/>
    <col min="9546" max="9546" width="11.125" style="412" bestFit="1" customWidth="1"/>
    <col min="9547" max="9547" width="10.375" style="412" bestFit="1" customWidth="1"/>
    <col min="9548" max="9548" width="9.375" style="412" bestFit="1" customWidth="1"/>
    <col min="9549" max="9549" width="10.375" style="412" bestFit="1" customWidth="1"/>
    <col min="9550" max="9550" width="10.375" style="412" customWidth="1"/>
    <col min="9551" max="9551" width="11.125" style="412" bestFit="1" customWidth="1"/>
    <col min="9552" max="9552" width="2.875" style="412" customWidth="1"/>
    <col min="9553" max="9728" width="9" style="412"/>
    <col min="9729" max="9729" width="35" style="412" customWidth="1"/>
    <col min="9730" max="9730" width="9.125" style="412" customWidth="1"/>
    <col min="9731" max="9732" width="8.5" style="412" customWidth="1"/>
    <col min="9733" max="9735" width="9.5" style="412" customWidth="1"/>
    <col min="9736" max="9736" width="9.125" style="412" customWidth="1"/>
    <col min="9737" max="9738" width="8.5" style="412" customWidth="1"/>
    <col min="9739" max="9741" width="9.5" style="412" customWidth="1"/>
    <col min="9742" max="9742" width="9.125" style="412" customWidth="1"/>
    <col min="9743" max="9744" width="8.5" style="412" customWidth="1"/>
    <col min="9745" max="9747" width="9.5" style="412" customWidth="1"/>
    <col min="9748" max="9748" width="9.125" style="412" customWidth="1"/>
    <col min="9749" max="9750" width="8.5" style="412" customWidth="1"/>
    <col min="9751" max="9753" width="9.5" style="412" customWidth="1"/>
    <col min="9754" max="9754" width="9.125" style="412" customWidth="1"/>
    <col min="9755" max="9756" width="8.5" style="412" customWidth="1"/>
    <col min="9757" max="9759" width="9.5" style="412" customWidth="1"/>
    <col min="9760" max="9760" width="9.125" style="412" customWidth="1"/>
    <col min="9761" max="9762" width="8.5" style="412" customWidth="1"/>
    <col min="9763" max="9765" width="9.5" style="412" customWidth="1"/>
    <col min="9766" max="9766" width="9.125" style="412" customWidth="1"/>
    <col min="9767" max="9768" width="8.5" style="412" customWidth="1"/>
    <col min="9769" max="9771" width="9.5" style="412" customWidth="1"/>
    <col min="9772" max="9772" width="9.125" style="412" customWidth="1"/>
    <col min="9773" max="9774" width="8.5" style="412" customWidth="1"/>
    <col min="9775" max="9777" width="9.5" style="412" customWidth="1"/>
    <col min="9778" max="9778" width="9.125" style="412" customWidth="1"/>
    <col min="9779" max="9780" width="8.5" style="412" customWidth="1"/>
    <col min="9781" max="9783" width="9.5" style="412" customWidth="1"/>
    <col min="9784" max="9784" width="9.125" style="412" customWidth="1"/>
    <col min="9785" max="9786" width="8.5" style="412" customWidth="1"/>
    <col min="9787" max="9789" width="9.5" style="412" customWidth="1"/>
    <col min="9790" max="9790" width="9.125" style="412" customWidth="1"/>
    <col min="9791" max="9792" width="8.5" style="412" customWidth="1"/>
    <col min="9793" max="9795" width="9.5" style="412" customWidth="1"/>
    <col min="9796" max="9796" width="9.125" style="412" customWidth="1"/>
    <col min="9797" max="9798" width="8.5" style="412" customWidth="1"/>
    <col min="9799" max="9801" width="9.5" style="412" customWidth="1"/>
    <col min="9802" max="9802" width="11.125" style="412" bestFit="1" customWidth="1"/>
    <col min="9803" max="9803" width="10.375" style="412" bestFit="1" customWidth="1"/>
    <col min="9804" max="9804" width="9.375" style="412" bestFit="1" customWidth="1"/>
    <col min="9805" max="9805" width="10.375" style="412" bestFit="1" customWidth="1"/>
    <col min="9806" max="9806" width="10.375" style="412" customWidth="1"/>
    <col min="9807" max="9807" width="11.125" style="412" bestFit="1" customWidth="1"/>
    <col min="9808" max="9808" width="2.875" style="412" customWidth="1"/>
    <col min="9809" max="9984" width="9" style="412"/>
    <col min="9985" max="9985" width="35" style="412" customWidth="1"/>
    <col min="9986" max="9986" width="9.125" style="412" customWidth="1"/>
    <col min="9987" max="9988" width="8.5" style="412" customWidth="1"/>
    <col min="9989" max="9991" width="9.5" style="412" customWidth="1"/>
    <col min="9992" max="9992" width="9.125" style="412" customWidth="1"/>
    <col min="9993" max="9994" width="8.5" style="412" customWidth="1"/>
    <col min="9995" max="9997" width="9.5" style="412" customWidth="1"/>
    <col min="9998" max="9998" width="9.125" style="412" customWidth="1"/>
    <col min="9999" max="10000" width="8.5" style="412" customWidth="1"/>
    <col min="10001" max="10003" width="9.5" style="412" customWidth="1"/>
    <col min="10004" max="10004" width="9.125" style="412" customWidth="1"/>
    <col min="10005" max="10006" width="8.5" style="412" customWidth="1"/>
    <col min="10007" max="10009" width="9.5" style="412" customWidth="1"/>
    <col min="10010" max="10010" width="9.125" style="412" customWidth="1"/>
    <col min="10011" max="10012" width="8.5" style="412" customWidth="1"/>
    <col min="10013" max="10015" width="9.5" style="412" customWidth="1"/>
    <col min="10016" max="10016" width="9.125" style="412" customWidth="1"/>
    <col min="10017" max="10018" width="8.5" style="412" customWidth="1"/>
    <col min="10019" max="10021" width="9.5" style="412" customWidth="1"/>
    <col min="10022" max="10022" width="9.125" style="412" customWidth="1"/>
    <col min="10023" max="10024" width="8.5" style="412" customWidth="1"/>
    <col min="10025" max="10027" width="9.5" style="412" customWidth="1"/>
    <col min="10028" max="10028" width="9.125" style="412" customWidth="1"/>
    <col min="10029" max="10030" width="8.5" style="412" customWidth="1"/>
    <col min="10031" max="10033" width="9.5" style="412" customWidth="1"/>
    <col min="10034" max="10034" width="9.125" style="412" customWidth="1"/>
    <col min="10035" max="10036" width="8.5" style="412" customWidth="1"/>
    <col min="10037" max="10039" width="9.5" style="412" customWidth="1"/>
    <col min="10040" max="10040" width="9.125" style="412" customWidth="1"/>
    <col min="10041" max="10042" width="8.5" style="412" customWidth="1"/>
    <col min="10043" max="10045" width="9.5" style="412" customWidth="1"/>
    <col min="10046" max="10046" width="9.125" style="412" customWidth="1"/>
    <col min="10047" max="10048" width="8.5" style="412" customWidth="1"/>
    <col min="10049" max="10051" width="9.5" style="412" customWidth="1"/>
    <col min="10052" max="10052" width="9.125" style="412" customWidth="1"/>
    <col min="10053" max="10054" width="8.5" style="412" customWidth="1"/>
    <col min="10055" max="10057" width="9.5" style="412" customWidth="1"/>
    <col min="10058" max="10058" width="11.125" style="412" bestFit="1" customWidth="1"/>
    <col min="10059" max="10059" width="10.375" style="412" bestFit="1" customWidth="1"/>
    <col min="10060" max="10060" width="9.375" style="412" bestFit="1" customWidth="1"/>
    <col min="10061" max="10061" width="10.375" style="412" bestFit="1" customWidth="1"/>
    <col min="10062" max="10062" width="10.375" style="412" customWidth="1"/>
    <col min="10063" max="10063" width="11.125" style="412" bestFit="1" customWidth="1"/>
    <col min="10064" max="10064" width="2.875" style="412" customWidth="1"/>
    <col min="10065" max="10240" width="9" style="412"/>
    <col min="10241" max="10241" width="35" style="412" customWidth="1"/>
    <col min="10242" max="10242" width="9.125" style="412" customWidth="1"/>
    <col min="10243" max="10244" width="8.5" style="412" customWidth="1"/>
    <col min="10245" max="10247" width="9.5" style="412" customWidth="1"/>
    <col min="10248" max="10248" width="9.125" style="412" customWidth="1"/>
    <col min="10249" max="10250" width="8.5" style="412" customWidth="1"/>
    <col min="10251" max="10253" width="9.5" style="412" customWidth="1"/>
    <col min="10254" max="10254" width="9.125" style="412" customWidth="1"/>
    <col min="10255" max="10256" width="8.5" style="412" customWidth="1"/>
    <col min="10257" max="10259" width="9.5" style="412" customWidth="1"/>
    <col min="10260" max="10260" width="9.125" style="412" customWidth="1"/>
    <col min="10261" max="10262" width="8.5" style="412" customWidth="1"/>
    <col min="10263" max="10265" width="9.5" style="412" customWidth="1"/>
    <col min="10266" max="10266" width="9.125" style="412" customWidth="1"/>
    <col min="10267" max="10268" width="8.5" style="412" customWidth="1"/>
    <col min="10269" max="10271" width="9.5" style="412" customWidth="1"/>
    <col min="10272" max="10272" width="9.125" style="412" customWidth="1"/>
    <col min="10273" max="10274" width="8.5" style="412" customWidth="1"/>
    <col min="10275" max="10277" width="9.5" style="412" customWidth="1"/>
    <col min="10278" max="10278" width="9.125" style="412" customWidth="1"/>
    <col min="10279" max="10280" width="8.5" style="412" customWidth="1"/>
    <col min="10281" max="10283" width="9.5" style="412" customWidth="1"/>
    <col min="10284" max="10284" width="9.125" style="412" customWidth="1"/>
    <col min="10285" max="10286" width="8.5" style="412" customWidth="1"/>
    <col min="10287" max="10289" width="9.5" style="412" customWidth="1"/>
    <col min="10290" max="10290" width="9.125" style="412" customWidth="1"/>
    <col min="10291" max="10292" width="8.5" style="412" customWidth="1"/>
    <col min="10293" max="10295" width="9.5" style="412" customWidth="1"/>
    <col min="10296" max="10296" width="9.125" style="412" customWidth="1"/>
    <col min="10297" max="10298" width="8.5" style="412" customWidth="1"/>
    <col min="10299" max="10301" width="9.5" style="412" customWidth="1"/>
    <col min="10302" max="10302" width="9.125" style="412" customWidth="1"/>
    <col min="10303" max="10304" width="8.5" style="412" customWidth="1"/>
    <col min="10305" max="10307" width="9.5" style="412" customWidth="1"/>
    <col min="10308" max="10308" width="9.125" style="412" customWidth="1"/>
    <col min="10309" max="10310" width="8.5" style="412" customWidth="1"/>
    <col min="10311" max="10313" width="9.5" style="412" customWidth="1"/>
    <col min="10314" max="10314" width="11.125" style="412" bestFit="1" customWidth="1"/>
    <col min="10315" max="10315" width="10.375" style="412" bestFit="1" customWidth="1"/>
    <col min="10316" max="10316" width="9.375" style="412" bestFit="1" customWidth="1"/>
    <col min="10317" max="10317" width="10.375" style="412" bestFit="1" customWidth="1"/>
    <col min="10318" max="10318" width="10.375" style="412" customWidth="1"/>
    <col min="10319" max="10319" width="11.125" style="412" bestFit="1" customWidth="1"/>
    <col min="10320" max="10320" width="2.875" style="412" customWidth="1"/>
    <col min="10321" max="10496" width="9" style="412"/>
    <col min="10497" max="10497" width="35" style="412" customWidth="1"/>
    <col min="10498" max="10498" width="9.125" style="412" customWidth="1"/>
    <col min="10499" max="10500" width="8.5" style="412" customWidth="1"/>
    <col min="10501" max="10503" width="9.5" style="412" customWidth="1"/>
    <col min="10504" max="10504" width="9.125" style="412" customWidth="1"/>
    <col min="10505" max="10506" width="8.5" style="412" customWidth="1"/>
    <col min="10507" max="10509" width="9.5" style="412" customWidth="1"/>
    <col min="10510" max="10510" width="9.125" style="412" customWidth="1"/>
    <col min="10511" max="10512" width="8.5" style="412" customWidth="1"/>
    <col min="10513" max="10515" width="9.5" style="412" customWidth="1"/>
    <col min="10516" max="10516" width="9.125" style="412" customWidth="1"/>
    <col min="10517" max="10518" width="8.5" style="412" customWidth="1"/>
    <col min="10519" max="10521" width="9.5" style="412" customWidth="1"/>
    <col min="10522" max="10522" width="9.125" style="412" customWidth="1"/>
    <col min="10523" max="10524" width="8.5" style="412" customWidth="1"/>
    <col min="10525" max="10527" width="9.5" style="412" customWidth="1"/>
    <col min="10528" max="10528" width="9.125" style="412" customWidth="1"/>
    <col min="10529" max="10530" width="8.5" style="412" customWidth="1"/>
    <col min="10531" max="10533" width="9.5" style="412" customWidth="1"/>
    <col min="10534" max="10534" width="9.125" style="412" customWidth="1"/>
    <col min="10535" max="10536" width="8.5" style="412" customWidth="1"/>
    <col min="10537" max="10539" width="9.5" style="412" customWidth="1"/>
    <col min="10540" max="10540" width="9.125" style="412" customWidth="1"/>
    <col min="10541" max="10542" width="8.5" style="412" customWidth="1"/>
    <col min="10543" max="10545" width="9.5" style="412" customWidth="1"/>
    <col min="10546" max="10546" width="9.125" style="412" customWidth="1"/>
    <col min="10547" max="10548" width="8.5" style="412" customWidth="1"/>
    <col min="10549" max="10551" width="9.5" style="412" customWidth="1"/>
    <col min="10552" max="10552" width="9.125" style="412" customWidth="1"/>
    <col min="10553" max="10554" width="8.5" style="412" customWidth="1"/>
    <col min="10555" max="10557" width="9.5" style="412" customWidth="1"/>
    <col min="10558" max="10558" width="9.125" style="412" customWidth="1"/>
    <col min="10559" max="10560" width="8.5" style="412" customWidth="1"/>
    <col min="10561" max="10563" width="9.5" style="412" customWidth="1"/>
    <col min="10564" max="10564" width="9.125" style="412" customWidth="1"/>
    <col min="10565" max="10566" width="8.5" style="412" customWidth="1"/>
    <col min="10567" max="10569" width="9.5" style="412" customWidth="1"/>
    <col min="10570" max="10570" width="11.125" style="412" bestFit="1" customWidth="1"/>
    <col min="10571" max="10571" width="10.375" style="412" bestFit="1" customWidth="1"/>
    <col min="10572" max="10572" width="9.375" style="412" bestFit="1" customWidth="1"/>
    <col min="10573" max="10573" width="10.375" style="412" bestFit="1" customWidth="1"/>
    <col min="10574" max="10574" width="10.375" style="412" customWidth="1"/>
    <col min="10575" max="10575" width="11.125" style="412" bestFit="1" customWidth="1"/>
    <col min="10576" max="10576" width="2.875" style="412" customWidth="1"/>
    <col min="10577" max="10752" width="9" style="412"/>
    <col min="10753" max="10753" width="35" style="412" customWidth="1"/>
    <col min="10754" max="10754" width="9.125" style="412" customWidth="1"/>
    <col min="10755" max="10756" width="8.5" style="412" customWidth="1"/>
    <col min="10757" max="10759" width="9.5" style="412" customWidth="1"/>
    <col min="10760" max="10760" width="9.125" style="412" customWidth="1"/>
    <col min="10761" max="10762" width="8.5" style="412" customWidth="1"/>
    <col min="10763" max="10765" width="9.5" style="412" customWidth="1"/>
    <col min="10766" max="10766" width="9.125" style="412" customWidth="1"/>
    <col min="10767" max="10768" width="8.5" style="412" customWidth="1"/>
    <col min="10769" max="10771" width="9.5" style="412" customWidth="1"/>
    <col min="10772" max="10772" width="9.125" style="412" customWidth="1"/>
    <col min="10773" max="10774" width="8.5" style="412" customWidth="1"/>
    <col min="10775" max="10777" width="9.5" style="412" customWidth="1"/>
    <col min="10778" max="10778" width="9.125" style="412" customWidth="1"/>
    <col min="10779" max="10780" width="8.5" style="412" customWidth="1"/>
    <col min="10781" max="10783" width="9.5" style="412" customWidth="1"/>
    <col min="10784" max="10784" width="9.125" style="412" customWidth="1"/>
    <col min="10785" max="10786" width="8.5" style="412" customWidth="1"/>
    <col min="10787" max="10789" width="9.5" style="412" customWidth="1"/>
    <col min="10790" max="10790" width="9.125" style="412" customWidth="1"/>
    <col min="10791" max="10792" width="8.5" style="412" customWidth="1"/>
    <col min="10793" max="10795" width="9.5" style="412" customWidth="1"/>
    <col min="10796" max="10796" width="9.125" style="412" customWidth="1"/>
    <col min="10797" max="10798" width="8.5" style="412" customWidth="1"/>
    <col min="10799" max="10801" width="9.5" style="412" customWidth="1"/>
    <col min="10802" max="10802" width="9.125" style="412" customWidth="1"/>
    <col min="10803" max="10804" width="8.5" style="412" customWidth="1"/>
    <col min="10805" max="10807" width="9.5" style="412" customWidth="1"/>
    <col min="10808" max="10808" width="9.125" style="412" customWidth="1"/>
    <col min="10809" max="10810" width="8.5" style="412" customWidth="1"/>
    <col min="10811" max="10813" width="9.5" style="412" customWidth="1"/>
    <col min="10814" max="10814" width="9.125" style="412" customWidth="1"/>
    <col min="10815" max="10816" width="8.5" style="412" customWidth="1"/>
    <col min="10817" max="10819" width="9.5" style="412" customWidth="1"/>
    <col min="10820" max="10820" width="9.125" style="412" customWidth="1"/>
    <col min="10821" max="10822" width="8.5" style="412" customWidth="1"/>
    <col min="10823" max="10825" width="9.5" style="412" customWidth="1"/>
    <col min="10826" max="10826" width="11.125" style="412" bestFit="1" customWidth="1"/>
    <col min="10827" max="10827" width="10.375" style="412" bestFit="1" customWidth="1"/>
    <col min="10828" max="10828" width="9.375" style="412" bestFit="1" customWidth="1"/>
    <col min="10829" max="10829" width="10.375" style="412" bestFit="1" customWidth="1"/>
    <col min="10830" max="10830" width="10.375" style="412" customWidth="1"/>
    <col min="10831" max="10831" width="11.125" style="412" bestFit="1" customWidth="1"/>
    <col min="10832" max="10832" width="2.875" style="412" customWidth="1"/>
    <col min="10833" max="11008" width="9" style="412"/>
    <col min="11009" max="11009" width="35" style="412" customWidth="1"/>
    <col min="11010" max="11010" width="9.125" style="412" customWidth="1"/>
    <col min="11011" max="11012" width="8.5" style="412" customWidth="1"/>
    <col min="11013" max="11015" width="9.5" style="412" customWidth="1"/>
    <col min="11016" max="11016" width="9.125" style="412" customWidth="1"/>
    <col min="11017" max="11018" width="8.5" style="412" customWidth="1"/>
    <col min="11019" max="11021" width="9.5" style="412" customWidth="1"/>
    <col min="11022" max="11022" width="9.125" style="412" customWidth="1"/>
    <col min="11023" max="11024" width="8.5" style="412" customWidth="1"/>
    <col min="11025" max="11027" width="9.5" style="412" customWidth="1"/>
    <col min="11028" max="11028" width="9.125" style="412" customWidth="1"/>
    <col min="11029" max="11030" width="8.5" style="412" customWidth="1"/>
    <col min="11031" max="11033" width="9.5" style="412" customWidth="1"/>
    <col min="11034" max="11034" width="9.125" style="412" customWidth="1"/>
    <col min="11035" max="11036" width="8.5" style="412" customWidth="1"/>
    <col min="11037" max="11039" width="9.5" style="412" customWidth="1"/>
    <col min="11040" max="11040" width="9.125" style="412" customWidth="1"/>
    <col min="11041" max="11042" width="8.5" style="412" customWidth="1"/>
    <col min="11043" max="11045" width="9.5" style="412" customWidth="1"/>
    <col min="11046" max="11046" width="9.125" style="412" customWidth="1"/>
    <col min="11047" max="11048" width="8.5" style="412" customWidth="1"/>
    <col min="11049" max="11051" width="9.5" style="412" customWidth="1"/>
    <col min="11052" max="11052" width="9.125" style="412" customWidth="1"/>
    <col min="11053" max="11054" width="8.5" style="412" customWidth="1"/>
    <col min="11055" max="11057" width="9.5" style="412" customWidth="1"/>
    <col min="11058" max="11058" width="9.125" style="412" customWidth="1"/>
    <col min="11059" max="11060" width="8.5" style="412" customWidth="1"/>
    <col min="11061" max="11063" width="9.5" style="412" customWidth="1"/>
    <col min="11064" max="11064" width="9.125" style="412" customWidth="1"/>
    <col min="11065" max="11066" width="8.5" style="412" customWidth="1"/>
    <col min="11067" max="11069" width="9.5" style="412" customWidth="1"/>
    <col min="11070" max="11070" width="9.125" style="412" customWidth="1"/>
    <col min="11071" max="11072" width="8.5" style="412" customWidth="1"/>
    <col min="11073" max="11075" width="9.5" style="412" customWidth="1"/>
    <col min="11076" max="11076" width="9.125" style="412" customWidth="1"/>
    <col min="11077" max="11078" width="8.5" style="412" customWidth="1"/>
    <col min="11079" max="11081" width="9.5" style="412" customWidth="1"/>
    <col min="11082" max="11082" width="11.125" style="412" bestFit="1" customWidth="1"/>
    <col min="11083" max="11083" width="10.375" style="412" bestFit="1" customWidth="1"/>
    <col min="11084" max="11084" width="9.375" style="412" bestFit="1" customWidth="1"/>
    <col min="11085" max="11085" width="10.375" style="412" bestFit="1" customWidth="1"/>
    <col min="11086" max="11086" width="10.375" style="412" customWidth="1"/>
    <col min="11087" max="11087" width="11.125" style="412" bestFit="1" customWidth="1"/>
    <col min="11088" max="11088" width="2.875" style="412" customWidth="1"/>
    <col min="11089" max="11264" width="9" style="412"/>
    <col min="11265" max="11265" width="35" style="412" customWidth="1"/>
    <col min="11266" max="11266" width="9.125" style="412" customWidth="1"/>
    <col min="11267" max="11268" width="8.5" style="412" customWidth="1"/>
    <col min="11269" max="11271" width="9.5" style="412" customWidth="1"/>
    <col min="11272" max="11272" width="9.125" style="412" customWidth="1"/>
    <col min="11273" max="11274" width="8.5" style="412" customWidth="1"/>
    <col min="11275" max="11277" width="9.5" style="412" customWidth="1"/>
    <col min="11278" max="11278" width="9.125" style="412" customWidth="1"/>
    <col min="11279" max="11280" width="8.5" style="412" customWidth="1"/>
    <col min="11281" max="11283" width="9.5" style="412" customWidth="1"/>
    <col min="11284" max="11284" width="9.125" style="412" customWidth="1"/>
    <col min="11285" max="11286" width="8.5" style="412" customWidth="1"/>
    <col min="11287" max="11289" width="9.5" style="412" customWidth="1"/>
    <col min="11290" max="11290" width="9.125" style="412" customWidth="1"/>
    <col min="11291" max="11292" width="8.5" style="412" customWidth="1"/>
    <col min="11293" max="11295" width="9.5" style="412" customWidth="1"/>
    <col min="11296" max="11296" width="9.125" style="412" customWidth="1"/>
    <col min="11297" max="11298" width="8.5" style="412" customWidth="1"/>
    <col min="11299" max="11301" width="9.5" style="412" customWidth="1"/>
    <col min="11302" max="11302" width="9.125" style="412" customWidth="1"/>
    <col min="11303" max="11304" width="8.5" style="412" customWidth="1"/>
    <col min="11305" max="11307" width="9.5" style="412" customWidth="1"/>
    <col min="11308" max="11308" width="9.125" style="412" customWidth="1"/>
    <col min="11309" max="11310" width="8.5" style="412" customWidth="1"/>
    <col min="11311" max="11313" width="9.5" style="412" customWidth="1"/>
    <col min="11314" max="11314" width="9.125" style="412" customWidth="1"/>
    <col min="11315" max="11316" width="8.5" style="412" customWidth="1"/>
    <col min="11317" max="11319" width="9.5" style="412" customWidth="1"/>
    <col min="11320" max="11320" width="9.125" style="412" customWidth="1"/>
    <col min="11321" max="11322" width="8.5" style="412" customWidth="1"/>
    <col min="11323" max="11325" width="9.5" style="412" customWidth="1"/>
    <col min="11326" max="11326" width="9.125" style="412" customWidth="1"/>
    <col min="11327" max="11328" width="8.5" style="412" customWidth="1"/>
    <col min="11329" max="11331" width="9.5" style="412" customWidth="1"/>
    <col min="11332" max="11332" width="9.125" style="412" customWidth="1"/>
    <col min="11333" max="11334" width="8.5" style="412" customWidth="1"/>
    <col min="11335" max="11337" width="9.5" style="412" customWidth="1"/>
    <col min="11338" max="11338" width="11.125" style="412" bestFit="1" customWidth="1"/>
    <col min="11339" max="11339" width="10.375" style="412" bestFit="1" customWidth="1"/>
    <col min="11340" max="11340" width="9.375" style="412" bestFit="1" customWidth="1"/>
    <col min="11341" max="11341" width="10.375" style="412" bestFit="1" customWidth="1"/>
    <col min="11342" max="11342" width="10.375" style="412" customWidth="1"/>
    <col min="11343" max="11343" width="11.125" style="412" bestFit="1" customWidth="1"/>
    <col min="11344" max="11344" width="2.875" style="412" customWidth="1"/>
    <col min="11345" max="11520" width="9" style="412"/>
    <col min="11521" max="11521" width="35" style="412" customWidth="1"/>
    <col min="11522" max="11522" width="9.125" style="412" customWidth="1"/>
    <col min="11523" max="11524" width="8.5" style="412" customWidth="1"/>
    <col min="11525" max="11527" width="9.5" style="412" customWidth="1"/>
    <col min="11528" max="11528" width="9.125" style="412" customWidth="1"/>
    <col min="11529" max="11530" width="8.5" style="412" customWidth="1"/>
    <col min="11531" max="11533" width="9.5" style="412" customWidth="1"/>
    <col min="11534" max="11534" width="9.125" style="412" customWidth="1"/>
    <col min="11535" max="11536" width="8.5" style="412" customWidth="1"/>
    <col min="11537" max="11539" width="9.5" style="412" customWidth="1"/>
    <col min="11540" max="11540" width="9.125" style="412" customWidth="1"/>
    <col min="11541" max="11542" width="8.5" style="412" customWidth="1"/>
    <col min="11543" max="11545" width="9.5" style="412" customWidth="1"/>
    <col min="11546" max="11546" width="9.125" style="412" customWidth="1"/>
    <col min="11547" max="11548" width="8.5" style="412" customWidth="1"/>
    <col min="11549" max="11551" width="9.5" style="412" customWidth="1"/>
    <col min="11552" max="11552" width="9.125" style="412" customWidth="1"/>
    <col min="11553" max="11554" width="8.5" style="412" customWidth="1"/>
    <col min="11555" max="11557" width="9.5" style="412" customWidth="1"/>
    <col min="11558" max="11558" width="9.125" style="412" customWidth="1"/>
    <col min="11559" max="11560" width="8.5" style="412" customWidth="1"/>
    <col min="11561" max="11563" width="9.5" style="412" customWidth="1"/>
    <col min="11564" max="11564" width="9.125" style="412" customWidth="1"/>
    <col min="11565" max="11566" width="8.5" style="412" customWidth="1"/>
    <col min="11567" max="11569" width="9.5" style="412" customWidth="1"/>
    <col min="11570" max="11570" width="9.125" style="412" customWidth="1"/>
    <col min="11571" max="11572" width="8.5" style="412" customWidth="1"/>
    <col min="11573" max="11575" width="9.5" style="412" customWidth="1"/>
    <col min="11576" max="11576" width="9.125" style="412" customWidth="1"/>
    <col min="11577" max="11578" width="8.5" style="412" customWidth="1"/>
    <col min="11579" max="11581" width="9.5" style="412" customWidth="1"/>
    <col min="11582" max="11582" width="9.125" style="412" customWidth="1"/>
    <col min="11583" max="11584" width="8.5" style="412" customWidth="1"/>
    <col min="11585" max="11587" width="9.5" style="412" customWidth="1"/>
    <col min="11588" max="11588" width="9.125" style="412" customWidth="1"/>
    <col min="11589" max="11590" width="8.5" style="412" customWidth="1"/>
    <col min="11591" max="11593" width="9.5" style="412" customWidth="1"/>
    <col min="11594" max="11594" width="11.125" style="412" bestFit="1" customWidth="1"/>
    <col min="11595" max="11595" width="10.375" style="412" bestFit="1" customWidth="1"/>
    <col min="11596" max="11596" width="9.375" style="412" bestFit="1" customWidth="1"/>
    <col min="11597" max="11597" width="10.375" style="412" bestFit="1" customWidth="1"/>
    <col min="11598" max="11598" width="10.375" style="412" customWidth="1"/>
    <col min="11599" max="11599" width="11.125" style="412" bestFit="1" customWidth="1"/>
    <col min="11600" max="11600" width="2.875" style="412" customWidth="1"/>
    <col min="11601" max="11776" width="9" style="412"/>
    <col min="11777" max="11777" width="35" style="412" customWidth="1"/>
    <col min="11778" max="11778" width="9.125" style="412" customWidth="1"/>
    <col min="11779" max="11780" width="8.5" style="412" customWidth="1"/>
    <col min="11781" max="11783" width="9.5" style="412" customWidth="1"/>
    <col min="11784" max="11784" width="9.125" style="412" customWidth="1"/>
    <col min="11785" max="11786" width="8.5" style="412" customWidth="1"/>
    <col min="11787" max="11789" width="9.5" style="412" customWidth="1"/>
    <col min="11790" max="11790" width="9.125" style="412" customWidth="1"/>
    <col min="11791" max="11792" width="8.5" style="412" customWidth="1"/>
    <col min="11793" max="11795" width="9.5" style="412" customWidth="1"/>
    <col min="11796" max="11796" width="9.125" style="412" customWidth="1"/>
    <col min="11797" max="11798" width="8.5" style="412" customWidth="1"/>
    <col min="11799" max="11801" width="9.5" style="412" customWidth="1"/>
    <col min="11802" max="11802" width="9.125" style="412" customWidth="1"/>
    <col min="11803" max="11804" width="8.5" style="412" customWidth="1"/>
    <col min="11805" max="11807" width="9.5" style="412" customWidth="1"/>
    <col min="11808" max="11808" width="9.125" style="412" customWidth="1"/>
    <col min="11809" max="11810" width="8.5" style="412" customWidth="1"/>
    <col min="11811" max="11813" width="9.5" style="412" customWidth="1"/>
    <col min="11814" max="11814" width="9.125" style="412" customWidth="1"/>
    <col min="11815" max="11816" width="8.5" style="412" customWidth="1"/>
    <col min="11817" max="11819" width="9.5" style="412" customWidth="1"/>
    <col min="11820" max="11820" width="9.125" style="412" customWidth="1"/>
    <col min="11821" max="11822" width="8.5" style="412" customWidth="1"/>
    <col min="11823" max="11825" width="9.5" style="412" customWidth="1"/>
    <col min="11826" max="11826" width="9.125" style="412" customWidth="1"/>
    <col min="11827" max="11828" width="8.5" style="412" customWidth="1"/>
    <col min="11829" max="11831" width="9.5" style="412" customWidth="1"/>
    <col min="11832" max="11832" width="9.125" style="412" customWidth="1"/>
    <col min="11833" max="11834" width="8.5" style="412" customWidth="1"/>
    <col min="11835" max="11837" width="9.5" style="412" customWidth="1"/>
    <col min="11838" max="11838" width="9.125" style="412" customWidth="1"/>
    <col min="11839" max="11840" width="8.5" style="412" customWidth="1"/>
    <col min="11841" max="11843" width="9.5" style="412" customWidth="1"/>
    <col min="11844" max="11844" width="9.125" style="412" customWidth="1"/>
    <col min="11845" max="11846" width="8.5" style="412" customWidth="1"/>
    <col min="11847" max="11849" width="9.5" style="412" customWidth="1"/>
    <col min="11850" max="11850" width="11.125" style="412" bestFit="1" customWidth="1"/>
    <col min="11851" max="11851" width="10.375" style="412" bestFit="1" customWidth="1"/>
    <col min="11852" max="11852" width="9.375" style="412" bestFit="1" customWidth="1"/>
    <col min="11853" max="11853" width="10.375" style="412" bestFit="1" customWidth="1"/>
    <col min="11854" max="11854" width="10.375" style="412" customWidth="1"/>
    <col min="11855" max="11855" width="11.125" style="412" bestFit="1" customWidth="1"/>
    <col min="11856" max="11856" width="2.875" style="412" customWidth="1"/>
    <col min="11857" max="12032" width="9" style="412"/>
    <col min="12033" max="12033" width="35" style="412" customWidth="1"/>
    <col min="12034" max="12034" width="9.125" style="412" customWidth="1"/>
    <col min="12035" max="12036" width="8.5" style="412" customWidth="1"/>
    <col min="12037" max="12039" width="9.5" style="412" customWidth="1"/>
    <col min="12040" max="12040" width="9.125" style="412" customWidth="1"/>
    <col min="12041" max="12042" width="8.5" style="412" customWidth="1"/>
    <col min="12043" max="12045" width="9.5" style="412" customWidth="1"/>
    <col min="12046" max="12046" width="9.125" style="412" customWidth="1"/>
    <col min="12047" max="12048" width="8.5" style="412" customWidth="1"/>
    <col min="12049" max="12051" width="9.5" style="412" customWidth="1"/>
    <col min="12052" max="12052" width="9.125" style="412" customWidth="1"/>
    <col min="12053" max="12054" width="8.5" style="412" customWidth="1"/>
    <col min="12055" max="12057" width="9.5" style="412" customWidth="1"/>
    <col min="12058" max="12058" width="9.125" style="412" customWidth="1"/>
    <col min="12059" max="12060" width="8.5" style="412" customWidth="1"/>
    <col min="12061" max="12063" width="9.5" style="412" customWidth="1"/>
    <col min="12064" max="12064" width="9.125" style="412" customWidth="1"/>
    <col min="12065" max="12066" width="8.5" style="412" customWidth="1"/>
    <col min="12067" max="12069" width="9.5" style="412" customWidth="1"/>
    <col min="12070" max="12070" width="9.125" style="412" customWidth="1"/>
    <col min="12071" max="12072" width="8.5" style="412" customWidth="1"/>
    <col min="12073" max="12075" width="9.5" style="412" customWidth="1"/>
    <col min="12076" max="12076" width="9.125" style="412" customWidth="1"/>
    <col min="12077" max="12078" width="8.5" style="412" customWidth="1"/>
    <col min="12079" max="12081" width="9.5" style="412" customWidth="1"/>
    <col min="12082" max="12082" width="9.125" style="412" customWidth="1"/>
    <col min="12083" max="12084" width="8.5" style="412" customWidth="1"/>
    <col min="12085" max="12087" width="9.5" style="412" customWidth="1"/>
    <col min="12088" max="12088" width="9.125" style="412" customWidth="1"/>
    <col min="12089" max="12090" width="8.5" style="412" customWidth="1"/>
    <col min="12091" max="12093" width="9.5" style="412" customWidth="1"/>
    <col min="12094" max="12094" width="9.125" style="412" customWidth="1"/>
    <col min="12095" max="12096" width="8.5" style="412" customWidth="1"/>
    <col min="12097" max="12099" width="9.5" style="412" customWidth="1"/>
    <col min="12100" max="12100" width="9.125" style="412" customWidth="1"/>
    <col min="12101" max="12102" width="8.5" style="412" customWidth="1"/>
    <col min="12103" max="12105" width="9.5" style="412" customWidth="1"/>
    <col min="12106" max="12106" width="11.125" style="412" bestFit="1" customWidth="1"/>
    <col min="12107" max="12107" width="10.375" style="412" bestFit="1" customWidth="1"/>
    <col min="12108" max="12108" width="9.375" style="412" bestFit="1" customWidth="1"/>
    <col min="12109" max="12109" width="10.375" style="412" bestFit="1" customWidth="1"/>
    <col min="12110" max="12110" width="10.375" style="412" customWidth="1"/>
    <col min="12111" max="12111" width="11.125" style="412" bestFit="1" customWidth="1"/>
    <col min="12112" max="12112" width="2.875" style="412" customWidth="1"/>
    <col min="12113" max="12288" width="9" style="412"/>
    <col min="12289" max="12289" width="35" style="412" customWidth="1"/>
    <col min="12290" max="12290" width="9.125" style="412" customWidth="1"/>
    <col min="12291" max="12292" width="8.5" style="412" customWidth="1"/>
    <col min="12293" max="12295" width="9.5" style="412" customWidth="1"/>
    <col min="12296" max="12296" width="9.125" style="412" customWidth="1"/>
    <col min="12297" max="12298" width="8.5" style="412" customWidth="1"/>
    <col min="12299" max="12301" width="9.5" style="412" customWidth="1"/>
    <col min="12302" max="12302" width="9.125" style="412" customWidth="1"/>
    <col min="12303" max="12304" width="8.5" style="412" customWidth="1"/>
    <col min="12305" max="12307" width="9.5" style="412" customWidth="1"/>
    <col min="12308" max="12308" width="9.125" style="412" customWidth="1"/>
    <col min="12309" max="12310" width="8.5" style="412" customWidth="1"/>
    <col min="12311" max="12313" width="9.5" style="412" customWidth="1"/>
    <col min="12314" max="12314" width="9.125" style="412" customWidth="1"/>
    <col min="12315" max="12316" width="8.5" style="412" customWidth="1"/>
    <col min="12317" max="12319" width="9.5" style="412" customWidth="1"/>
    <col min="12320" max="12320" width="9.125" style="412" customWidth="1"/>
    <col min="12321" max="12322" width="8.5" style="412" customWidth="1"/>
    <col min="12323" max="12325" width="9.5" style="412" customWidth="1"/>
    <col min="12326" max="12326" width="9.125" style="412" customWidth="1"/>
    <col min="12327" max="12328" width="8.5" style="412" customWidth="1"/>
    <col min="12329" max="12331" width="9.5" style="412" customWidth="1"/>
    <col min="12332" max="12332" width="9.125" style="412" customWidth="1"/>
    <col min="12333" max="12334" width="8.5" style="412" customWidth="1"/>
    <col min="12335" max="12337" width="9.5" style="412" customWidth="1"/>
    <col min="12338" max="12338" width="9.125" style="412" customWidth="1"/>
    <col min="12339" max="12340" width="8.5" style="412" customWidth="1"/>
    <col min="12341" max="12343" width="9.5" style="412" customWidth="1"/>
    <col min="12344" max="12344" width="9.125" style="412" customWidth="1"/>
    <col min="12345" max="12346" width="8.5" style="412" customWidth="1"/>
    <col min="12347" max="12349" width="9.5" style="412" customWidth="1"/>
    <col min="12350" max="12350" width="9.125" style="412" customWidth="1"/>
    <col min="12351" max="12352" width="8.5" style="412" customWidth="1"/>
    <col min="12353" max="12355" width="9.5" style="412" customWidth="1"/>
    <col min="12356" max="12356" width="9.125" style="412" customWidth="1"/>
    <col min="12357" max="12358" width="8.5" style="412" customWidth="1"/>
    <col min="12359" max="12361" width="9.5" style="412" customWidth="1"/>
    <col min="12362" max="12362" width="11.125" style="412" bestFit="1" customWidth="1"/>
    <col min="12363" max="12363" width="10.375" style="412" bestFit="1" customWidth="1"/>
    <col min="12364" max="12364" width="9.375" style="412" bestFit="1" customWidth="1"/>
    <col min="12365" max="12365" width="10.375" style="412" bestFit="1" customWidth="1"/>
    <col min="12366" max="12366" width="10.375" style="412" customWidth="1"/>
    <col min="12367" max="12367" width="11.125" style="412" bestFit="1" customWidth="1"/>
    <col min="12368" max="12368" width="2.875" style="412" customWidth="1"/>
    <col min="12369" max="12544" width="9" style="412"/>
    <col min="12545" max="12545" width="35" style="412" customWidth="1"/>
    <col min="12546" max="12546" width="9.125" style="412" customWidth="1"/>
    <col min="12547" max="12548" width="8.5" style="412" customWidth="1"/>
    <col min="12549" max="12551" width="9.5" style="412" customWidth="1"/>
    <col min="12552" max="12552" width="9.125" style="412" customWidth="1"/>
    <col min="12553" max="12554" width="8.5" style="412" customWidth="1"/>
    <col min="12555" max="12557" width="9.5" style="412" customWidth="1"/>
    <col min="12558" max="12558" width="9.125" style="412" customWidth="1"/>
    <col min="12559" max="12560" width="8.5" style="412" customWidth="1"/>
    <col min="12561" max="12563" width="9.5" style="412" customWidth="1"/>
    <col min="12564" max="12564" width="9.125" style="412" customWidth="1"/>
    <col min="12565" max="12566" width="8.5" style="412" customWidth="1"/>
    <col min="12567" max="12569" width="9.5" style="412" customWidth="1"/>
    <col min="12570" max="12570" width="9.125" style="412" customWidth="1"/>
    <col min="12571" max="12572" width="8.5" style="412" customWidth="1"/>
    <col min="12573" max="12575" width="9.5" style="412" customWidth="1"/>
    <col min="12576" max="12576" width="9.125" style="412" customWidth="1"/>
    <col min="12577" max="12578" width="8.5" style="412" customWidth="1"/>
    <col min="12579" max="12581" width="9.5" style="412" customWidth="1"/>
    <col min="12582" max="12582" width="9.125" style="412" customWidth="1"/>
    <col min="12583" max="12584" width="8.5" style="412" customWidth="1"/>
    <col min="12585" max="12587" width="9.5" style="412" customWidth="1"/>
    <col min="12588" max="12588" width="9.125" style="412" customWidth="1"/>
    <col min="12589" max="12590" width="8.5" style="412" customWidth="1"/>
    <col min="12591" max="12593" width="9.5" style="412" customWidth="1"/>
    <col min="12594" max="12594" width="9.125" style="412" customWidth="1"/>
    <col min="12595" max="12596" width="8.5" style="412" customWidth="1"/>
    <col min="12597" max="12599" width="9.5" style="412" customWidth="1"/>
    <col min="12600" max="12600" width="9.125" style="412" customWidth="1"/>
    <col min="12601" max="12602" width="8.5" style="412" customWidth="1"/>
    <col min="12603" max="12605" width="9.5" style="412" customWidth="1"/>
    <col min="12606" max="12606" width="9.125" style="412" customWidth="1"/>
    <col min="12607" max="12608" width="8.5" style="412" customWidth="1"/>
    <col min="12609" max="12611" width="9.5" style="412" customWidth="1"/>
    <col min="12612" max="12612" width="9.125" style="412" customWidth="1"/>
    <col min="12613" max="12614" width="8.5" style="412" customWidth="1"/>
    <col min="12615" max="12617" width="9.5" style="412" customWidth="1"/>
    <col min="12618" max="12618" width="11.125" style="412" bestFit="1" customWidth="1"/>
    <col min="12619" max="12619" width="10.375" style="412" bestFit="1" customWidth="1"/>
    <col min="12620" max="12620" width="9.375" style="412" bestFit="1" customWidth="1"/>
    <col min="12621" max="12621" width="10.375" style="412" bestFit="1" customWidth="1"/>
    <col min="12622" max="12622" width="10.375" style="412" customWidth="1"/>
    <col min="12623" max="12623" width="11.125" style="412" bestFit="1" customWidth="1"/>
    <col min="12624" max="12624" width="2.875" style="412" customWidth="1"/>
    <col min="12625" max="12800" width="9" style="412"/>
    <col min="12801" max="12801" width="35" style="412" customWidth="1"/>
    <col min="12802" max="12802" width="9.125" style="412" customWidth="1"/>
    <col min="12803" max="12804" width="8.5" style="412" customWidth="1"/>
    <col min="12805" max="12807" width="9.5" style="412" customWidth="1"/>
    <col min="12808" max="12808" width="9.125" style="412" customWidth="1"/>
    <col min="12809" max="12810" width="8.5" style="412" customWidth="1"/>
    <col min="12811" max="12813" width="9.5" style="412" customWidth="1"/>
    <col min="12814" max="12814" width="9.125" style="412" customWidth="1"/>
    <col min="12815" max="12816" width="8.5" style="412" customWidth="1"/>
    <col min="12817" max="12819" width="9.5" style="412" customWidth="1"/>
    <col min="12820" max="12820" width="9.125" style="412" customWidth="1"/>
    <col min="12821" max="12822" width="8.5" style="412" customWidth="1"/>
    <col min="12823" max="12825" width="9.5" style="412" customWidth="1"/>
    <col min="12826" max="12826" width="9.125" style="412" customWidth="1"/>
    <col min="12827" max="12828" width="8.5" style="412" customWidth="1"/>
    <col min="12829" max="12831" width="9.5" style="412" customWidth="1"/>
    <col min="12832" max="12832" width="9.125" style="412" customWidth="1"/>
    <col min="12833" max="12834" width="8.5" style="412" customWidth="1"/>
    <col min="12835" max="12837" width="9.5" style="412" customWidth="1"/>
    <col min="12838" max="12838" width="9.125" style="412" customWidth="1"/>
    <col min="12839" max="12840" width="8.5" style="412" customWidth="1"/>
    <col min="12841" max="12843" width="9.5" style="412" customWidth="1"/>
    <col min="12844" max="12844" width="9.125" style="412" customWidth="1"/>
    <col min="12845" max="12846" width="8.5" style="412" customWidth="1"/>
    <col min="12847" max="12849" width="9.5" style="412" customWidth="1"/>
    <col min="12850" max="12850" width="9.125" style="412" customWidth="1"/>
    <col min="12851" max="12852" width="8.5" style="412" customWidth="1"/>
    <col min="12853" max="12855" width="9.5" style="412" customWidth="1"/>
    <col min="12856" max="12856" width="9.125" style="412" customWidth="1"/>
    <col min="12857" max="12858" width="8.5" style="412" customWidth="1"/>
    <col min="12859" max="12861" width="9.5" style="412" customWidth="1"/>
    <col min="12862" max="12862" width="9.125" style="412" customWidth="1"/>
    <col min="12863" max="12864" width="8.5" style="412" customWidth="1"/>
    <col min="12865" max="12867" width="9.5" style="412" customWidth="1"/>
    <col min="12868" max="12868" width="9.125" style="412" customWidth="1"/>
    <col min="12869" max="12870" width="8.5" style="412" customWidth="1"/>
    <col min="12871" max="12873" width="9.5" style="412" customWidth="1"/>
    <col min="12874" max="12874" width="11.125" style="412" bestFit="1" customWidth="1"/>
    <col min="12875" max="12875" width="10.375" style="412" bestFit="1" customWidth="1"/>
    <col min="12876" max="12876" width="9.375" style="412" bestFit="1" customWidth="1"/>
    <col min="12877" max="12877" width="10.375" style="412" bestFit="1" customWidth="1"/>
    <col min="12878" max="12878" width="10.375" style="412" customWidth="1"/>
    <col min="12879" max="12879" width="11.125" style="412" bestFit="1" customWidth="1"/>
    <col min="12880" max="12880" width="2.875" style="412" customWidth="1"/>
    <col min="12881" max="13056" width="9" style="412"/>
    <col min="13057" max="13057" width="35" style="412" customWidth="1"/>
    <col min="13058" max="13058" width="9.125" style="412" customWidth="1"/>
    <col min="13059" max="13060" width="8.5" style="412" customWidth="1"/>
    <col min="13061" max="13063" width="9.5" style="412" customWidth="1"/>
    <col min="13064" max="13064" width="9.125" style="412" customWidth="1"/>
    <col min="13065" max="13066" width="8.5" style="412" customWidth="1"/>
    <col min="13067" max="13069" width="9.5" style="412" customWidth="1"/>
    <col min="13070" max="13070" width="9.125" style="412" customWidth="1"/>
    <col min="13071" max="13072" width="8.5" style="412" customWidth="1"/>
    <col min="13073" max="13075" width="9.5" style="412" customWidth="1"/>
    <col min="13076" max="13076" width="9.125" style="412" customWidth="1"/>
    <col min="13077" max="13078" width="8.5" style="412" customWidth="1"/>
    <col min="13079" max="13081" width="9.5" style="412" customWidth="1"/>
    <col min="13082" max="13082" width="9.125" style="412" customWidth="1"/>
    <col min="13083" max="13084" width="8.5" style="412" customWidth="1"/>
    <col min="13085" max="13087" width="9.5" style="412" customWidth="1"/>
    <col min="13088" max="13088" width="9.125" style="412" customWidth="1"/>
    <col min="13089" max="13090" width="8.5" style="412" customWidth="1"/>
    <col min="13091" max="13093" width="9.5" style="412" customWidth="1"/>
    <col min="13094" max="13094" width="9.125" style="412" customWidth="1"/>
    <col min="13095" max="13096" width="8.5" style="412" customWidth="1"/>
    <col min="13097" max="13099" width="9.5" style="412" customWidth="1"/>
    <col min="13100" max="13100" width="9.125" style="412" customWidth="1"/>
    <col min="13101" max="13102" width="8.5" style="412" customWidth="1"/>
    <col min="13103" max="13105" width="9.5" style="412" customWidth="1"/>
    <col min="13106" max="13106" width="9.125" style="412" customWidth="1"/>
    <col min="13107" max="13108" width="8.5" style="412" customWidth="1"/>
    <col min="13109" max="13111" width="9.5" style="412" customWidth="1"/>
    <col min="13112" max="13112" width="9.125" style="412" customWidth="1"/>
    <col min="13113" max="13114" width="8.5" style="412" customWidth="1"/>
    <col min="13115" max="13117" width="9.5" style="412" customWidth="1"/>
    <col min="13118" max="13118" width="9.125" style="412" customWidth="1"/>
    <col min="13119" max="13120" width="8.5" style="412" customWidth="1"/>
    <col min="13121" max="13123" width="9.5" style="412" customWidth="1"/>
    <col min="13124" max="13124" width="9.125" style="412" customWidth="1"/>
    <col min="13125" max="13126" width="8.5" style="412" customWidth="1"/>
    <col min="13127" max="13129" width="9.5" style="412" customWidth="1"/>
    <col min="13130" max="13130" width="11.125" style="412" bestFit="1" customWidth="1"/>
    <col min="13131" max="13131" width="10.375" style="412" bestFit="1" customWidth="1"/>
    <col min="13132" max="13132" width="9.375" style="412" bestFit="1" customWidth="1"/>
    <col min="13133" max="13133" width="10.375" style="412" bestFit="1" customWidth="1"/>
    <col min="13134" max="13134" width="10.375" style="412" customWidth="1"/>
    <col min="13135" max="13135" width="11.125" style="412" bestFit="1" customWidth="1"/>
    <col min="13136" max="13136" width="2.875" style="412" customWidth="1"/>
    <col min="13137" max="13312" width="9" style="412"/>
    <col min="13313" max="13313" width="35" style="412" customWidth="1"/>
    <col min="13314" max="13314" width="9.125" style="412" customWidth="1"/>
    <col min="13315" max="13316" width="8.5" style="412" customWidth="1"/>
    <col min="13317" max="13319" width="9.5" style="412" customWidth="1"/>
    <col min="13320" max="13320" width="9.125" style="412" customWidth="1"/>
    <col min="13321" max="13322" width="8.5" style="412" customWidth="1"/>
    <col min="13323" max="13325" width="9.5" style="412" customWidth="1"/>
    <col min="13326" max="13326" width="9.125" style="412" customWidth="1"/>
    <col min="13327" max="13328" width="8.5" style="412" customWidth="1"/>
    <col min="13329" max="13331" width="9.5" style="412" customWidth="1"/>
    <col min="13332" max="13332" width="9.125" style="412" customWidth="1"/>
    <col min="13333" max="13334" width="8.5" style="412" customWidth="1"/>
    <col min="13335" max="13337" width="9.5" style="412" customWidth="1"/>
    <col min="13338" max="13338" width="9.125" style="412" customWidth="1"/>
    <col min="13339" max="13340" width="8.5" style="412" customWidth="1"/>
    <col min="13341" max="13343" width="9.5" style="412" customWidth="1"/>
    <col min="13344" max="13344" width="9.125" style="412" customWidth="1"/>
    <col min="13345" max="13346" width="8.5" style="412" customWidth="1"/>
    <col min="13347" max="13349" width="9.5" style="412" customWidth="1"/>
    <col min="13350" max="13350" width="9.125" style="412" customWidth="1"/>
    <col min="13351" max="13352" width="8.5" style="412" customWidth="1"/>
    <col min="13353" max="13355" width="9.5" style="412" customWidth="1"/>
    <col min="13356" max="13356" width="9.125" style="412" customWidth="1"/>
    <col min="13357" max="13358" width="8.5" style="412" customWidth="1"/>
    <col min="13359" max="13361" width="9.5" style="412" customWidth="1"/>
    <col min="13362" max="13362" width="9.125" style="412" customWidth="1"/>
    <col min="13363" max="13364" width="8.5" style="412" customWidth="1"/>
    <col min="13365" max="13367" width="9.5" style="412" customWidth="1"/>
    <col min="13368" max="13368" width="9.125" style="412" customWidth="1"/>
    <col min="13369" max="13370" width="8.5" style="412" customWidth="1"/>
    <col min="13371" max="13373" width="9.5" style="412" customWidth="1"/>
    <col min="13374" max="13374" width="9.125" style="412" customWidth="1"/>
    <col min="13375" max="13376" width="8.5" style="412" customWidth="1"/>
    <col min="13377" max="13379" width="9.5" style="412" customWidth="1"/>
    <col min="13380" max="13380" width="9.125" style="412" customWidth="1"/>
    <col min="13381" max="13382" width="8.5" style="412" customWidth="1"/>
    <col min="13383" max="13385" width="9.5" style="412" customWidth="1"/>
    <col min="13386" max="13386" width="11.125" style="412" bestFit="1" customWidth="1"/>
    <col min="13387" max="13387" width="10.375" style="412" bestFit="1" customWidth="1"/>
    <col min="13388" max="13388" width="9.375" style="412" bestFit="1" customWidth="1"/>
    <col min="13389" max="13389" width="10.375" style="412" bestFit="1" customWidth="1"/>
    <col min="13390" max="13390" width="10.375" style="412" customWidth="1"/>
    <col min="13391" max="13391" width="11.125" style="412" bestFit="1" customWidth="1"/>
    <col min="13392" max="13392" width="2.875" style="412" customWidth="1"/>
    <col min="13393" max="13568" width="9" style="412"/>
    <col min="13569" max="13569" width="35" style="412" customWidth="1"/>
    <col min="13570" max="13570" width="9.125" style="412" customWidth="1"/>
    <col min="13571" max="13572" width="8.5" style="412" customWidth="1"/>
    <col min="13573" max="13575" width="9.5" style="412" customWidth="1"/>
    <col min="13576" max="13576" width="9.125" style="412" customWidth="1"/>
    <col min="13577" max="13578" width="8.5" style="412" customWidth="1"/>
    <col min="13579" max="13581" width="9.5" style="412" customWidth="1"/>
    <col min="13582" max="13582" width="9.125" style="412" customWidth="1"/>
    <col min="13583" max="13584" width="8.5" style="412" customWidth="1"/>
    <col min="13585" max="13587" width="9.5" style="412" customWidth="1"/>
    <col min="13588" max="13588" width="9.125" style="412" customWidth="1"/>
    <col min="13589" max="13590" width="8.5" style="412" customWidth="1"/>
    <col min="13591" max="13593" width="9.5" style="412" customWidth="1"/>
    <col min="13594" max="13594" width="9.125" style="412" customWidth="1"/>
    <col min="13595" max="13596" width="8.5" style="412" customWidth="1"/>
    <col min="13597" max="13599" width="9.5" style="412" customWidth="1"/>
    <col min="13600" max="13600" width="9.125" style="412" customWidth="1"/>
    <col min="13601" max="13602" width="8.5" style="412" customWidth="1"/>
    <col min="13603" max="13605" width="9.5" style="412" customWidth="1"/>
    <col min="13606" max="13606" width="9.125" style="412" customWidth="1"/>
    <col min="13607" max="13608" width="8.5" style="412" customWidth="1"/>
    <col min="13609" max="13611" width="9.5" style="412" customWidth="1"/>
    <col min="13612" max="13612" width="9.125" style="412" customWidth="1"/>
    <col min="13613" max="13614" width="8.5" style="412" customWidth="1"/>
    <col min="13615" max="13617" width="9.5" style="412" customWidth="1"/>
    <col min="13618" max="13618" width="9.125" style="412" customWidth="1"/>
    <col min="13619" max="13620" width="8.5" style="412" customWidth="1"/>
    <col min="13621" max="13623" width="9.5" style="412" customWidth="1"/>
    <col min="13624" max="13624" width="9.125" style="412" customWidth="1"/>
    <col min="13625" max="13626" width="8.5" style="412" customWidth="1"/>
    <col min="13627" max="13629" width="9.5" style="412" customWidth="1"/>
    <col min="13630" max="13630" width="9.125" style="412" customWidth="1"/>
    <col min="13631" max="13632" width="8.5" style="412" customWidth="1"/>
    <col min="13633" max="13635" width="9.5" style="412" customWidth="1"/>
    <col min="13636" max="13636" width="9.125" style="412" customWidth="1"/>
    <col min="13637" max="13638" width="8.5" style="412" customWidth="1"/>
    <col min="13639" max="13641" width="9.5" style="412" customWidth="1"/>
    <col min="13642" max="13642" width="11.125" style="412" bestFit="1" customWidth="1"/>
    <col min="13643" max="13643" width="10.375" style="412" bestFit="1" customWidth="1"/>
    <col min="13644" max="13644" width="9.375" style="412" bestFit="1" customWidth="1"/>
    <col min="13645" max="13645" width="10.375" style="412" bestFit="1" customWidth="1"/>
    <col min="13646" max="13646" width="10.375" style="412" customWidth="1"/>
    <col min="13647" max="13647" width="11.125" style="412" bestFit="1" customWidth="1"/>
    <col min="13648" max="13648" width="2.875" style="412" customWidth="1"/>
    <col min="13649" max="13824" width="9" style="412"/>
    <col min="13825" max="13825" width="35" style="412" customWidth="1"/>
    <col min="13826" max="13826" width="9.125" style="412" customWidth="1"/>
    <col min="13827" max="13828" width="8.5" style="412" customWidth="1"/>
    <col min="13829" max="13831" width="9.5" style="412" customWidth="1"/>
    <col min="13832" max="13832" width="9.125" style="412" customWidth="1"/>
    <col min="13833" max="13834" width="8.5" style="412" customWidth="1"/>
    <col min="13835" max="13837" width="9.5" style="412" customWidth="1"/>
    <col min="13838" max="13838" width="9.125" style="412" customWidth="1"/>
    <col min="13839" max="13840" width="8.5" style="412" customWidth="1"/>
    <col min="13841" max="13843" width="9.5" style="412" customWidth="1"/>
    <col min="13844" max="13844" width="9.125" style="412" customWidth="1"/>
    <col min="13845" max="13846" width="8.5" style="412" customWidth="1"/>
    <col min="13847" max="13849" width="9.5" style="412" customWidth="1"/>
    <col min="13850" max="13850" width="9.125" style="412" customWidth="1"/>
    <col min="13851" max="13852" width="8.5" style="412" customWidth="1"/>
    <col min="13853" max="13855" width="9.5" style="412" customWidth="1"/>
    <col min="13856" max="13856" width="9.125" style="412" customWidth="1"/>
    <col min="13857" max="13858" width="8.5" style="412" customWidth="1"/>
    <col min="13859" max="13861" width="9.5" style="412" customWidth="1"/>
    <col min="13862" max="13862" width="9.125" style="412" customWidth="1"/>
    <col min="13863" max="13864" width="8.5" style="412" customWidth="1"/>
    <col min="13865" max="13867" width="9.5" style="412" customWidth="1"/>
    <col min="13868" max="13868" width="9.125" style="412" customWidth="1"/>
    <col min="13869" max="13870" width="8.5" style="412" customWidth="1"/>
    <col min="13871" max="13873" width="9.5" style="412" customWidth="1"/>
    <col min="13874" max="13874" width="9.125" style="412" customWidth="1"/>
    <col min="13875" max="13876" width="8.5" style="412" customWidth="1"/>
    <col min="13877" max="13879" width="9.5" style="412" customWidth="1"/>
    <col min="13880" max="13880" width="9.125" style="412" customWidth="1"/>
    <col min="13881" max="13882" width="8.5" style="412" customWidth="1"/>
    <col min="13883" max="13885" width="9.5" style="412" customWidth="1"/>
    <col min="13886" max="13886" width="9.125" style="412" customWidth="1"/>
    <col min="13887" max="13888" width="8.5" style="412" customWidth="1"/>
    <col min="13889" max="13891" width="9.5" style="412" customWidth="1"/>
    <col min="13892" max="13892" width="9.125" style="412" customWidth="1"/>
    <col min="13893" max="13894" width="8.5" style="412" customWidth="1"/>
    <col min="13895" max="13897" width="9.5" style="412" customWidth="1"/>
    <col min="13898" max="13898" width="11.125" style="412" bestFit="1" customWidth="1"/>
    <col min="13899" max="13899" width="10.375" style="412" bestFit="1" customWidth="1"/>
    <col min="13900" max="13900" width="9.375" style="412" bestFit="1" customWidth="1"/>
    <col min="13901" max="13901" width="10.375" style="412" bestFit="1" customWidth="1"/>
    <col min="13902" max="13902" width="10.375" style="412" customWidth="1"/>
    <col min="13903" max="13903" width="11.125" style="412" bestFit="1" customWidth="1"/>
    <col min="13904" max="13904" width="2.875" style="412" customWidth="1"/>
    <col min="13905" max="14080" width="9" style="412"/>
    <col min="14081" max="14081" width="35" style="412" customWidth="1"/>
    <col min="14082" max="14082" width="9.125" style="412" customWidth="1"/>
    <col min="14083" max="14084" width="8.5" style="412" customWidth="1"/>
    <col min="14085" max="14087" width="9.5" style="412" customWidth="1"/>
    <col min="14088" max="14088" width="9.125" style="412" customWidth="1"/>
    <col min="14089" max="14090" width="8.5" style="412" customWidth="1"/>
    <col min="14091" max="14093" width="9.5" style="412" customWidth="1"/>
    <col min="14094" max="14094" width="9.125" style="412" customWidth="1"/>
    <col min="14095" max="14096" width="8.5" style="412" customWidth="1"/>
    <col min="14097" max="14099" width="9.5" style="412" customWidth="1"/>
    <col min="14100" max="14100" width="9.125" style="412" customWidth="1"/>
    <col min="14101" max="14102" width="8.5" style="412" customWidth="1"/>
    <col min="14103" max="14105" width="9.5" style="412" customWidth="1"/>
    <col min="14106" max="14106" width="9.125" style="412" customWidth="1"/>
    <col min="14107" max="14108" width="8.5" style="412" customWidth="1"/>
    <col min="14109" max="14111" width="9.5" style="412" customWidth="1"/>
    <col min="14112" max="14112" width="9.125" style="412" customWidth="1"/>
    <col min="14113" max="14114" width="8.5" style="412" customWidth="1"/>
    <col min="14115" max="14117" width="9.5" style="412" customWidth="1"/>
    <col min="14118" max="14118" width="9.125" style="412" customWidth="1"/>
    <col min="14119" max="14120" width="8.5" style="412" customWidth="1"/>
    <col min="14121" max="14123" width="9.5" style="412" customWidth="1"/>
    <col min="14124" max="14124" width="9.125" style="412" customWidth="1"/>
    <col min="14125" max="14126" width="8.5" style="412" customWidth="1"/>
    <col min="14127" max="14129" width="9.5" style="412" customWidth="1"/>
    <col min="14130" max="14130" width="9.125" style="412" customWidth="1"/>
    <col min="14131" max="14132" width="8.5" style="412" customWidth="1"/>
    <col min="14133" max="14135" width="9.5" style="412" customWidth="1"/>
    <col min="14136" max="14136" width="9.125" style="412" customWidth="1"/>
    <col min="14137" max="14138" width="8.5" style="412" customWidth="1"/>
    <col min="14139" max="14141" width="9.5" style="412" customWidth="1"/>
    <col min="14142" max="14142" width="9.125" style="412" customWidth="1"/>
    <col min="14143" max="14144" width="8.5" style="412" customWidth="1"/>
    <col min="14145" max="14147" width="9.5" style="412" customWidth="1"/>
    <col min="14148" max="14148" width="9.125" style="412" customWidth="1"/>
    <col min="14149" max="14150" width="8.5" style="412" customWidth="1"/>
    <col min="14151" max="14153" width="9.5" style="412" customWidth="1"/>
    <col min="14154" max="14154" width="11.125" style="412" bestFit="1" customWidth="1"/>
    <col min="14155" max="14155" width="10.375" style="412" bestFit="1" customWidth="1"/>
    <col min="14156" max="14156" width="9.375" style="412" bestFit="1" customWidth="1"/>
    <col min="14157" max="14157" width="10.375" style="412" bestFit="1" customWidth="1"/>
    <col min="14158" max="14158" width="10.375" style="412" customWidth="1"/>
    <col min="14159" max="14159" width="11.125" style="412" bestFit="1" customWidth="1"/>
    <col min="14160" max="14160" width="2.875" style="412" customWidth="1"/>
    <col min="14161" max="14336" width="9" style="412"/>
    <col min="14337" max="14337" width="35" style="412" customWidth="1"/>
    <col min="14338" max="14338" width="9.125" style="412" customWidth="1"/>
    <col min="14339" max="14340" width="8.5" style="412" customWidth="1"/>
    <col min="14341" max="14343" width="9.5" style="412" customWidth="1"/>
    <col min="14344" max="14344" width="9.125" style="412" customWidth="1"/>
    <col min="14345" max="14346" width="8.5" style="412" customWidth="1"/>
    <col min="14347" max="14349" width="9.5" style="412" customWidth="1"/>
    <col min="14350" max="14350" width="9.125" style="412" customWidth="1"/>
    <col min="14351" max="14352" width="8.5" style="412" customWidth="1"/>
    <col min="14353" max="14355" width="9.5" style="412" customWidth="1"/>
    <col min="14356" max="14356" width="9.125" style="412" customWidth="1"/>
    <col min="14357" max="14358" width="8.5" style="412" customWidth="1"/>
    <col min="14359" max="14361" width="9.5" style="412" customWidth="1"/>
    <col min="14362" max="14362" width="9.125" style="412" customWidth="1"/>
    <col min="14363" max="14364" width="8.5" style="412" customWidth="1"/>
    <col min="14365" max="14367" width="9.5" style="412" customWidth="1"/>
    <col min="14368" max="14368" width="9.125" style="412" customWidth="1"/>
    <col min="14369" max="14370" width="8.5" style="412" customWidth="1"/>
    <col min="14371" max="14373" width="9.5" style="412" customWidth="1"/>
    <col min="14374" max="14374" width="9.125" style="412" customWidth="1"/>
    <col min="14375" max="14376" width="8.5" style="412" customWidth="1"/>
    <col min="14377" max="14379" width="9.5" style="412" customWidth="1"/>
    <col min="14380" max="14380" width="9.125" style="412" customWidth="1"/>
    <col min="14381" max="14382" width="8.5" style="412" customWidth="1"/>
    <col min="14383" max="14385" width="9.5" style="412" customWidth="1"/>
    <col min="14386" max="14386" width="9.125" style="412" customWidth="1"/>
    <col min="14387" max="14388" width="8.5" style="412" customWidth="1"/>
    <col min="14389" max="14391" width="9.5" style="412" customWidth="1"/>
    <col min="14392" max="14392" width="9.125" style="412" customWidth="1"/>
    <col min="14393" max="14394" width="8.5" style="412" customWidth="1"/>
    <col min="14395" max="14397" width="9.5" style="412" customWidth="1"/>
    <col min="14398" max="14398" width="9.125" style="412" customWidth="1"/>
    <col min="14399" max="14400" width="8.5" style="412" customWidth="1"/>
    <col min="14401" max="14403" width="9.5" style="412" customWidth="1"/>
    <col min="14404" max="14404" width="9.125" style="412" customWidth="1"/>
    <col min="14405" max="14406" width="8.5" style="412" customWidth="1"/>
    <col min="14407" max="14409" width="9.5" style="412" customWidth="1"/>
    <col min="14410" max="14410" width="11.125" style="412" bestFit="1" customWidth="1"/>
    <col min="14411" max="14411" width="10.375" style="412" bestFit="1" customWidth="1"/>
    <col min="14412" max="14412" width="9.375" style="412" bestFit="1" customWidth="1"/>
    <col min="14413" max="14413" width="10.375" style="412" bestFit="1" customWidth="1"/>
    <col min="14414" max="14414" width="10.375" style="412" customWidth="1"/>
    <col min="14415" max="14415" width="11.125" style="412" bestFit="1" customWidth="1"/>
    <col min="14416" max="14416" width="2.875" style="412" customWidth="1"/>
    <col min="14417" max="14592" width="9" style="412"/>
    <col min="14593" max="14593" width="35" style="412" customWidth="1"/>
    <col min="14594" max="14594" width="9.125" style="412" customWidth="1"/>
    <col min="14595" max="14596" width="8.5" style="412" customWidth="1"/>
    <col min="14597" max="14599" width="9.5" style="412" customWidth="1"/>
    <col min="14600" max="14600" width="9.125" style="412" customWidth="1"/>
    <col min="14601" max="14602" width="8.5" style="412" customWidth="1"/>
    <col min="14603" max="14605" width="9.5" style="412" customWidth="1"/>
    <col min="14606" max="14606" width="9.125" style="412" customWidth="1"/>
    <col min="14607" max="14608" width="8.5" style="412" customWidth="1"/>
    <col min="14609" max="14611" width="9.5" style="412" customWidth="1"/>
    <col min="14612" max="14612" width="9.125" style="412" customWidth="1"/>
    <col min="14613" max="14614" width="8.5" style="412" customWidth="1"/>
    <col min="14615" max="14617" width="9.5" style="412" customWidth="1"/>
    <col min="14618" max="14618" width="9.125" style="412" customWidth="1"/>
    <col min="14619" max="14620" width="8.5" style="412" customWidth="1"/>
    <col min="14621" max="14623" width="9.5" style="412" customWidth="1"/>
    <col min="14624" max="14624" width="9.125" style="412" customWidth="1"/>
    <col min="14625" max="14626" width="8.5" style="412" customWidth="1"/>
    <col min="14627" max="14629" width="9.5" style="412" customWidth="1"/>
    <col min="14630" max="14630" width="9.125" style="412" customWidth="1"/>
    <col min="14631" max="14632" width="8.5" style="412" customWidth="1"/>
    <col min="14633" max="14635" width="9.5" style="412" customWidth="1"/>
    <col min="14636" max="14636" width="9.125" style="412" customWidth="1"/>
    <col min="14637" max="14638" width="8.5" style="412" customWidth="1"/>
    <col min="14639" max="14641" width="9.5" style="412" customWidth="1"/>
    <col min="14642" max="14642" width="9.125" style="412" customWidth="1"/>
    <col min="14643" max="14644" width="8.5" style="412" customWidth="1"/>
    <col min="14645" max="14647" width="9.5" style="412" customWidth="1"/>
    <col min="14648" max="14648" width="9.125" style="412" customWidth="1"/>
    <col min="14649" max="14650" width="8.5" style="412" customWidth="1"/>
    <col min="14651" max="14653" width="9.5" style="412" customWidth="1"/>
    <col min="14654" max="14654" width="9.125" style="412" customWidth="1"/>
    <col min="14655" max="14656" width="8.5" style="412" customWidth="1"/>
    <col min="14657" max="14659" width="9.5" style="412" customWidth="1"/>
    <col min="14660" max="14660" width="9.125" style="412" customWidth="1"/>
    <col min="14661" max="14662" width="8.5" style="412" customWidth="1"/>
    <col min="14663" max="14665" width="9.5" style="412" customWidth="1"/>
    <col min="14666" max="14666" width="11.125" style="412" bestFit="1" customWidth="1"/>
    <col min="14667" max="14667" width="10.375" style="412" bestFit="1" customWidth="1"/>
    <col min="14668" max="14668" width="9.375" style="412" bestFit="1" customWidth="1"/>
    <col min="14669" max="14669" width="10.375" style="412" bestFit="1" customWidth="1"/>
    <col min="14670" max="14670" width="10.375" style="412" customWidth="1"/>
    <col min="14671" max="14671" width="11.125" style="412" bestFit="1" customWidth="1"/>
    <col min="14672" max="14672" width="2.875" style="412" customWidth="1"/>
    <col min="14673" max="14848" width="9" style="412"/>
    <col min="14849" max="14849" width="35" style="412" customWidth="1"/>
    <col min="14850" max="14850" width="9.125" style="412" customWidth="1"/>
    <col min="14851" max="14852" width="8.5" style="412" customWidth="1"/>
    <col min="14853" max="14855" width="9.5" style="412" customWidth="1"/>
    <col min="14856" max="14856" width="9.125" style="412" customWidth="1"/>
    <col min="14857" max="14858" width="8.5" style="412" customWidth="1"/>
    <col min="14859" max="14861" width="9.5" style="412" customWidth="1"/>
    <col min="14862" max="14862" width="9.125" style="412" customWidth="1"/>
    <col min="14863" max="14864" width="8.5" style="412" customWidth="1"/>
    <col min="14865" max="14867" width="9.5" style="412" customWidth="1"/>
    <col min="14868" max="14868" width="9.125" style="412" customWidth="1"/>
    <col min="14869" max="14870" width="8.5" style="412" customWidth="1"/>
    <col min="14871" max="14873" width="9.5" style="412" customWidth="1"/>
    <col min="14874" max="14874" width="9.125" style="412" customWidth="1"/>
    <col min="14875" max="14876" width="8.5" style="412" customWidth="1"/>
    <col min="14877" max="14879" width="9.5" style="412" customWidth="1"/>
    <col min="14880" max="14880" width="9.125" style="412" customWidth="1"/>
    <col min="14881" max="14882" width="8.5" style="412" customWidth="1"/>
    <col min="14883" max="14885" width="9.5" style="412" customWidth="1"/>
    <col min="14886" max="14886" width="9.125" style="412" customWidth="1"/>
    <col min="14887" max="14888" width="8.5" style="412" customWidth="1"/>
    <col min="14889" max="14891" width="9.5" style="412" customWidth="1"/>
    <col min="14892" max="14892" width="9.125" style="412" customWidth="1"/>
    <col min="14893" max="14894" width="8.5" style="412" customWidth="1"/>
    <col min="14895" max="14897" width="9.5" style="412" customWidth="1"/>
    <col min="14898" max="14898" width="9.125" style="412" customWidth="1"/>
    <col min="14899" max="14900" width="8.5" style="412" customWidth="1"/>
    <col min="14901" max="14903" width="9.5" style="412" customWidth="1"/>
    <col min="14904" max="14904" width="9.125" style="412" customWidth="1"/>
    <col min="14905" max="14906" width="8.5" style="412" customWidth="1"/>
    <col min="14907" max="14909" width="9.5" style="412" customWidth="1"/>
    <col min="14910" max="14910" width="9.125" style="412" customWidth="1"/>
    <col min="14911" max="14912" width="8.5" style="412" customWidth="1"/>
    <col min="14913" max="14915" width="9.5" style="412" customWidth="1"/>
    <col min="14916" max="14916" width="9.125" style="412" customWidth="1"/>
    <col min="14917" max="14918" width="8.5" style="412" customWidth="1"/>
    <col min="14919" max="14921" width="9.5" style="412" customWidth="1"/>
    <col min="14922" max="14922" width="11.125" style="412" bestFit="1" customWidth="1"/>
    <col min="14923" max="14923" width="10.375" style="412" bestFit="1" customWidth="1"/>
    <col min="14924" max="14924" width="9.375" style="412" bestFit="1" customWidth="1"/>
    <col min="14925" max="14925" width="10.375" style="412" bestFit="1" customWidth="1"/>
    <col min="14926" max="14926" width="10.375" style="412" customWidth="1"/>
    <col min="14927" max="14927" width="11.125" style="412" bestFit="1" customWidth="1"/>
    <col min="14928" max="14928" width="2.875" style="412" customWidth="1"/>
    <col min="14929" max="15104" width="9" style="412"/>
    <col min="15105" max="15105" width="35" style="412" customWidth="1"/>
    <col min="15106" max="15106" width="9.125" style="412" customWidth="1"/>
    <col min="15107" max="15108" width="8.5" style="412" customWidth="1"/>
    <col min="15109" max="15111" width="9.5" style="412" customWidth="1"/>
    <col min="15112" max="15112" width="9.125" style="412" customWidth="1"/>
    <col min="15113" max="15114" width="8.5" style="412" customWidth="1"/>
    <col min="15115" max="15117" width="9.5" style="412" customWidth="1"/>
    <col min="15118" max="15118" width="9.125" style="412" customWidth="1"/>
    <col min="15119" max="15120" width="8.5" style="412" customWidth="1"/>
    <col min="15121" max="15123" width="9.5" style="412" customWidth="1"/>
    <col min="15124" max="15124" width="9.125" style="412" customWidth="1"/>
    <col min="15125" max="15126" width="8.5" style="412" customWidth="1"/>
    <col min="15127" max="15129" width="9.5" style="412" customWidth="1"/>
    <col min="15130" max="15130" width="9.125" style="412" customWidth="1"/>
    <col min="15131" max="15132" width="8.5" style="412" customWidth="1"/>
    <col min="15133" max="15135" width="9.5" style="412" customWidth="1"/>
    <col min="15136" max="15136" width="9.125" style="412" customWidth="1"/>
    <col min="15137" max="15138" width="8.5" style="412" customWidth="1"/>
    <col min="15139" max="15141" width="9.5" style="412" customWidth="1"/>
    <col min="15142" max="15142" width="9.125" style="412" customWidth="1"/>
    <col min="15143" max="15144" width="8.5" style="412" customWidth="1"/>
    <col min="15145" max="15147" width="9.5" style="412" customWidth="1"/>
    <col min="15148" max="15148" width="9.125" style="412" customWidth="1"/>
    <col min="15149" max="15150" width="8.5" style="412" customWidth="1"/>
    <col min="15151" max="15153" width="9.5" style="412" customWidth="1"/>
    <col min="15154" max="15154" width="9.125" style="412" customWidth="1"/>
    <col min="15155" max="15156" width="8.5" style="412" customWidth="1"/>
    <col min="15157" max="15159" width="9.5" style="412" customWidth="1"/>
    <col min="15160" max="15160" width="9.125" style="412" customWidth="1"/>
    <col min="15161" max="15162" width="8.5" style="412" customWidth="1"/>
    <col min="15163" max="15165" width="9.5" style="412" customWidth="1"/>
    <col min="15166" max="15166" width="9.125" style="412" customWidth="1"/>
    <col min="15167" max="15168" width="8.5" style="412" customWidth="1"/>
    <col min="15169" max="15171" width="9.5" style="412" customWidth="1"/>
    <col min="15172" max="15172" width="9.125" style="412" customWidth="1"/>
    <col min="15173" max="15174" width="8.5" style="412" customWidth="1"/>
    <col min="15175" max="15177" width="9.5" style="412" customWidth="1"/>
    <col min="15178" max="15178" width="11.125" style="412" bestFit="1" customWidth="1"/>
    <col min="15179" max="15179" width="10.375" style="412" bestFit="1" customWidth="1"/>
    <col min="15180" max="15180" width="9.375" style="412" bestFit="1" customWidth="1"/>
    <col min="15181" max="15181" width="10.375" style="412" bestFit="1" customWidth="1"/>
    <col min="15182" max="15182" width="10.375" style="412" customWidth="1"/>
    <col min="15183" max="15183" width="11.125" style="412" bestFit="1" customWidth="1"/>
    <col min="15184" max="15184" width="2.875" style="412" customWidth="1"/>
    <col min="15185" max="15360" width="9" style="412"/>
    <col min="15361" max="15361" width="35" style="412" customWidth="1"/>
    <col min="15362" max="15362" width="9.125" style="412" customWidth="1"/>
    <col min="15363" max="15364" width="8.5" style="412" customWidth="1"/>
    <col min="15365" max="15367" width="9.5" style="412" customWidth="1"/>
    <col min="15368" max="15368" width="9.125" style="412" customWidth="1"/>
    <col min="15369" max="15370" width="8.5" style="412" customWidth="1"/>
    <col min="15371" max="15373" width="9.5" style="412" customWidth="1"/>
    <col min="15374" max="15374" width="9.125" style="412" customWidth="1"/>
    <col min="15375" max="15376" width="8.5" style="412" customWidth="1"/>
    <col min="15377" max="15379" width="9.5" style="412" customWidth="1"/>
    <col min="15380" max="15380" width="9.125" style="412" customWidth="1"/>
    <col min="15381" max="15382" width="8.5" style="412" customWidth="1"/>
    <col min="15383" max="15385" width="9.5" style="412" customWidth="1"/>
    <col min="15386" max="15386" width="9.125" style="412" customWidth="1"/>
    <col min="15387" max="15388" width="8.5" style="412" customWidth="1"/>
    <col min="15389" max="15391" width="9.5" style="412" customWidth="1"/>
    <col min="15392" max="15392" width="9.125" style="412" customWidth="1"/>
    <col min="15393" max="15394" width="8.5" style="412" customWidth="1"/>
    <col min="15395" max="15397" width="9.5" style="412" customWidth="1"/>
    <col min="15398" max="15398" width="9.125" style="412" customWidth="1"/>
    <col min="15399" max="15400" width="8.5" style="412" customWidth="1"/>
    <col min="15401" max="15403" width="9.5" style="412" customWidth="1"/>
    <col min="15404" max="15404" width="9.125" style="412" customWidth="1"/>
    <col min="15405" max="15406" width="8.5" style="412" customWidth="1"/>
    <col min="15407" max="15409" width="9.5" style="412" customWidth="1"/>
    <col min="15410" max="15410" width="9.125" style="412" customWidth="1"/>
    <col min="15411" max="15412" width="8.5" style="412" customWidth="1"/>
    <col min="15413" max="15415" width="9.5" style="412" customWidth="1"/>
    <col min="15416" max="15416" width="9.125" style="412" customWidth="1"/>
    <col min="15417" max="15418" width="8.5" style="412" customWidth="1"/>
    <col min="15419" max="15421" width="9.5" style="412" customWidth="1"/>
    <col min="15422" max="15422" width="9.125" style="412" customWidth="1"/>
    <col min="15423" max="15424" width="8.5" style="412" customWidth="1"/>
    <col min="15425" max="15427" width="9.5" style="412" customWidth="1"/>
    <col min="15428" max="15428" width="9.125" style="412" customWidth="1"/>
    <col min="15429" max="15430" width="8.5" style="412" customWidth="1"/>
    <col min="15431" max="15433" width="9.5" style="412" customWidth="1"/>
    <col min="15434" max="15434" width="11.125" style="412" bestFit="1" customWidth="1"/>
    <col min="15435" max="15435" width="10.375" style="412" bestFit="1" customWidth="1"/>
    <col min="15436" max="15436" width="9.375" style="412" bestFit="1" customWidth="1"/>
    <col min="15437" max="15437" width="10.375" style="412" bestFit="1" customWidth="1"/>
    <col min="15438" max="15438" width="10.375" style="412" customWidth="1"/>
    <col min="15439" max="15439" width="11.125" style="412" bestFit="1" customWidth="1"/>
    <col min="15440" max="15440" width="2.875" style="412" customWidth="1"/>
    <col min="15441" max="15616" width="9" style="412"/>
    <col min="15617" max="15617" width="35" style="412" customWidth="1"/>
    <col min="15618" max="15618" width="9.125" style="412" customWidth="1"/>
    <col min="15619" max="15620" width="8.5" style="412" customWidth="1"/>
    <col min="15621" max="15623" width="9.5" style="412" customWidth="1"/>
    <col min="15624" max="15624" width="9.125" style="412" customWidth="1"/>
    <col min="15625" max="15626" width="8.5" style="412" customWidth="1"/>
    <col min="15627" max="15629" width="9.5" style="412" customWidth="1"/>
    <col min="15630" max="15630" width="9.125" style="412" customWidth="1"/>
    <col min="15631" max="15632" width="8.5" style="412" customWidth="1"/>
    <col min="15633" max="15635" width="9.5" style="412" customWidth="1"/>
    <col min="15636" max="15636" width="9.125" style="412" customWidth="1"/>
    <col min="15637" max="15638" width="8.5" style="412" customWidth="1"/>
    <col min="15639" max="15641" width="9.5" style="412" customWidth="1"/>
    <col min="15642" max="15642" width="9.125" style="412" customWidth="1"/>
    <col min="15643" max="15644" width="8.5" style="412" customWidth="1"/>
    <col min="15645" max="15647" width="9.5" style="412" customWidth="1"/>
    <col min="15648" max="15648" width="9.125" style="412" customWidth="1"/>
    <col min="15649" max="15650" width="8.5" style="412" customWidth="1"/>
    <col min="15651" max="15653" width="9.5" style="412" customWidth="1"/>
    <col min="15654" max="15654" width="9.125" style="412" customWidth="1"/>
    <col min="15655" max="15656" width="8.5" style="412" customWidth="1"/>
    <col min="15657" max="15659" width="9.5" style="412" customWidth="1"/>
    <col min="15660" max="15660" width="9.125" style="412" customWidth="1"/>
    <col min="15661" max="15662" width="8.5" style="412" customWidth="1"/>
    <col min="15663" max="15665" width="9.5" style="412" customWidth="1"/>
    <col min="15666" max="15666" width="9.125" style="412" customWidth="1"/>
    <col min="15667" max="15668" width="8.5" style="412" customWidth="1"/>
    <col min="15669" max="15671" width="9.5" style="412" customWidth="1"/>
    <col min="15672" max="15672" width="9.125" style="412" customWidth="1"/>
    <col min="15673" max="15674" width="8.5" style="412" customWidth="1"/>
    <col min="15675" max="15677" width="9.5" style="412" customWidth="1"/>
    <col min="15678" max="15678" width="9.125" style="412" customWidth="1"/>
    <col min="15679" max="15680" width="8.5" style="412" customWidth="1"/>
    <col min="15681" max="15683" width="9.5" style="412" customWidth="1"/>
    <col min="15684" max="15684" width="9.125" style="412" customWidth="1"/>
    <col min="15685" max="15686" width="8.5" style="412" customWidth="1"/>
    <col min="15687" max="15689" width="9.5" style="412" customWidth="1"/>
    <col min="15690" max="15690" width="11.125" style="412" bestFit="1" customWidth="1"/>
    <col min="15691" max="15691" width="10.375" style="412" bestFit="1" customWidth="1"/>
    <col min="15692" max="15692" width="9.375" style="412" bestFit="1" customWidth="1"/>
    <col min="15693" max="15693" width="10.375" style="412" bestFit="1" customWidth="1"/>
    <col min="15694" max="15694" width="10.375" style="412" customWidth="1"/>
    <col min="15695" max="15695" width="11.125" style="412" bestFit="1" customWidth="1"/>
    <col min="15696" max="15696" width="2.875" style="412" customWidth="1"/>
    <col min="15697" max="15872" width="9" style="412"/>
    <col min="15873" max="15873" width="35" style="412" customWidth="1"/>
    <col min="15874" max="15874" width="9.125" style="412" customWidth="1"/>
    <col min="15875" max="15876" width="8.5" style="412" customWidth="1"/>
    <col min="15877" max="15879" width="9.5" style="412" customWidth="1"/>
    <col min="15880" max="15880" width="9.125" style="412" customWidth="1"/>
    <col min="15881" max="15882" width="8.5" style="412" customWidth="1"/>
    <col min="15883" max="15885" width="9.5" style="412" customWidth="1"/>
    <col min="15886" max="15886" width="9.125" style="412" customWidth="1"/>
    <col min="15887" max="15888" width="8.5" style="412" customWidth="1"/>
    <col min="15889" max="15891" width="9.5" style="412" customWidth="1"/>
    <col min="15892" max="15892" width="9.125" style="412" customWidth="1"/>
    <col min="15893" max="15894" width="8.5" style="412" customWidth="1"/>
    <col min="15895" max="15897" width="9.5" style="412" customWidth="1"/>
    <col min="15898" max="15898" width="9.125" style="412" customWidth="1"/>
    <col min="15899" max="15900" width="8.5" style="412" customWidth="1"/>
    <col min="15901" max="15903" width="9.5" style="412" customWidth="1"/>
    <col min="15904" max="15904" width="9.125" style="412" customWidth="1"/>
    <col min="15905" max="15906" width="8.5" style="412" customWidth="1"/>
    <col min="15907" max="15909" width="9.5" style="412" customWidth="1"/>
    <col min="15910" max="15910" width="9.125" style="412" customWidth="1"/>
    <col min="15911" max="15912" width="8.5" style="412" customWidth="1"/>
    <col min="15913" max="15915" width="9.5" style="412" customWidth="1"/>
    <col min="15916" max="15916" width="9.125" style="412" customWidth="1"/>
    <col min="15917" max="15918" width="8.5" style="412" customWidth="1"/>
    <col min="15919" max="15921" width="9.5" style="412" customWidth="1"/>
    <col min="15922" max="15922" width="9.125" style="412" customWidth="1"/>
    <col min="15923" max="15924" width="8.5" style="412" customWidth="1"/>
    <col min="15925" max="15927" width="9.5" style="412" customWidth="1"/>
    <col min="15928" max="15928" width="9.125" style="412" customWidth="1"/>
    <col min="15929" max="15930" width="8.5" style="412" customWidth="1"/>
    <col min="15931" max="15933" width="9.5" style="412" customWidth="1"/>
    <col min="15934" max="15934" width="9.125" style="412" customWidth="1"/>
    <col min="15935" max="15936" width="8.5" style="412" customWidth="1"/>
    <col min="15937" max="15939" width="9.5" style="412" customWidth="1"/>
    <col min="15940" max="15940" width="9.125" style="412" customWidth="1"/>
    <col min="15941" max="15942" width="8.5" style="412" customWidth="1"/>
    <col min="15943" max="15945" width="9.5" style="412" customWidth="1"/>
    <col min="15946" max="15946" width="11.125" style="412" bestFit="1" customWidth="1"/>
    <col min="15947" max="15947" width="10.375" style="412" bestFit="1" customWidth="1"/>
    <col min="15948" max="15948" width="9.375" style="412" bestFit="1" customWidth="1"/>
    <col min="15949" max="15949" width="10.375" style="412" bestFit="1" customWidth="1"/>
    <col min="15950" max="15950" width="10.375" style="412" customWidth="1"/>
    <col min="15951" max="15951" width="11.125" style="412" bestFit="1" customWidth="1"/>
    <col min="15952" max="15952" width="2.875" style="412" customWidth="1"/>
    <col min="15953" max="16128" width="9" style="412"/>
    <col min="16129" max="16129" width="35" style="412" customWidth="1"/>
    <col min="16130" max="16130" width="9.125" style="412" customWidth="1"/>
    <col min="16131" max="16132" width="8.5" style="412" customWidth="1"/>
    <col min="16133" max="16135" width="9.5" style="412" customWidth="1"/>
    <col min="16136" max="16136" width="9.125" style="412" customWidth="1"/>
    <col min="16137" max="16138" width="8.5" style="412" customWidth="1"/>
    <col min="16139" max="16141" width="9.5" style="412" customWidth="1"/>
    <col min="16142" max="16142" width="9.125" style="412" customWidth="1"/>
    <col min="16143" max="16144" width="8.5" style="412" customWidth="1"/>
    <col min="16145" max="16147" width="9.5" style="412" customWidth="1"/>
    <col min="16148" max="16148" width="9.125" style="412" customWidth="1"/>
    <col min="16149" max="16150" width="8.5" style="412" customWidth="1"/>
    <col min="16151" max="16153" width="9.5" style="412" customWidth="1"/>
    <col min="16154" max="16154" width="9.125" style="412" customWidth="1"/>
    <col min="16155" max="16156" width="8.5" style="412" customWidth="1"/>
    <col min="16157" max="16159" width="9.5" style="412" customWidth="1"/>
    <col min="16160" max="16160" width="9.125" style="412" customWidth="1"/>
    <col min="16161" max="16162" width="8.5" style="412" customWidth="1"/>
    <col min="16163" max="16165" width="9.5" style="412" customWidth="1"/>
    <col min="16166" max="16166" width="9.125" style="412" customWidth="1"/>
    <col min="16167" max="16168" width="8.5" style="412" customWidth="1"/>
    <col min="16169" max="16171" width="9.5" style="412" customWidth="1"/>
    <col min="16172" max="16172" width="9.125" style="412" customWidth="1"/>
    <col min="16173" max="16174" width="8.5" style="412" customWidth="1"/>
    <col min="16175" max="16177" width="9.5" style="412" customWidth="1"/>
    <col min="16178" max="16178" width="9.125" style="412" customWidth="1"/>
    <col min="16179" max="16180" width="8.5" style="412" customWidth="1"/>
    <col min="16181" max="16183" width="9.5" style="412" customWidth="1"/>
    <col min="16184" max="16184" width="9.125" style="412" customWidth="1"/>
    <col min="16185" max="16186" width="8.5" style="412" customWidth="1"/>
    <col min="16187" max="16189" width="9.5" style="412" customWidth="1"/>
    <col min="16190" max="16190" width="9.125" style="412" customWidth="1"/>
    <col min="16191" max="16192" width="8.5" style="412" customWidth="1"/>
    <col min="16193" max="16195" width="9.5" style="412" customWidth="1"/>
    <col min="16196" max="16196" width="9.125" style="412" customWidth="1"/>
    <col min="16197" max="16198" width="8.5" style="412" customWidth="1"/>
    <col min="16199" max="16201" width="9.5" style="412" customWidth="1"/>
    <col min="16202" max="16202" width="11.125" style="412" bestFit="1" customWidth="1"/>
    <col min="16203" max="16203" width="10.375" style="412" bestFit="1" customWidth="1"/>
    <col min="16204" max="16204" width="9.375" style="412" bestFit="1" customWidth="1"/>
    <col min="16205" max="16205" width="10.375" style="412" bestFit="1" customWidth="1"/>
    <col min="16206" max="16206" width="10.375" style="412" customWidth="1"/>
    <col min="16207" max="16207" width="11.125" style="412" bestFit="1" customWidth="1"/>
    <col min="16208" max="16208" width="2.875" style="412" customWidth="1"/>
    <col min="16209" max="16384" width="9" style="412"/>
  </cols>
  <sheetData>
    <row r="1" spans="1:80" s="192" customFormat="1" ht="21.75" x14ac:dyDescent="0.45">
      <c r="A1" s="820" t="s">
        <v>0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820"/>
      <c r="AJ1" s="820"/>
      <c r="AK1" s="820"/>
      <c r="AL1" s="820"/>
      <c r="AM1" s="820"/>
      <c r="AN1" s="820"/>
      <c r="AO1" s="820"/>
      <c r="AP1" s="820"/>
      <c r="AQ1" s="820"/>
      <c r="AR1" s="820"/>
      <c r="AS1" s="820"/>
      <c r="AT1" s="820"/>
      <c r="AU1" s="820"/>
      <c r="AV1" s="820"/>
      <c r="AW1" s="820"/>
      <c r="AX1" s="820"/>
      <c r="AY1" s="820"/>
      <c r="AZ1" s="820"/>
      <c r="BA1" s="820"/>
      <c r="BB1" s="820"/>
      <c r="BC1" s="820"/>
      <c r="BD1" s="820"/>
      <c r="BE1" s="820"/>
      <c r="BF1" s="820"/>
      <c r="BG1" s="820"/>
      <c r="BH1" s="820"/>
      <c r="BI1" s="820"/>
      <c r="BJ1" s="820"/>
      <c r="BK1" s="820"/>
      <c r="BL1" s="820"/>
      <c r="BM1" s="820"/>
      <c r="BN1" s="820"/>
      <c r="BO1" s="820"/>
      <c r="BP1" s="820"/>
      <c r="BQ1" s="820"/>
      <c r="BR1" s="820"/>
      <c r="BS1" s="820"/>
      <c r="BT1" s="820"/>
      <c r="BU1" s="820"/>
      <c r="BV1" s="820"/>
      <c r="BW1" s="820"/>
      <c r="BX1" s="820"/>
      <c r="BY1" s="820"/>
      <c r="BZ1" s="820"/>
      <c r="CA1" s="820"/>
    </row>
    <row r="2" spans="1:80" s="510" customFormat="1" ht="21.75" x14ac:dyDescent="0.45">
      <c r="A2" s="821" t="s">
        <v>1220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821"/>
      <c r="AK2" s="821"/>
      <c r="AL2" s="821"/>
      <c r="AM2" s="821"/>
      <c r="AN2" s="821"/>
      <c r="AO2" s="821"/>
      <c r="AP2" s="821"/>
      <c r="AQ2" s="821"/>
      <c r="AR2" s="821"/>
      <c r="AS2" s="821"/>
      <c r="AT2" s="821"/>
      <c r="AU2" s="821"/>
      <c r="AV2" s="821"/>
      <c r="AW2" s="821"/>
      <c r="AX2" s="821"/>
      <c r="AY2" s="821"/>
      <c r="AZ2" s="821"/>
      <c r="BA2" s="821"/>
      <c r="BB2" s="821"/>
      <c r="BC2" s="821"/>
      <c r="BD2" s="821"/>
      <c r="BE2" s="821"/>
      <c r="BF2" s="821"/>
      <c r="BG2" s="821"/>
      <c r="BH2" s="821"/>
      <c r="BI2" s="821"/>
      <c r="BJ2" s="821"/>
      <c r="BK2" s="821"/>
      <c r="BL2" s="821"/>
      <c r="BM2" s="821"/>
      <c r="BN2" s="821"/>
      <c r="BO2" s="821"/>
      <c r="BP2" s="821"/>
      <c r="BQ2" s="821"/>
      <c r="BR2" s="821"/>
      <c r="BS2" s="821"/>
      <c r="BT2" s="821"/>
      <c r="BU2" s="821"/>
      <c r="BV2" s="821"/>
      <c r="BW2" s="821"/>
      <c r="BX2" s="821"/>
      <c r="BY2" s="821"/>
      <c r="BZ2" s="821"/>
      <c r="CA2" s="821"/>
    </row>
    <row r="3" spans="1:80" s="192" customFormat="1" ht="21.75" x14ac:dyDescent="0.45">
      <c r="A3" s="822" t="s">
        <v>4995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  <c r="AP3" s="822"/>
      <c r="AQ3" s="822"/>
      <c r="AR3" s="822"/>
      <c r="AS3" s="822"/>
      <c r="AT3" s="822"/>
      <c r="AU3" s="822"/>
      <c r="AV3" s="822"/>
      <c r="AW3" s="822"/>
      <c r="AX3" s="822"/>
      <c r="AY3" s="822"/>
      <c r="AZ3" s="822"/>
      <c r="BA3" s="822"/>
      <c r="BB3" s="822"/>
      <c r="BC3" s="822"/>
      <c r="BD3" s="822"/>
      <c r="BE3" s="822"/>
      <c r="BF3" s="822"/>
      <c r="BG3" s="822"/>
      <c r="BH3" s="822"/>
      <c r="BI3" s="822"/>
      <c r="BJ3" s="822"/>
      <c r="BK3" s="822"/>
      <c r="BL3" s="822"/>
      <c r="BM3" s="822"/>
      <c r="BN3" s="822"/>
      <c r="BO3" s="822"/>
      <c r="BP3" s="822"/>
      <c r="BQ3" s="822"/>
      <c r="BR3" s="822"/>
      <c r="BS3" s="822"/>
      <c r="BT3" s="822"/>
      <c r="BU3" s="822"/>
      <c r="BV3" s="822"/>
      <c r="BW3" s="822"/>
      <c r="BX3" s="822"/>
      <c r="BY3" s="822"/>
      <c r="BZ3" s="822"/>
      <c r="CA3" s="822"/>
    </row>
    <row r="4" spans="1:80" s="735" customFormat="1" ht="18" customHeight="1" x14ac:dyDescent="0.4">
      <c r="A4" s="817" t="s">
        <v>3581</v>
      </c>
      <c r="B4" s="811" t="s">
        <v>4993</v>
      </c>
      <c r="C4" s="812"/>
      <c r="D4" s="812"/>
      <c r="E4" s="812"/>
      <c r="F4" s="812"/>
      <c r="G4" s="813"/>
      <c r="H4" s="808" t="s">
        <v>4996</v>
      </c>
      <c r="I4" s="809"/>
      <c r="J4" s="809"/>
      <c r="K4" s="809"/>
      <c r="L4" s="809"/>
      <c r="M4" s="810"/>
      <c r="N4" s="811" t="s">
        <v>4997</v>
      </c>
      <c r="O4" s="812"/>
      <c r="P4" s="812"/>
      <c r="Q4" s="812"/>
      <c r="R4" s="812"/>
      <c r="S4" s="813"/>
      <c r="T4" s="808" t="s">
        <v>4998</v>
      </c>
      <c r="U4" s="809"/>
      <c r="V4" s="809"/>
      <c r="W4" s="809"/>
      <c r="X4" s="809"/>
      <c r="Y4" s="810"/>
      <c r="Z4" s="811" t="s">
        <v>4999</v>
      </c>
      <c r="AA4" s="812"/>
      <c r="AB4" s="812"/>
      <c r="AC4" s="812"/>
      <c r="AD4" s="812"/>
      <c r="AE4" s="813"/>
      <c r="AF4" s="808" t="s">
        <v>5000</v>
      </c>
      <c r="AG4" s="809"/>
      <c r="AH4" s="809"/>
      <c r="AI4" s="809"/>
      <c r="AJ4" s="809"/>
      <c r="AK4" s="810"/>
      <c r="AL4" s="811" t="s">
        <v>5001</v>
      </c>
      <c r="AM4" s="812"/>
      <c r="AN4" s="812"/>
      <c r="AO4" s="812"/>
      <c r="AP4" s="812"/>
      <c r="AQ4" s="813"/>
      <c r="AR4" s="808" t="s">
        <v>5002</v>
      </c>
      <c r="AS4" s="809"/>
      <c r="AT4" s="809"/>
      <c r="AU4" s="809"/>
      <c r="AV4" s="809"/>
      <c r="AW4" s="810"/>
      <c r="AX4" s="811" t="s">
        <v>5003</v>
      </c>
      <c r="AY4" s="812"/>
      <c r="AZ4" s="812"/>
      <c r="BA4" s="812"/>
      <c r="BB4" s="812"/>
      <c r="BC4" s="813"/>
      <c r="BD4" s="808" t="s">
        <v>5004</v>
      </c>
      <c r="BE4" s="809"/>
      <c r="BF4" s="809"/>
      <c r="BG4" s="809"/>
      <c r="BH4" s="809"/>
      <c r="BI4" s="810"/>
      <c r="BJ4" s="811" t="s">
        <v>5005</v>
      </c>
      <c r="BK4" s="812"/>
      <c r="BL4" s="812"/>
      <c r="BM4" s="812"/>
      <c r="BN4" s="812"/>
      <c r="BO4" s="813"/>
      <c r="BP4" s="808" t="s">
        <v>5006</v>
      </c>
      <c r="BQ4" s="809"/>
      <c r="BR4" s="809"/>
      <c r="BS4" s="809"/>
      <c r="BT4" s="809"/>
      <c r="BU4" s="810"/>
      <c r="BV4" s="814" t="s">
        <v>5007</v>
      </c>
      <c r="BW4" s="815"/>
      <c r="BX4" s="815"/>
      <c r="BY4" s="815"/>
      <c r="BZ4" s="815"/>
      <c r="CA4" s="816"/>
    </row>
    <row r="5" spans="1:80" s="367" customFormat="1" ht="18" customHeight="1" x14ac:dyDescent="0.4">
      <c r="A5" s="818"/>
      <c r="B5" s="806" t="s">
        <v>2007</v>
      </c>
      <c r="C5" s="801" t="s">
        <v>3406</v>
      </c>
      <c r="D5" s="802"/>
      <c r="E5" s="802"/>
      <c r="F5" s="803"/>
      <c r="G5" s="804" t="s">
        <v>1231</v>
      </c>
      <c r="H5" s="806" t="s">
        <v>2007</v>
      </c>
      <c r="I5" s="801" t="s">
        <v>3406</v>
      </c>
      <c r="J5" s="802"/>
      <c r="K5" s="802"/>
      <c r="L5" s="803"/>
      <c r="M5" s="804" t="s">
        <v>1231</v>
      </c>
      <c r="N5" s="806" t="s">
        <v>2007</v>
      </c>
      <c r="O5" s="801" t="s">
        <v>3406</v>
      </c>
      <c r="P5" s="802"/>
      <c r="Q5" s="802"/>
      <c r="R5" s="803"/>
      <c r="S5" s="804" t="s">
        <v>1231</v>
      </c>
      <c r="T5" s="806" t="s">
        <v>2007</v>
      </c>
      <c r="U5" s="801" t="s">
        <v>3406</v>
      </c>
      <c r="V5" s="802"/>
      <c r="W5" s="802"/>
      <c r="X5" s="803"/>
      <c r="Y5" s="804" t="s">
        <v>1231</v>
      </c>
      <c r="Z5" s="806" t="s">
        <v>2007</v>
      </c>
      <c r="AA5" s="801" t="s">
        <v>3406</v>
      </c>
      <c r="AB5" s="802"/>
      <c r="AC5" s="802"/>
      <c r="AD5" s="803"/>
      <c r="AE5" s="804" t="s">
        <v>1231</v>
      </c>
      <c r="AF5" s="806" t="s">
        <v>2007</v>
      </c>
      <c r="AG5" s="801" t="s">
        <v>3406</v>
      </c>
      <c r="AH5" s="802"/>
      <c r="AI5" s="802"/>
      <c r="AJ5" s="803"/>
      <c r="AK5" s="804" t="s">
        <v>1231</v>
      </c>
      <c r="AL5" s="806" t="s">
        <v>2007</v>
      </c>
      <c r="AM5" s="801" t="s">
        <v>3406</v>
      </c>
      <c r="AN5" s="802"/>
      <c r="AO5" s="802"/>
      <c r="AP5" s="803"/>
      <c r="AQ5" s="804" t="s">
        <v>1231</v>
      </c>
      <c r="AR5" s="806" t="s">
        <v>2007</v>
      </c>
      <c r="AS5" s="801" t="s">
        <v>3406</v>
      </c>
      <c r="AT5" s="802"/>
      <c r="AU5" s="802"/>
      <c r="AV5" s="803"/>
      <c r="AW5" s="804" t="s">
        <v>1231</v>
      </c>
      <c r="AX5" s="806" t="s">
        <v>2007</v>
      </c>
      <c r="AY5" s="801" t="s">
        <v>3406</v>
      </c>
      <c r="AZ5" s="802"/>
      <c r="BA5" s="802"/>
      <c r="BB5" s="803"/>
      <c r="BC5" s="804" t="s">
        <v>1231</v>
      </c>
      <c r="BD5" s="806" t="s">
        <v>2007</v>
      </c>
      <c r="BE5" s="801" t="s">
        <v>3406</v>
      </c>
      <c r="BF5" s="802"/>
      <c r="BG5" s="802"/>
      <c r="BH5" s="803"/>
      <c r="BI5" s="804" t="s">
        <v>1231</v>
      </c>
      <c r="BJ5" s="806" t="s">
        <v>2007</v>
      </c>
      <c r="BK5" s="801" t="s">
        <v>3406</v>
      </c>
      <c r="BL5" s="802"/>
      <c r="BM5" s="802"/>
      <c r="BN5" s="803"/>
      <c r="BO5" s="804" t="s">
        <v>1231</v>
      </c>
      <c r="BP5" s="806" t="s">
        <v>2007</v>
      </c>
      <c r="BQ5" s="801" t="s">
        <v>3406</v>
      </c>
      <c r="BR5" s="802"/>
      <c r="BS5" s="802"/>
      <c r="BT5" s="803"/>
      <c r="BU5" s="804" t="s">
        <v>1231</v>
      </c>
      <c r="BV5" s="792" t="s">
        <v>2007</v>
      </c>
      <c r="BW5" s="794" t="s">
        <v>3406</v>
      </c>
      <c r="BX5" s="795"/>
      <c r="BY5" s="796"/>
      <c r="BZ5" s="797" t="s">
        <v>3407</v>
      </c>
      <c r="CA5" s="799" t="s">
        <v>1231</v>
      </c>
    </row>
    <row r="6" spans="1:80" s="416" customFormat="1" ht="57" x14ac:dyDescent="0.35">
      <c r="A6" s="819"/>
      <c r="B6" s="807"/>
      <c r="C6" s="511" t="s">
        <v>3415</v>
      </c>
      <c r="D6" s="511" t="s">
        <v>3413</v>
      </c>
      <c r="E6" s="511" t="s">
        <v>3544</v>
      </c>
      <c r="F6" s="640" t="s">
        <v>3407</v>
      </c>
      <c r="G6" s="805"/>
      <c r="H6" s="807"/>
      <c r="I6" s="511" t="s">
        <v>3415</v>
      </c>
      <c r="J6" s="511" t="s">
        <v>3413</v>
      </c>
      <c r="K6" s="511" t="s">
        <v>3544</v>
      </c>
      <c r="L6" s="640" t="s">
        <v>3407</v>
      </c>
      <c r="M6" s="805"/>
      <c r="N6" s="807"/>
      <c r="O6" s="511" t="s">
        <v>3415</v>
      </c>
      <c r="P6" s="511" t="s">
        <v>3413</v>
      </c>
      <c r="Q6" s="511" t="s">
        <v>3544</v>
      </c>
      <c r="R6" s="640" t="s">
        <v>3407</v>
      </c>
      <c r="S6" s="805"/>
      <c r="T6" s="807"/>
      <c r="U6" s="511" t="s">
        <v>3415</v>
      </c>
      <c r="V6" s="511" t="s">
        <v>3413</v>
      </c>
      <c r="W6" s="511" t="s">
        <v>3544</v>
      </c>
      <c r="X6" s="640" t="s">
        <v>3407</v>
      </c>
      <c r="Y6" s="805"/>
      <c r="Z6" s="807"/>
      <c r="AA6" s="511" t="s">
        <v>3415</v>
      </c>
      <c r="AB6" s="511" t="s">
        <v>3413</v>
      </c>
      <c r="AC6" s="511" t="s">
        <v>3544</v>
      </c>
      <c r="AD6" s="640" t="s">
        <v>3407</v>
      </c>
      <c r="AE6" s="805"/>
      <c r="AF6" s="807"/>
      <c r="AG6" s="511" t="s">
        <v>3415</v>
      </c>
      <c r="AH6" s="511" t="s">
        <v>3413</v>
      </c>
      <c r="AI6" s="511" t="s">
        <v>3544</v>
      </c>
      <c r="AJ6" s="640" t="s">
        <v>3407</v>
      </c>
      <c r="AK6" s="805"/>
      <c r="AL6" s="807"/>
      <c r="AM6" s="511" t="s">
        <v>3415</v>
      </c>
      <c r="AN6" s="511" t="s">
        <v>3413</v>
      </c>
      <c r="AO6" s="511" t="s">
        <v>3544</v>
      </c>
      <c r="AP6" s="640" t="s">
        <v>3407</v>
      </c>
      <c r="AQ6" s="805"/>
      <c r="AR6" s="807"/>
      <c r="AS6" s="511" t="s">
        <v>3415</v>
      </c>
      <c r="AT6" s="511" t="s">
        <v>3413</v>
      </c>
      <c r="AU6" s="511" t="s">
        <v>3544</v>
      </c>
      <c r="AV6" s="640" t="s">
        <v>3407</v>
      </c>
      <c r="AW6" s="805"/>
      <c r="AX6" s="807"/>
      <c r="AY6" s="511" t="s">
        <v>3415</v>
      </c>
      <c r="AZ6" s="511" t="s">
        <v>3413</v>
      </c>
      <c r="BA6" s="511" t="s">
        <v>3544</v>
      </c>
      <c r="BB6" s="640" t="s">
        <v>3407</v>
      </c>
      <c r="BC6" s="805"/>
      <c r="BD6" s="807"/>
      <c r="BE6" s="511" t="s">
        <v>3415</v>
      </c>
      <c r="BF6" s="511" t="s">
        <v>3413</v>
      </c>
      <c r="BG6" s="511" t="s">
        <v>3544</v>
      </c>
      <c r="BH6" s="640" t="s">
        <v>3407</v>
      </c>
      <c r="BI6" s="805"/>
      <c r="BJ6" s="807"/>
      <c r="BK6" s="511" t="s">
        <v>3415</v>
      </c>
      <c r="BL6" s="511" t="s">
        <v>3413</v>
      </c>
      <c r="BM6" s="511" t="s">
        <v>3544</v>
      </c>
      <c r="BN6" s="640" t="s">
        <v>3407</v>
      </c>
      <c r="BO6" s="805"/>
      <c r="BP6" s="807"/>
      <c r="BQ6" s="511" t="s">
        <v>3415</v>
      </c>
      <c r="BR6" s="511" t="s">
        <v>3413</v>
      </c>
      <c r="BS6" s="511" t="s">
        <v>3544</v>
      </c>
      <c r="BT6" s="640" t="s">
        <v>3407</v>
      </c>
      <c r="BU6" s="805"/>
      <c r="BV6" s="793"/>
      <c r="BW6" s="549" t="s">
        <v>3415</v>
      </c>
      <c r="BX6" s="549" t="s">
        <v>3413</v>
      </c>
      <c r="BY6" s="549" t="s">
        <v>3544</v>
      </c>
      <c r="BZ6" s="798"/>
      <c r="CA6" s="800"/>
    </row>
    <row r="7" spans="1:80" s="367" customFormat="1" ht="21" x14ac:dyDescent="0.45">
      <c r="A7" s="361" t="s">
        <v>2009</v>
      </c>
      <c r="B7" s="512">
        <v>264000</v>
      </c>
      <c r="C7" s="512">
        <v>6600</v>
      </c>
      <c r="D7" s="512">
        <v>5280</v>
      </c>
      <c r="E7" s="512">
        <v>3960</v>
      </c>
      <c r="F7" s="512">
        <f>SUM(C7:E7)</f>
        <v>15840</v>
      </c>
      <c r="G7" s="512">
        <f>SUM(B7-F7)</f>
        <v>248160</v>
      </c>
      <c r="H7" s="512">
        <v>636200</v>
      </c>
      <c r="I7" s="512">
        <v>15905</v>
      </c>
      <c r="J7" s="512">
        <v>12724</v>
      </c>
      <c r="K7" s="512">
        <v>9543</v>
      </c>
      <c r="L7" s="512">
        <f>SUM(I7:K7)</f>
        <v>38172</v>
      </c>
      <c r="M7" s="512">
        <f>SUM(H7-L7)</f>
        <v>598028</v>
      </c>
      <c r="N7" s="512">
        <v>12000</v>
      </c>
      <c r="O7" s="512">
        <v>960</v>
      </c>
      <c r="P7" s="512">
        <v>600</v>
      </c>
      <c r="Q7" s="512">
        <v>360</v>
      </c>
      <c r="R7" s="512">
        <f>SUM(O7:Q7)</f>
        <v>1920</v>
      </c>
      <c r="S7" s="512">
        <f>SUM(N7-R7)</f>
        <v>10080</v>
      </c>
      <c r="T7" s="512">
        <v>11500</v>
      </c>
      <c r="U7" s="512">
        <v>920</v>
      </c>
      <c r="V7" s="512">
        <v>575</v>
      </c>
      <c r="W7" s="512">
        <v>345</v>
      </c>
      <c r="X7" s="512">
        <f>SUM(U7:W7)</f>
        <v>1840</v>
      </c>
      <c r="Y7" s="512">
        <f>SUM(T7-X7)</f>
        <v>9660</v>
      </c>
      <c r="Z7" s="512">
        <v>0</v>
      </c>
      <c r="AA7" s="512">
        <v>0</v>
      </c>
      <c r="AB7" s="512">
        <v>0</v>
      </c>
      <c r="AC7" s="512">
        <v>0</v>
      </c>
      <c r="AD7" s="512">
        <f>SUM(AA7:AC7)</f>
        <v>0</v>
      </c>
      <c r="AE7" s="512">
        <f>SUM(Z7-AD7)</f>
        <v>0</v>
      </c>
      <c r="AF7" s="512">
        <v>0</v>
      </c>
      <c r="AG7" s="512">
        <v>0</v>
      </c>
      <c r="AH7" s="512">
        <v>0</v>
      </c>
      <c r="AI7" s="512">
        <v>0</v>
      </c>
      <c r="AJ7" s="512">
        <f>SUM(AG7:AI7)</f>
        <v>0</v>
      </c>
      <c r="AK7" s="512">
        <f>SUM(AF7-AJ7)</f>
        <v>0</v>
      </c>
      <c r="AL7" s="512">
        <v>0</v>
      </c>
      <c r="AM7" s="512">
        <v>0</v>
      </c>
      <c r="AN7" s="512">
        <v>0</v>
      </c>
      <c r="AO7" s="512">
        <v>0</v>
      </c>
      <c r="AP7" s="512">
        <f>SUM(AM7:AO7)</f>
        <v>0</v>
      </c>
      <c r="AQ7" s="512">
        <f>SUM(AL7-AP7)</f>
        <v>0</v>
      </c>
      <c r="AR7" s="512">
        <v>0</v>
      </c>
      <c r="AS7" s="512">
        <v>0</v>
      </c>
      <c r="AT7" s="512">
        <v>0</v>
      </c>
      <c r="AU7" s="512">
        <v>0</v>
      </c>
      <c r="AV7" s="512">
        <f>SUM(AS7:AU7)</f>
        <v>0</v>
      </c>
      <c r="AW7" s="512">
        <f>SUM(AR7-AV7)</f>
        <v>0</v>
      </c>
      <c r="AX7" s="512">
        <v>0</v>
      </c>
      <c r="AY7" s="512">
        <v>0</v>
      </c>
      <c r="AZ7" s="512">
        <v>0</v>
      </c>
      <c r="BA7" s="512">
        <v>0</v>
      </c>
      <c r="BB7" s="512">
        <f>SUM(AY7:BA7)</f>
        <v>0</v>
      </c>
      <c r="BC7" s="512">
        <f>SUM(AX7-BB7)</f>
        <v>0</v>
      </c>
      <c r="BD7" s="512">
        <v>0</v>
      </c>
      <c r="BE7" s="512">
        <v>0</v>
      </c>
      <c r="BF7" s="512">
        <v>0</v>
      </c>
      <c r="BG7" s="512">
        <v>0</v>
      </c>
      <c r="BH7" s="512">
        <f>SUM(BE7:BG7)</f>
        <v>0</v>
      </c>
      <c r="BI7" s="512">
        <f>SUM(BD7-BH7)</f>
        <v>0</v>
      </c>
      <c r="BJ7" s="512">
        <v>0</v>
      </c>
      <c r="BK7" s="512">
        <v>0</v>
      </c>
      <c r="BL7" s="512">
        <v>0</v>
      </c>
      <c r="BM7" s="512">
        <v>0</v>
      </c>
      <c r="BN7" s="512">
        <f>SUM(BK7:BM7)</f>
        <v>0</v>
      </c>
      <c r="BO7" s="512">
        <f>SUM(BJ7-BN7)</f>
        <v>0</v>
      </c>
      <c r="BP7" s="512">
        <v>0</v>
      </c>
      <c r="BQ7" s="512">
        <v>0</v>
      </c>
      <c r="BR7" s="512">
        <v>0</v>
      </c>
      <c r="BS7" s="512">
        <v>0</v>
      </c>
      <c r="BT7" s="512">
        <f>SUM(BQ7:BS7)</f>
        <v>0</v>
      </c>
      <c r="BU7" s="512">
        <f>SUM(BP7-BT7)</f>
        <v>0</v>
      </c>
      <c r="BV7" s="366">
        <f>SUM(B7+H7+N7+T7+Z7+AF7+AL7+AR7+AX7+BD7+BJ7+BP7)</f>
        <v>923700</v>
      </c>
      <c r="BW7" s="366">
        <f>SUM(C7+I7+O7+U7+AA7+AG7+AM7+AS7+AY7+BE7+BK7+BQ7)</f>
        <v>24385</v>
      </c>
      <c r="BX7" s="366">
        <f>SUM(D7+J7+P7+V7+AB7+AH7+AN7+AT7+AZ7+BF7+BL7+BR7)</f>
        <v>19179</v>
      </c>
      <c r="BY7" s="366">
        <f>SUM(E7+K7+Q7+W7+AC7+AI7+AO7+AU7+BA7+BG7+BM7+BS7)</f>
        <v>14208</v>
      </c>
      <c r="BZ7" s="366">
        <f>SUM(BW7:BY7)</f>
        <v>57772</v>
      </c>
      <c r="CA7" s="366">
        <f>SUM(BV7-BZ7)</f>
        <v>865928</v>
      </c>
      <c r="CB7" s="514"/>
    </row>
    <row r="8" spans="1:80" s="367" customFormat="1" ht="21" x14ac:dyDescent="0.45">
      <c r="A8" s="361" t="s">
        <v>2010</v>
      </c>
      <c r="B8" s="512">
        <v>0</v>
      </c>
      <c r="C8" s="512">
        <v>0</v>
      </c>
      <c r="D8" s="512">
        <v>0</v>
      </c>
      <c r="E8" s="512">
        <v>0</v>
      </c>
      <c r="F8" s="512">
        <f t="shared" ref="F8:F31" si="0">SUM(C8:E8)</f>
        <v>0</v>
      </c>
      <c r="G8" s="512">
        <f t="shared" ref="G8:G31" si="1">SUM(B8-F8)</f>
        <v>0</v>
      </c>
      <c r="H8" s="512">
        <v>273630</v>
      </c>
      <c r="I8" s="512">
        <v>6840.75</v>
      </c>
      <c r="J8" s="512">
        <v>5472.6</v>
      </c>
      <c r="K8" s="512">
        <v>4104.45</v>
      </c>
      <c r="L8" s="512">
        <f t="shared" ref="L8:L31" si="2">SUM(I8:K8)</f>
        <v>16417.8</v>
      </c>
      <c r="M8" s="512">
        <f t="shared" ref="M8:M31" si="3">SUM(H8-L8)</f>
        <v>257212.2</v>
      </c>
      <c r="N8" s="512">
        <v>50000</v>
      </c>
      <c r="O8" s="512">
        <v>1250</v>
      </c>
      <c r="P8" s="512">
        <v>1000</v>
      </c>
      <c r="Q8" s="512">
        <v>750</v>
      </c>
      <c r="R8" s="512">
        <f t="shared" ref="R8:R31" si="4">SUM(O8:Q8)</f>
        <v>3000</v>
      </c>
      <c r="S8" s="512">
        <f t="shared" ref="S8:S31" si="5">SUM(N8-R8)</f>
        <v>47000</v>
      </c>
      <c r="T8" s="512">
        <v>335445</v>
      </c>
      <c r="U8" s="512">
        <v>8386.1200000000008</v>
      </c>
      <c r="V8" s="512">
        <v>6708.9</v>
      </c>
      <c r="W8" s="512">
        <v>5031.68</v>
      </c>
      <c r="X8" s="512">
        <f t="shared" ref="X8:X31" si="6">SUM(U8:W8)</f>
        <v>20126.7</v>
      </c>
      <c r="Y8" s="512">
        <f t="shared" ref="Y8:Y31" si="7">SUM(T8-X8)</f>
        <v>315318.3</v>
      </c>
      <c r="Z8" s="512">
        <v>73000</v>
      </c>
      <c r="AA8" s="512">
        <v>5840</v>
      </c>
      <c r="AB8" s="512">
        <v>3650</v>
      </c>
      <c r="AC8" s="512">
        <v>2190</v>
      </c>
      <c r="AD8" s="512">
        <f t="shared" ref="AD8:AD31" si="8">SUM(AA8:AC8)</f>
        <v>11680</v>
      </c>
      <c r="AE8" s="512">
        <f t="shared" ref="AE8:AE31" si="9">SUM(Z8-AD8)</f>
        <v>61320</v>
      </c>
      <c r="AF8" s="512">
        <v>0</v>
      </c>
      <c r="AG8" s="512">
        <v>0</v>
      </c>
      <c r="AH8" s="512">
        <v>0</v>
      </c>
      <c r="AI8" s="512">
        <v>0</v>
      </c>
      <c r="AJ8" s="512">
        <f t="shared" ref="AJ8:AJ31" si="10">SUM(AG8:AI8)</f>
        <v>0</v>
      </c>
      <c r="AK8" s="512">
        <f t="shared" ref="AK8:AK31" si="11">SUM(AF8-AJ8)</f>
        <v>0</v>
      </c>
      <c r="AL8" s="512">
        <v>0</v>
      </c>
      <c r="AM8" s="512">
        <v>0</v>
      </c>
      <c r="AN8" s="512">
        <v>0</v>
      </c>
      <c r="AO8" s="512">
        <v>0</v>
      </c>
      <c r="AP8" s="512">
        <f t="shared" ref="AP8:AP31" si="12">SUM(AM8:AO8)</f>
        <v>0</v>
      </c>
      <c r="AQ8" s="512">
        <f t="shared" ref="AQ8:AQ31" si="13">SUM(AL8-AP8)</f>
        <v>0</v>
      </c>
      <c r="AR8" s="512">
        <v>0</v>
      </c>
      <c r="AS8" s="512">
        <v>0</v>
      </c>
      <c r="AT8" s="512">
        <v>0</v>
      </c>
      <c r="AU8" s="512">
        <v>0</v>
      </c>
      <c r="AV8" s="512">
        <f t="shared" ref="AV8:AV31" si="14">SUM(AS8:AU8)</f>
        <v>0</v>
      </c>
      <c r="AW8" s="512">
        <f t="shared" ref="AW8:AW31" si="15">SUM(AR8-AV8)</f>
        <v>0</v>
      </c>
      <c r="AX8" s="512">
        <v>0</v>
      </c>
      <c r="AY8" s="512">
        <v>0</v>
      </c>
      <c r="AZ8" s="512">
        <v>0</v>
      </c>
      <c r="BA8" s="512">
        <v>0</v>
      </c>
      <c r="BB8" s="512">
        <f t="shared" ref="BB8:BB31" si="16">SUM(AY8:BA8)</f>
        <v>0</v>
      </c>
      <c r="BC8" s="512">
        <f t="shared" ref="BC8:BC31" si="17">SUM(AX8-BB8)</f>
        <v>0</v>
      </c>
      <c r="BD8" s="512">
        <v>0</v>
      </c>
      <c r="BE8" s="512">
        <v>0</v>
      </c>
      <c r="BF8" s="512">
        <v>0</v>
      </c>
      <c r="BG8" s="512">
        <v>0</v>
      </c>
      <c r="BH8" s="512">
        <f t="shared" ref="BH8:BH31" si="18">SUM(BE8:BG8)</f>
        <v>0</v>
      </c>
      <c r="BI8" s="512">
        <f t="shared" ref="BI8:BI31" si="19">SUM(BD8-BH8)</f>
        <v>0</v>
      </c>
      <c r="BJ8" s="512">
        <v>0</v>
      </c>
      <c r="BK8" s="512">
        <v>0</v>
      </c>
      <c r="BL8" s="512">
        <v>0</v>
      </c>
      <c r="BM8" s="512">
        <v>0</v>
      </c>
      <c r="BN8" s="512">
        <f t="shared" ref="BN8:BN31" si="20">SUM(BK8:BM8)</f>
        <v>0</v>
      </c>
      <c r="BO8" s="512">
        <f t="shared" ref="BO8:BO31" si="21">SUM(BJ8-BN8)</f>
        <v>0</v>
      </c>
      <c r="BP8" s="512">
        <v>0</v>
      </c>
      <c r="BQ8" s="512">
        <v>0</v>
      </c>
      <c r="BR8" s="512">
        <v>0</v>
      </c>
      <c r="BS8" s="512">
        <v>0</v>
      </c>
      <c r="BT8" s="512">
        <f t="shared" ref="BT8:BT31" si="22">SUM(BQ8:BS8)</f>
        <v>0</v>
      </c>
      <c r="BU8" s="512">
        <f t="shared" ref="BU8:BU31" si="23">SUM(BP8-BT8)</f>
        <v>0</v>
      </c>
      <c r="BV8" s="366">
        <f t="shared" ref="BV8:BY31" si="24">SUM(B8+H8+N8+T8+Z8+AF8+AL8+AR8+AX8+BD8+BJ8+BP8)</f>
        <v>732075</v>
      </c>
      <c r="BW8" s="366">
        <f t="shared" si="24"/>
        <v>22316.870000000003</v>
      </c>
      <c r="BX8" s="366">
        <f t="shared" si="24"/>
        <v>16831.5</v>
      </c>
      <c r="BY8" s="366">
        <f t="shared" si="24"/>
        <v>12076.130000000001</v>
      </c>
      <c r="BZ8" s="366">
        <f t="shared" ref="BZ8:BZ31" si="25">SUM(BW8:BY8)</f>
        <v>51224.5</v>
      </c>
      <c r="CA8" s="366">
        <f t="shared" ref="CA8:CA31" si="26">SUM(BV8-BZ8)</f>
        <v>680850.5</v>
      </c>
      <c r="CB8" s="514"/>
    </row>
    <row r="9" spans="1:80" s="367" customFormat="1" ht="21" x14ac:dyDescent="0.45">
      <c r="A9" s="361" t="s">
        <v>2011</v>
      </c>
      <c r="B9" s="512">
        <v>0</v>
      </c>
      <c r="C9" s="512">
        <v>0</v>
      </c>
      <c r="D9" s="512">
        <v>0</v>
      </c>
      <c r="E9" s="512">
        <v>0</v>
      </c>
      <c r="F9" s="512">
        <f t="shared" si="0"/>
        <v>0</v>
      </c>
      <c r="G9" s="512">
        <f t="shared" si="1"/>
        <v>0</v>
      </c>
      <c r="H9" s="512">
        <v>0</v>
      </c>
      <c r="I9" s="512">
        <v>0</v>
      </c>
      <c r="J9" s="512">
        <v>0</v>
      </c>
      <c r="K9" s="512">
        <v>0</v>
      </c>
      <c r="L9" s="512">
        <f t="shared" si="2"/>
        <v>0</v>
      </c>
      <c r="M9" s="512">
        <f t="shared" si="3"/>
        <v>0</v>
      </c>
      <c r="N9" s="512">
        <v>0</v>
      </c>
      <c r="O9" s="512">
        <v>0</v>
      </c>
      <c r="P9" s="512">
        <v>0</v>
      </c>
      <c r="Q9" s="512">
        <v>0</v>
      </c>
      <c r="R9" s="512">
        <f t="shared" si="4"/>
        <v>0</v>
      </c>
      <c r="S9" s="512">
        <f t="shared" si="5"/>
        <v>0</v>
      </c>
      <c r="T9" s="512">
        <v>0</v>
      </c>
      <c r="U9" s="512">
        <v>0</v>
      </c>
      <c r="V9" s="512">
        <v>0</v>
      </c>
      <c r="W9" s="512">
        <v>0</v>
      </c>
      <c r="X9" s="512">
        <f t="shared" si="6"/>
        <v>0</v>
      </c>
      <c r="Y9" s="512">
        <f t="shared" si="7"/>
        <v>0</v>
      </c>
      <c r="Z9" s="512">
        <v>0</v>
      </c>
      <c r="AA9" s="512">
        <v>0</v>
      </c>
      <c r="AB9" s="512">
        <v>0</v>
      </c>
      <c r="AC9" s="512">
        <v>0</v>
      </c>
      <c r="AD9" s="512">
        <f t="shared" si="8"/>
        <v>0</v>
      </c>
      <c r="AE9" s="512">
        <f t="shared" si="9"/>
        <v>0</v>
      </c>
      <c r="AF9" s="512">
        <v>0</v>
      </c>
      <c r="AG9" s="512">
        <v>0</v>
      </c>
      <c r="AH9" s="512">
        <v>0</v>
      </c>
      <c r="AI9" s="512">
        <v>0</v>
      </c>
      <c r="AJ9" s="512">
        <f t="shared" si="10"/>
        <v>0</v>
      </c>
      <c r="AK9" s="512">
        <f t="shared" si="11"/>
        <v>0</v>
      </c>
      <c r="AL9" s="512">
        <v>0</v>
      </c>
      <c r="AM9" s="512">
        <v>0</v>
      </c>
      <c r="AN9" s="512">
        <v>0</v>
      </c>
      <c r="AO9" s="512">
        <v>0</v>
      </c>
      <c r="AP9" s="512">
        <f t="shared" si="12"/>
        <v>0</v>
      </c>
      <c r="AQ9" s="512">
        <f t="shared" si="13"/>
        <v>0</v>
      </c>
      <c r="AR9" s="512">
        <v>0</v>
      </c>
      <c r="AS9" s="512">
        <v>0</v>
      </c>
      <c r="AT9" s="512">
        <v>0</v>
      </c>
      <c r="AU9" s="512">
        <v>0</v>
      </c>
      <c r="AV9" s="512">
        <f t="shared" si="14"/>
        <v>0</v>
      </c>
      <c r="AW9" s="512">
        <f t="shared" si="15"/>
        <v>0</v>
      </c>
      <c r="AX9" s="512">
        <v>0</v>
      </c>
      <c r="AY9" s="512">
        <v>0</v>
      </c>
      <c r="AZ9" s="512">
        <v>0</v>
      </c>
      <c r="BA9" s="512">
        <v>0</v>
      </c>
      <c r="BB9" s="512">
        <f t="shared" si="16"/>
        <v>0</v>
      </c>
      <c r="BC9" s="512">
        <f t="shared" si="17"/>
        <v>0</v>
      </c>
      <c r="BD9" s="512">
        <v>0</v>
      </c>
      <c r="BE9" s="512">
        <v>0</v>
      </c>
      <c r="BF9" s="512">
        <v>0</v>
      </c>
      <c r="BG9" s="512">
        <v>0</v>
      </c>
      <c r="BH9" s="512">
        <f t="shared" si="18"/>
        <v>0</v>
      </c>
      <c r="BI9" s="512">
        <f t="shared" si="19"/>
        <v>0</v>
      </c>
      <c r="BJ9" s="512">
        <v>0</v>
      </c>
      <c r="BK9" s="512">
        <v>0</v>
      </c>
      <c r="BL9" s="512">
        <v>0</v>
      </c>
      <c r="BM9" s="512">
        <v>0</v>
      </c>
      <c r="BN9" s="512">
        <f t="shared" si="20"/>
        <v>0</v>
      </c>
      <c r="BO9" s="512">
        <f t="shared" si="21"/>
        <v>0</v>
      </c>
      <c r="BP9" s="512">
        <v>0</v>
      </c>
      <c r="BQ9" s="512">
        <v>0</v>
      </c>
      <c r="BR9" s="512">
        <v>0</v>
      </c>
      <c r="BS9" s="512">
        <v>0</v>
      </c>
      <c r="BT9" s="512">
        <f t="shared" si="22"/>
        <v>0</v>
      </c>
      <c r="BU9" s="512">
        <f t="shared" si="23"/>
        <v>0</v>
      </c>
      <c r="BV9" s="366">
        <f t="shared" si="24"/>
        <v>0</v>
      </c>
      <c r="BW9" s="366">
        <f t="shared" si="24"/>
        <v>0</v>
      </c>
      <c r="BX9" s="366">
        <f t="shared" si="24"/>
        <v>0</v>
      </c>
      <c r="BY9" s="366">
        <f t="shared" si="24"/>
        <v>0</v>
      </c>
      <c r="BZ9" s="366">
        <f t="shared" si="25"/>
        <v>0</v>
      </c>
      <c r="CA9" s="366">
        <f t="shared" si="26"/>
        <v>0</v>
      </c>
      <c r="CB9" s="514"/>
    </row>
    <row r="10" spans="1:80" s="367" customFormat="1" ht="21" x14ac:dyDescent="0.45">
      <c r="A10" s="361" t="s">
        <v>2012</v>
      </c>
      <c r="B10" s="512">
        <v>0</v>
      </c>
      <c r="C10" s="512">
        <v>0</v>
      </c>
      <c r="D10" s="512">
        <v>0</v>
      </c>
      <c r="E10" s="512">
        <v>0</v>
      </c>
      <c r="F10" s="512">
        <f t="shared" si="0"/>
        <v>0</v>
      </c>
      <c r="G10" s="512">
        <f t="shared" si="1"/>
        <v>0</v>
      </c>
      <c r="H10" s="512">
        <v>171614</v>
      </c>
      <c r="I10" s="512">
        <v>11577.85</v>
      </c>
      <c r="J10" s="512">
        <v>7407.28</v>
      </c>
      <c r="K10" s="512">
        <v>4561.71</v>
      </c>
      <c r="L10" s="512">
        <f t="shared" si="2"/>
        <v>23546.84</v>
      </c>
      <c r="M10" s="512">
        <f t="shared" si="3"/>
        <v>148067.16</v>
      </c>
      <c r="N10" s="512">
        <v>0</v>
      </c>
      <c r="O10" s="512">
        <v>0</v>
      </c>
      <c r="P10" s="512">
        <v>0</v>
      </c>
      <c r="Q10" s="512">
        <v>0</v>
      </c>
      <c r="R10" s="512">
        <f t="shared" si="4"/>
        <v>0</v>
      </c>
      <c r="S10" s="512">
        <f t="shared" si="5"/>
        <v>0</v>
      </c>
      <c r="T10" s="512">
        <v>10000</v>
      </c>
      <c r="U10" s="512">
        <v>250</v>
      </c>
      <c r="V10" s="512">
        <v>200</v>
      </c>
      <c r="W10" s="512">
        <v>150</v>
      </c>
      <c r="X10" s="512">
        <f t="shared" si="6"/>
        <v>600</v>
      </c>
      <c r="Y10" s="512">
        <f t="shared" si="7"/>
        <v>9400</v>
      </c>
      <c r="Z10" s="512">
        <v>465500</v>
      </c>
      <c r="AA10" s="512">
        <v>37240</v>
      </c>
      <c r="AB10" s="512">
        <v>23275</v>
      </c>
      <c r="AC10" s="512">
        <v>13965</v>
      </c>
      <c r="AD10" s="512">
        <f t="shared" si="8"/>
        <v>74480</v>
      </c>
      <c r="AE10" s="512">
        <f t="shared" si="9"/>
        <v>391020</v>
      </c>
      <c r="AF10" s="512">
        <v>0</v>
      </c>
      <c r="AG10" s="512">
        <v>0</v>
      </c>
      <c r="AH10" s="512">
        <v>0</v>
      </c>
      <c r="AI10" s="512">
        <v>0</v>
      </c>
      <c r="AJ10" s="512">
        <f t="shared" si="10"/>
        <v>0</v>
      </c>
      <c r="AK10" s="512">
        <f t="shared" si="11"/>
        <v>0</v>
      </c>
      <c r="AL10" s="512">
        <v>0</v>
      </c>
      <c r="AM10" s="512">
        <v>0</v>
      </c>
      <c r="AN10" s="512">
        <v>0</v>
      </c>
      <c r="AO10" s="512">
        <v>0</v>
      </c>
      <c r="AP10" s="512">
        <f t="shared" si="12"/>
        <v>0</v>
      </c>
      <c r="AQ10" s="512">
        <f t="shared" si="13"/>
        <v>0</v>
      </c>
      <c r="AR10" s="512">
        <v>0</v>
      </c>
      <c r="AS10" s="512">
        <v>0</v>
      </c>
      <c r="AT10" s="512">
        <v>0</v>
      </c>
      <c r="AU10" s="512">
        <v>0</v>
      </c>
      <c r="AV10" s="512">
        <f t="shared" si="14"/>
        <v>0</v>
      </c>
      <c r="AW10" s="512">
        <f t="shared" si="15"/>
        <v>0</v>
      </c>
      <c r="AX10" s="512">
        <v>0</v>
      </c>
      <c r="AY10" s="512">
        <v>0</v>
      </c>
      <c r="AZ10" s="512">
        <v>0</v>
      </c>
      <c r="BA10" s="512">
        <v>0</v>
      </c>
      <c r="BB10" s="512">
        <f t="shared" si="16"/>
        <v>0</v>
      </c>
      <c r="BC10" s="512">
        <f t="shared" si="17"/>
        <v>0</v>
      </c>
      <c r="BD10" s="512">
        <v>0</v>
      </c>
      <c r="BE10" s="512">
        <v>0</v>
      </c>
      <c r="BF10" s="512">
        <v>0</v>
      </c>
      <c r="BG10" s="512">
        <v>0</v>
      </c>
      <c r="BH10" s="512">
        <f t="shared" si="18"/>
        <v>0</v>
      </c>
      <c r="BI10" s="512">
        <f t="shared" si="19"/>
        <v>0</v>
      </c>
      <c r="BJ10" s="512">
        <v>0</v>
      </c>
      <c r="BK10" s="512">
        <v>0</v>
      </c>
      <c r="BL10" s="512">
        <v>0</v>
      </c>
      <c r="BM10" s="512">
        <v>0</v>
      </c>
      <c r="BN10" s="512">
        <f t="shared" si="20"/>
        <v>0</v>
      </c>
      <c r="BO10" s="512">
        <f t="shared" si="21"/>
        <v>0</v>
      </c>
      <c r="BP10" s="512">
        <v>0</v>
      </c>
      <c r="BQ10" s="512">
        <v>0</v>
      </c>
      <c r="BR10" s="512">
        <v>0</v>
      </c>
      <c r="BS10" s="512">
        <v>0</v>
      </c>
      <c r="BT10" s="512">
        <f t="shared" si="22"/>
        <v>0</v>
      </c>
      <c r="BU10" s="512">
        <f t="shared" si="23"/>
        <v>0</v>
      </c>
      <c r="BV10" s="366">
        <f t="shared" si="24"/>
        <v>647114</v>
      </c>
      <c r="BW10" s="366">
        <f t="shared" si="24"/>
        <v>49067.85</v>
      </c>
      <c r="BX10" s="366">
        <f t="shared" si="24"/>
        <v>30882.28</v>
      </c>
      <c r="BY10" s="366">
        <f t="shared" si="24"/>
        <v>18676.71</v>
      </c>
      <c r="BZ10" s="366">
        <f t="shared" si="25"/>
        <v>98626.84</v>
      </c>
      <c r="CA10" s="366">
        <f t="shared" si="26"/>
        <v>548487.16</v>
      </c>
      <c r="CB10" s="514"/>
    </row>
    <row r="11" spans="1:80" s="367" customFormat="1" ht="21" x14ac:dyDescent="0.45">
      <c r="A11" s="361" t="s">
        <v>2013</v>
      </c>
      <c r="B11" s="512">
        <v>0</v>
      </c>
      <c r="C11" s="512">
        <v>0</v>
      </c>
      <c r="D11" s="512">
        <v>0</v>
      </c>
      <c r="E11" s="512">
        <v>0</v>
      </c>
      <c r="F11" s="512">
        <f t="shared" si="0"/>
        <v>0</v>
      </c>
      <c r="G11" s="512">
        <f t="shared" si="1"/>
        <v>0</v>
      </c>
      <c r="H11" s="512">
        <v>0</v>
      </c>
      <c r="I11" s="512">
        <v>0</v>
      </c>
      <c r="J11" s="512">
        <v>0</v>
      </c>
      <c r="K11" s="512">
        <v>0</v>
      </c>
      <c r="L11" s="512">
        <f t="shared" si="2"/>
        <v>0</v>
      </c>
      <c r="M11" s="512">
        <f t="shared" si="3"/>
        <v>0</v>
      </c>
      <c r="N11" s="512">
        <v>0</v>
      </c>
      <c r="O11" s="512">
        <v>0</v>
      </c>
      <c r="P11" s="512">
        <v>0</v>
      </c>
      <c r="Q11" s="512">
        <v>0</v>
      </c>
      <c r="R11" s="512">
        <f t="shared" si="4"/>
        <v>0</v>
      </c>
      <c r="S11" s="512">
        <f t="shared" si="5"/>
        <v>0</v>
      </c>
      <c r="T11" s="512">
        <v>646800</v>
      </c>
      <c r="U11" s="512">
        <v>16170</v>
      </c>
      <c r="V11" s="512">
        <v>12936</v>
      </c>
      <c r="W11" s="512">
        <v>9702</v>
      </c>
      <c r="X11" s="512">
        <f t="shared" si="6"/>
        <v>38808</v>
      </c>
      <c r="Y11" s="512">
        <f t="shared" si="7"/>
        <v>607992</v>
      </c>
      <c r="Z11" s="512">
        <v>231000</v>
      </c>
      <c r="AA11" s="512">
        <v>5775</v>
      </c>
      <c r="AB11" s="512">
        <v>4620</v>
      </c>
      <c r="AC11" s="512">
        <v>3465</v>
      </c>
      <c r="AD11" s="512">
        <f t="shared" si="8"/>
        <v>13860</v>
      </c>
      <c r="AE11" s="512">
        <f t="shared" si="9"/>
        <v>217140</v>
      </c>
      <c r="AF11" s="512">
        <v>0</v>
      </c>
      <c r="AG11" s="512">
        <v>0</v>
      </c>
      <c r="AH11" s="512">
        <v>0</v>
      </c>
      <c r="AI11" s="512">
        <v>0</v>
      </c>
      <c r="AJ11" s="512">
        <f t="shared" si="10"/>
        <v>0</v>
      </c>
      <c r="AK11" s="512">
        <f t="shared" si="11"/>
        <v>0</v>
      </c>
      <c r="AL11" s="512">
        <v>0</v>
      </c>
      <c r="AM11" s="512">
        <v>0</v>
      </c>
      <c r="AN11" s="512">
        <v>0</v>
      </c>
      <c r="AO11" s="512">
        <v>0</v>
      </c>
      <c r="AP11" s="512">
        <f t="shared" si="12"/>
        <v>0</v>
      </c>
      <c r="AQ11" s="512">
        <f t="shared" si="13"/>
        <v>0</v>
      </c>
      <c r="AR11" s="512">
        <v>0</v>
      </c>
      <c r="AS11" s="512">
        <v>0</v>
      </c>
      <c r="AT11" s="512">
        <v>0</v>
      </c>
      <c r="AU11" s="512">
        <v>0</v>
      </c>
      <c r="AV11" s="512">
        <f t="shared" si="14"/>
        <v>0</v>
      </c>
      <c r="AW11" s="512">
        <f t="shared" si="15"/>
        <v>0</v>
      </c>
      <c r="AX11" s="512">
        <v>0</v>
      </c>
      <c r="AY11" s="512">
        <v>0</v>
      </c>
      <c r="AZ11" s="512">
        <v>0</v>
      </c>
      <c r="BA11" s="512">
        <v>0</v>
      </c>
      <c r="BB11" s="512">
        <f t="shared" si="16"/>
        <v>0</v>
      </c>
      <c r="BC11" s="512">
        <f t="shared" si="17"/>
        <v>0</v>
      </c>
      <c r="BD11" s="512">
        <v>0</v>
      </c>
      <c r="BE11" s="512">
        <v>0</v>
      </c>
      <c r="BF11" s="512">
        <v>0</v>
      </c>
      <c r="BG11" s="512">
        <v>0</v>
      </c>
      <c r="BH11" s="512">
        <f t="shared" si="18"/>
        <v>0</v>
      </c>
      <c r="BI11" s="512">
        <f t="shared" si="19"/>
        <v>0</v>
      </c>
      <c r="BJ11" s="512">
        <v>0</v>
      </c>
      <c r="BK11" s="512">
        <v>0</v>
      </c>
      <c r="BL11" s="512">
        <v>0</v>
      </c>
      <c r="BM11" s="512">
        <v>0</v>
      </c>
      <c r="BN11" s="512">
        <f t="shared" si="20"/>
        <v>0</v>
      </c>
      <c r="BO11" s="512">
        <f t="shared" si="21"/>
        <v>0</v>
      </c>
      <c r="BP11" s="512">
        <v>0</v>
      </c>
      <c r="BQ11" s="512">
        <v>0</v>
      </c>
      <c r="BR11" s="512">
        <v>0</v>
      </c>
      <c r="BS11" s="512">
        <v>0</v>
      </c>
      <c r="BT11" s="512">
        <f t="shared" si="22"/>
        <v>0</v>
      </c>
      <c r="BU11" s="512">
        <f t="shared" si="23"/>
        <v>0</v>
      </c>
      <c r="BV11" s="366">
        <f t="shared" si="24"/>
        <v>877800</v>
      </c>
      <c r="BW11" s="366">
        <f t="shared" si="24"/>
        <v>21945</v>
      </c>
      <c r="BX11" s="366">
        <f t="shared" si="24"/>
        <v>17556</v>
      </c>
      <c r="BY11" s="366">
        <f t="shared" si="24"/>
        <v>13167</v>
      </c>
      <c r="BZ11" s="366">
        <f t="shared" si="25"/>
        <v>52668</v>
      </c>
      <c r="CA11" s="366">
        <f t="shared" si="26"/>
        <v>825132</v>
      </c>
      <c r="CB11" s="514"/>
    </row>
    <row r="12" spans="1:80" s="367" customFormat="1" ht="21" x14ac:dyDescent="0.45">
      <c r="A12" s="338" t="s">
        <v>2014</v>
      </c>
      <c r="B12" s="512">
        <v>0</v>
      </c>
      <c r="C12" s="512">
        <v>0</v>
      </c>
      <c r="D12" s="512">
        <v>0</v>
      </c>
      <c r="E12" s="512">
        <v>0</v>
      </c>
      <c r="F12" s="512">
        <f t="shared" si="0"/>
        <v>0</v>
      </c>
      <c r="G12" s="512">
        <f t="shared" si="1"/>
        <v>0</v>
      </c>
      <c r="H12" s="512">
        <v>12173</v>
      </c>
      <c r="I12" s="512">
        <v>973.84</v>
      </c>
      <c r="J12" s="512">
        <v>608.65</v>
      </c>
      <c r="K12" s="512">
        <v>365.19</v>
      </c>
      <c r="L12" s="512">
        <f t="shared" si="2"/>
        <v>1947.68</v>
      </c>
      <c r="M12" s="512">
        <f t="shared" si="3"/>
        <v>10225.32</v>
      </c>
      <c r="N12" s="512">
        <v>0</v>
      </c>
      <c r="O12" s="512">
        <v>0</v>
      </c>
      <c r="P12" s="512">
        <v>0</v>
      </c>
      <c r="Q12" s="512">
        <v>0</v>
      </c>
      <c r="R12" s="512">
        <f t="shared" si="4"/>
        <v>0</v>
      </c>
      <c r="S12" s="512">
        <f t="shared" si="5"/>
        <v>0</v>
      </c>
      <c r="T12" s="512">
        <v>0</v>
      </c>
      <c r="U12" s="512">
        <v>0</v>
      </c>
      <c r="V12" s="512">
        <v>0</v>
      </c>
      <c r="W12" s="512">
        <v>0</v>
      </c>
      <c r="X12" s="512">
        <f t="shared" si="6"/>
        <v>0</v>
      </c>
      <c r="Y12" s="512">
        <f t="shared" si="7"/>
        <v>0</v>
      </c>
      <c r="Z12" s="512">
        <v>0</v>
      </c>
      <c r="AA12" s="512">
        <v>0</v>
      </c>
      <c r="AB12" s="512">
        <v>0</v>
      </c>
      <c r="AC12" s="512">
        <v>0</v>
      </c>
      <c r="AD12" s="512">
        <f t="shared" si="8"/>
        <v>0</v>
      </c>
      <c r="AE12" s="512">
        <f t="shared" si="9"/>
        <v>0</v>
      </c>
      <c r="AF12" s="512">
        <v>0</v>
      </c>
      <c r="AG12" s="512">
        <v>0</v>
      </c>
      <c r="AH12" s="512">
        <v>0</v>
      </c>
      <c r="AI12" s="512">
        <v>0</v>
      </c>
      <c r="AJ12" s="512">
        <f t="shared" si="10"/>
        <v>0</v>
      </c>
      <c r="AK12" s="512">
        <f t="shared" si="11"/>
        <v>0</v>
      </c>
      <c r="AL12" s="512">
        <v>0</v>
      </c>
      <c r="AM12" s="512">
        <v>0</v>
      </c>
      <c r="AN12" s="512">
        <v>0</v>
      </c>
      <c r="AO12" s="512">
        <v>0</v>
      </c>
      <c r="AP12" s="512">
        <f t="shared" si="12"/>
        <v>0</v>
      </c>
      <c r="AQ12" s="512">
        <f t="shared" si="13"/>
        <v>0</v>
      </c>
      <c r="AR12" s="512">
        <v>0</v>
      </c>
      <c r="AS12" s="512">
        <v>0</v>
      </c>
      <c r="AT12" s="512">
        <v>0</v>
      </c>
      <c r="AU12" s="512">
        <v>0</v>
      </c>
      <c r="AV12" s="512">
        <f t="shared" si="14"/>
        <v>0</v>
      </c>
      <c r="AW12" s="512">
        <f t="shared" si="15"/>
        <v>0</v>
      </c>
      <c r="AX12" s="512">
        <v>0</v>
      </c>
      <c r="AY12" s="512">
        <v>0</v>
      </c>
      <c r="AZ12" s="512">
        <v>0</v>
      </c>
      <c r="BA12" s="512">
        <v>0</v>
      </c>
      <c r="BB12" s="512">
        <f t="shared" si="16"/>
        <v>0</v>
      </c>
      <c r="BC12" s="512">
        <f t="shared" si="17"/>
        <v>0</v>
      </c>
      <c r="BD12" s="512">
        <v>0</v>
      </c>
      <c r="BE12" s="512">
        <v>0</v>
      </c>
      <c r="BF12" s="512">
        <v>0</v>
      </c>
      <c r="BG12" s="512">
        <v>0</v>
      </c>
      <c r="BH12" s="512">
        <f t="shared" si="18"/>
        <v>0</v>
      </c>
      <c r="BI12" s="512">
        <f t="shared" si="19"/>
        <v>0</v>
      </c>
      <c r="BJ12" s="512">
        <v>0</v>
      </c>
      <c r="BK12" s="512">
        <v>0</v>
      </c>
      <c r="BL12" s="512">
        <v>0</v>
      </c>
      <c r="BM12" s="512">
        <v>0</v>
      </c>
      <c r="BN12" s="512">
        <f t="shared" si="20"/>
        <v>0</v>
      </c>
      <c r="BO12" s="512">
        <f t="shared" si="21"/>
        <v>0</v>
      </c>
      <c r="BP12" s="512">
        <v>0</v>
      </c>
      <c r="BQ12" s="512">
        <v>0</v>
      </c>
      <c r="BR12" s="512">
        <v>0</v>
      </c>
      <c r="BS12" s="512">
        <v>0</v>
      </c>
      <c r="BT12" s="512">
        <f t="shared" si="22"/>
        <v>0</v>
      </c>
      <c r="BU12" s="512">
        <f t="shared" si="23"/>
        <v>0</v>
      </c>
      <c r="BV12" s="366">
        <f t="shared" si="24"/>
        <v>12173</v>
      </c>
      <c r="BW12" s="366">
        <f t="shared" si="24"/>
        <v>973.84</v>
      </c>
      <c r="BX12" s="366">
        <f t="shared" si="24"/>
        <v>608.65</v>
      </c>
      <c r="BY12" s="366">
        <f t="shared" si="24"/>
        <v>365.19</v>
      </c>
      <c r="BZ12" s="366">
        <f t="shared" si="25"/>
        <v>1947.68</v>
      </c>
      <c r="CA12" s="366">
        <f t="shared" si="26"/>
        <v>10225.32</v>
      </c>
      <c r="CB12" s="514"/>
    </row>
    <row r="13" spans="1:80" s="367" customFormat="1" ht="21" x14ac:dyDescent="0.45">
      <c r="A13" s="338" t="s">
        <v>2015</v>
      </c>
      <c r="B13" s="512">
        <v>0</v>
      </c>
      <c r="C13" s="512">
        <v>0</v>
      </c>
      <c r="D13" s="512">
        <v>0</v>
      </c>
      <c r="E13" s="512">
        <v>0</v>
      </c>
      <c r="F13" s="512">
        <f t="shared" si="0"/>
        <v>0</v>
      </c>
      <c r="G13" s="512">
        <f t="shared" si="1"/>
        <v>0</v>
      </c>
      <c r="H13" s="512">
        <v>0</v>
      </c>
      <c r="I13" s="512">
        <v>0</v>
      </c>
      <c r="J13" s="512">
        <v>0</v>
      </c>
      <c r="K13" s="512">
        <v>0</v>
      </c>
      <c r="L13" s="512">
        <f t="shared" si="2"/>
        <v>0</v>
      </c>
      <c r="M13" s="512">
        <f t="shared" si="3"/>
        <v>0</v>
      </c>
      <c r="N13" s="512">
        <v>0</v>
      </c>
      <c r="O13" s="512">
        <v>0</v>
      </c>
      <c r="P13" s="512">
        <v>0</v>
      </c>
      <c r="Q13" s="512">
        <v>0</v>
      </c>
      <c r="R13" s="512">
        <f t="shared" si="4"/>
        <v>0</v>
      </c>
      <c r="S13" s="512">
        <f t="shared" si="5"/>
        <v>0</v>
      </c>
      <c r="T13" s="512">
        <v>125000</v>
      </c>
      <c r="U13" s="512">
        <v>0</v>
      </c>
      <c r="V13" s="512">
        <v>0</v>
      </c>
      <c r="W13" s="512">
        <v>0</v>
      </c>
      <c r="X13" s="512">
        <f t="shared" si="6"/>
        <v>0</v>
      </c>
      <c r="Y13" s="512">
        <f t="shared" si="7"/>
        <v>125000</v>
      </c>
      <c r="Z13" s="512">
        <v>32000</v>
      </c>
      <c r="AA13" s="512">
        <v>2560</v>
      </c>
      <c r="AB13" s="512">
        <v>1600</v>
      </c>
      <c r="AC13" s="512">
        <v>960</v>
      </c>
      <c r="AD13" s="512">
        <f t="shared" si="8"/>
        <v>5120</v>
      </c>
      <c r="AE13" s="512">
        <f t="shared" si="9"/>
        <v>26880</v>
      </c>
      <c r="AF13" s="512">
        <v>0</v>
      </c>
      <c r="AG13" s="512">
        <v>0</v>
      </c>
      <c r="AH13" s="512">
        <v>0</v>
      </c>
      <c r="AI13" s="512">
        <v>0</v>
      </c>
      <c r="AJ13" s="512">
        <f t="shared" si="10"/>
        <v>0</v>
      </c>
      <c r="AK13" s="512">
        <f t="shared" si="11"/>
        <v>0</v>
      </c>
      <c r="AL13" s="512">
        <v>0</v>
      </c>
      <c r="AM13" s="512">
        <v>0</v>
      </c>
      <c r="AN13" s="512">
        <v>0</v>
      </c>
      <c r="AO13" s="512">
        <v>0</v>
      </c>
      <c r="AP13" s="512">
        <f t="shared" si="12"/>
        <v>0</v>
      </c>
      <c r="AQ13" s="512">
        <f t="shared" si="13"/>
        <v>0</v>
      </c>
      <c r="AR13" s="512">
        <v>0</v>
      </c>
      <c r="AS13" s="512">
        <v>0</v>
      </c>
      <c r="AT13" s="512">
        <v>0</v>
      </c>
      <c r="AU13" s="512">
        <v>0</v>
      </c>
      <c r="AV13" s="512">
        <f t="shared" si="14"/>
        <v>0</v>
      </c>
      <c r="AW13" s="512">
        <f t="shared" si="15"/>
        <v>0</v>
      </c>
      <c r="AX13" s="512">
        <v>0</v>
      </c>
      <c r="AY13" s="512">
        <v>0</v>
      </c>
      <c r="AZ13" s="512">
        <v>0</v>
      </c>
      <c r="BA13" s="512">
        <v>0</v>
      </c>
      <c r="BB13" s="512">
        <f t="shared" si="16"/>
        <v>0</v>
      </c>
      <c r="BC13" s="512">
        <f t="shared" si="17"/>
        <v>0</v>
      </c>
      <c r="BD13" s="512">
        <v>0</v>
      </c>
      <c r="BE13" s="512">
        <v>0</v>
      </c>
      <c r="BF13" s="512">
        <v>0</v>
      </c>
      <c r="BG13" s="512">
        <v>0</v>
      </c>
      <c r="BH13" s="512">
        <f t="shared" si="18"/>
        <v>0</v>
      </c>
      <c r="BI13" s="512">
        <f t="shared" si="19"/>
        <v>0</v>
      </c>
      <c r="BJ13" s="512">
        <v>0</v>
      </c>
      <c r="BK13" s="512">
        <v>0</v>
      </c>
      <c r="BL13" s="512">
        <v>0</v>
      </c>
      <c r="BM13" s="512">
        <v>0</v>
      </c>
      <c r="BN13" s="512">
        <f t="shared" si="20"/>
        <v>0</v>
      </c>
      <c r="BO13" s="512">
        <f t="shared" si="21"/>
        <v>0</v>
      </c>
      <c r="BP13" s="512">
        <v>0</v>
      </c>
      <c r="BQ13" s="512">
        <v>0</v>
      </c>
      <c r="BR13" s="512">
        <v>0</v>
      </c>
      <c r="BS13" s="512">
        <v>0</v>
      </c>
      <c r="BT13" s="512">
        <f t="shared" si="22"/>
        <v>0</v>
      </c>
      <c r="BU13" s="512">
        <f t="shared" si="23"/>
        <v>0</v>
      </c>
      <c r="BV13" s="366">
        <f t="shared" si="24"/>
        <v>157000</v>
      </c>
      <c r="BW13" s="366">
        <f t="shared" si="24"/>
        <v>2560</v>
      </c>
      <c r="BX13" s="366">
        <f t="shared" si="24"/>
        <v>1600</v>
      </c>
      <c r="BY13" s="366">
        <f t="shared" si="24"/>
        <v>960</v>
      </c>
      <c r="BZ13" s="366">
        <f t="shared" si="25"/>
        <v>5120</v>
      </c>
      <c r="CA13" s="366">
        <f t="shared" si="26"/>
        <v>151880</v>
      </c>
      <c r="CB13" s="514"/>
    </row>
    <row r="14" spans="1:80" s="367" customFormat="1" ht="21" x14ac:dyDescent="0.45">
      <c r="A14" s="338" t="s">
        <v>2016</v>
      </c>
      <c r="B14" s="512">
        <v>275000</v>
      </c>
      <c r="C14" s="512">
        <v>22000</v>
      </c>
      <c r="D14" s="512">
        <v>13750</v>
      </c>
      <c r="E14" s="512">
        <v>8250</v>
      </c>
      <c r="F14" s="512">
        <f t="shared" si="0"/>
        <v>44000</v>
      </c>
      <c r="G14" s="512">
        <f t="shared" si="1"/>
        <v>231000</v>
      </c>
      <c r="H14" s="512">
        <v>115485</v>
      </c>
      <c r="I14" s="512">
        <v>9238.7999999999993</v>
      </c>
      <c r="J14" s="512">
        <v>5774.25</v>
      </c>
      <c r="K14" s="512">
        <v>3464.55</v>
      </c>
      <c r="L14" s="512">
        <f t="shared" si="2"/>
        <v>18477.599999999999</v>
      </c>
      <c r="M14" s="512">
        <f t="shared" si="3"/>
        <v>97007.4</v>
      </c>
      <c r="N14" s="512">
        <v>292622</v>
      </c>
      <c r="O14" s="512">
        <v>23409.759999999998</v>
      </c>
      <c r="P14" s="512">
        <v>14631.1</v>
      </c>
      <c r="Q14" s="512">
        <v>8778.66</v>
      </c>
      <c r="R14" s="512">
        <f t="shared" si="4"/>
        <v>46819.520000000004</v>
      </c>
      <c r="S14" s="512">
        <f t="shared" si="5"/>
        <v>245802.47999999998</v>
      </c>
      <c r="T14" s="512">
        <v>257500</v>
      </c>
      <c r="U14" s="512">
        <v>20600</v>
      </c>
      <c r="V14" s="512">
        <v>12875</v>
      </c>
      <c r="W14" s="512">
        <v>7725</v>
      </c>
      <c r="X14" s="512">
        <f t="shared" si="6"/>
        <v>41200</v>
      </c>
      <c r="Y14" s="512">
        <f t="shared" si="7"/>
        <v>216300</v>
      </c>
      <c r="Z14" s="512">
        <v>134400</v>
      </c>
      <c r="AA14" s="512">
        <v>10752</v>
      </c>
      <c r="AB14" s="512">
        <v>6720</v>
      </c>
      <c r="AC14" s="512">
        <v>4032</v>
      </c>
      <c r="AD14" s="512">
        <f t="shared" si="8"/>
        <v>21504</v>
      </c>
      <c r="AE14" s="512">
        <f t="shared" si="9"/>
        <v>112896</v>
      </c>
      <c r="AF14" s="512">
        <v>0</v>
      </c>
      <c r="AG14" s="512">
        <v>0</v>
      </c>
      <c r="AH14" s="512">
        <v>0</v>
      </c>
      <c r="AI14" s="512">
        <v>0</v>
      </c>
      <c r="AJ14" s="512">
        <f t="shared" si="10"/>
        <v>0</v>
      </c>
      <c r="AK14" s="512">
        <f t="shared" si="11"/>
        <v>0</v>
      </c>
      <c r="AL14" s="512">
        <v>0</v>
      </c>
      <c r="AM14" s="512">
        <v>0</v>
      </c>
      <c r="AN14" s="512">
        <v>0</v>
      </c>
      <c r="AO14" s="512">
        <v>0</v>
      </c>
      <c r="AP14" s="512">
        <f t="shared" si="12"/>
        <v>0</v>
      </c>
      <c r="AQ14" s="512">
        <f t="shared" si="13"/>
        <v>0</v>
      </c>
      <c r="AR14" s="512">
        <v>0</v>
      </c>
      <c r="AS14" s="512">
        <v>0</v>
      </c>
      <c r="AT14" s="512">
        <v>0</v>
      </c>
      <c r="AU14" s="512">
        <v>0</v>
      </c>
      <c r="AV14" s="512">
        <f t="shared" si="14"/>
        <v>0</v>
      </c>
      <c r="AW14" s="512">
        <f t="shared" si="15"/>
        <v>0</v>
      </c>
      <c r="AX14" s="512">
        <v>0</v>
      </c>
      <c r="AY14" s="512">
        <v>0</v>
      </c>
      <c r="AZ14" s="512">
        <v>0</v>
      </c>
      <c r="BA14" s="512">
        <v>0</v>
      </c>
      <c r="BB14" s="512">
        <f t="shared" si="16"/>
        <v>0</v>
      </c>
      <c r="BC14" s="512">
        <f t="shared" si="17"/>
        <v>0</v>
      </c>
      <c r="BD14" s="512">
        <v>0</v>
      </c>
      <c r="BE14" s="512">
        <v>0</v>
      </c>
      <c r="BF14" s="512">
        <v>0</v>
      </c>
      <c r="BG14" s="512">
        <v>0</v>
      </c>
      <c r="BH14" s="512">
        <f t="shared" si="18"/>
        <v>0</v>
      </c>
      <c r="BI14" s="512">
        <f t="shared" si="19"/>
        <v>0</v>
      </c>
      <c r="BJ14" s="512">
        <v>0</v>
      </c>
      <c r="BK14" s="512">
        <v>0</v>
      </c>
      <c r="BL14" s="512">
        <v>0</v>
      </c>
      <c r="BM14" s="512">
        <v>0</v>
      </c>
      <c r="BN14" s="512">
        <f t="shared" si="20"/>
        <v>0</v>
      </c>
      <c r="BO14" s="512">
        <f t="shared" si="21"/>
        <v>0</v>
      </c>
      <c r="BP14" s="512">
        <v>0</v>
      </c>
      <c r="BQ14" s="512">
        <v>0</v>
      </c>
      <c r="BR14" s="512">
        <v>0</v>
      </c>
      <c r="BS14" s="512">
        <v>0</v>
      </c>
      <c r="BT14" s="512">
        <f t="shared" si="22"/>
        <v>0</v>
      </c>
      <c r="BU14" s="512">
        <f t="shared" si="23"/>
        <v>0</v>
      </c>
      <c r="BV14" s="366">
        <f t="shared" si="24"/>
        <v>1075007</v>
      </c>
      <c r="BW14" s="366">
        <f t="shared" si="24"/>
        <v>86000.56</v>
      </c>
      <c r="BX14" s="366">
        <f t="shared" si="24"/>
        <v>53750.35</v>
      </c>
      <c r="BY14" s="366">
        <f t="shared" si="24"/>
        <v>32250.21</v>
      </c>
      <c r="BZ14" s="366">
        <f t="shared" si="25"/>
        <v>172001.12</v>
      </c>
      <c r="CA14" s="366">
        <f t="shared" si="26"/>
        <v>903005.88</v>
      </c>
      <c r="CB14" s="514"/>
    </row>
    <row r="15" spans="1:80" s="367" customFormat="1" ht="21" x14ac:dyDescent="0.45">
      <c r="A15" s="515" t="s">
        <v>2017</v>
      </c>
      <c r="B15" s="512">
        <v>0</v>
      </c>
      <c r="C15" s="512">
        <v>0</v>
      </c>
      <c r="D15" s="512">
        <v>0</v>
      </c>
      <c r="E15" s="512">
        <v>0</v>
      </c>
      <c r="F15" s="512">
        <f t="shared" si="0"/>
        <v>0</v>
      </c>
      <c r="G15" s="512">
        <f t="shared" si="1"/>
        <v>0</v>
      </c>
      <c r="H15" s="512">
        <v>12600</v>
      </c>
      <c r="I15" s="512">
        <v>5250</v>
      </c>
      <c r="J15" s="512">
        <v>4200</v>
      </c>
      <c r="K15" s="512">
        <v>3150</v>
      </c>
      <c r="L15" s="512">
        <f t="shared" si="2"/>
        <v>12600</v>
      </c>
      <c r="M15" s="512">
        <f t="shared" si="3"/>
        <v>0</v>
      </c>
      <c r="N15" s="512">
        <v>0</v>
      </c>
      <c r="O15" s="512">
        <v>0</v>
      </c>
      <c r="P15" s="512">
        <v>0</v>
      </c>
      <c r="Q15" s="512">
        <v>0</v>
      </c>
      <c r="R15" s="512">
        <f t="shared" si="4"/>
        <v>0</v>
      </c>
      <c r="S15" s="512">
        <f t="shared" si="5"/>
        <v>0</v>
      </c>
      <c r="T15" s="512">
        <v>0</v>
      </c>
      <c r="U15" s="512">
        <v>0</v>
      </c>
      <c r="V15" s="512">
        <v>0</v>
      </c>
      <c r="W15" s="512">
        <v>0</v>
      </c>
      <c r="X15" s="512">
        <f t="shared" si="6"/>
        <v>0</v>
      </c>
      <c r="Y15" s="512">
        <f t="shared" si="7"/>
        <v>0</v>
      </c>
      <c r="Z15" s="512">
        <v>0</v>
      </c>
      <c r="AA15" s="512">
        <v>0</v>
      </c>
      <c r="AB15" s="512">
        <v>0</v>
      </c>
      <c r="AC15" s="512">
        <v>0</v>
      </c>
      <c r="AD15" s="512">
        <f t="shared" si="8"/>
        <v>0</v>
      </c>
      <c r="AE15" s="512">
        <f t="shared" si="9"/>
        <v>0</v>
      </c>
      <c r="AF15" s="512">
        <v>0</v>
      </c>
      <c r="AG15" s="512">
        <v>0</v>
      </c>
      <c r="AH15" s="512">
        <v>0</v>
      </c>
      <c r="AI15" s="512">
        <v>0</v>
      </c>
      <c r="AJ15" s="512">
        <f t="shared" si="10"/>
        <v>0</v>
      </c>
      <c r="AK15" s="512">
        <f t="shared" si="11"/>
        <v>0</v>
      </c>
      <c r="AL15" s="512">
        <v>0</v>
      </c>
      <c r="AM15" s="512">
        <v>0</v>
      </c>
      <c r="AN15" s="512">
        <v>0</v>
      </c>
      <c r="AO15" s="512">
        <v>0</v>
      </c>
      <c r="AP15" s="512">
        <f t="shared" si="12"/>
        <v>0</v>
      </c>
      <c r="AQ15" s="512">
        <f t="shared" si="13"/>
        <v>0</v>
      </c>
      <c r="AR15" s="512">
        <v>0</v>
      </c>
      <c r="AS15" s="512">
        <v>0</v>
      </c>
      <c r="AT15" s="512">
        <v>0</v>
      </c>
      <c r="AU15" s="512">
        <v>0</v>
      </c>
      <c r="AV15" s="512">
        <f t="shared" si="14"/>
        <v>0</v>
      </c>
      <c r="AW15" s="512">
        <f t="shared" si="15"/>
        <v>0</v>
      </c>
      <c r="AX15" s="512">
        <v>0</v>
      </c>
      <c r="AY15" s="512">
        <v>0</v>
      </c>
      <c r="AZ15" s="512">
        <v>0</v>
      </c>
      <c r="BA15" s="512">
        <v>0</v>
      </c>
      <c r="BB15" s="512">
        <f t="shared" si="16"/>
        <v>0</v>
      </c>
      <c r="BC15" s="512">
        <f t="shared" si="17"/>
        <v>0</v>
      </c>
      <c r="BD15" s="512">
        <v>0</v>
      </c>
      <c r="BE15" s="512">
        <v>0</v>
      </c>
      <c r="BF15" s="512">
        <v>0</v>
      </c>
      <c r="BG15" s="512">
        <v>0</v>
      </c>
      <c r="BH15" s="512">
        <f t="shared" si="18"/>
        <v>0</v>
      </c>
      <c r="BI15" s="512">
        <f t="shared" si="19"/>
        <v>0</v>
      </c>
      <c r="BJ15" s="512">
        <v>0</v>
      </c>
      <c r="BK15" s="512">
        <v>0</v>
      </c>
      <c r="BL15" s="512">
        <v>0</v>
      </c>
      <c r="BM15" s="512">
        <v>0</v>
      </c>
      <c r="BN15" s="512">
        <f t="shared" si="20"/>
        <v>0</v>
      </c>
      <c r="BO15" s="512">
        <f t="shared" si="21"/>
        <v>0</v>
      </c>
      <c r="BP15" s="512">
        <v>0</v>
      </c>
      <c r="BQ15" s="512">
        <v>0</v>
      </c>
      <c r="BR15" s="512">
        <v>0</v>
      </c>
      <c r="BS15" s="512">
        <v>0</v>
      </c>
      <c r="BT15" s="512">
        <f t="shared" si="22"/>
        <v>0</v>
      </c>
      <c r="BU15" s="512">
        <f t="shared" si="23"/>
        <v>0</v>
      </c>
      <c r="BV15" s="366">
        <f t="shared" si="24"/>
        <v>12600</v>
      </c>
      <c r="BW15" s="366">
        <f t="shared" si="24"/>
        <v>5250</v>
      </c>
      <c r="BX15" s="366">
        <f t="shared" si="24"/>
        <v>4200</v>
      </c>
      <c r="BY15" s="366">
        <f t="shared" si="24"/>
        <v>3150</v>
      </c>
      <c r="BZ15" s="366">
        <f t="shared" si="25"/>
        <v>12600</v>
      </c>
      <c r="CA15" s="366">
        <f t="shared" si="26"/>
        <v>0</v>
      </c>
      <c r="CB15" s="514"/>
    </row>
    <row r="16" spans="1:80" s="367" customFormat="1" ht="21" x14ac:dyDescent="0.45">
      <c r="A16" s="515" t="s">
        <v>2018</v>
      </c>
      <c r="B16" s="512">
        <v>0</v>
      </c>
      <c r="C16" s="512">
        <v>0</v>
      </c>
      <c r="D16" s="512">
        <v>0</v>
      </c>
      <c r="E16" s="512">
        <v>0</v>
      </c>
      <c r="F16" s="512">
        <f t="shared" si="0"/>
        <v>0</v>
      </c>
      <c r="G16" s="512">
        <f t="shared" si="1"/>
        <v>0</v>
      </c>
      <c r="H16" s="512">
        <v>0</v>
      </c>
      <c r="I16" s="512">
        <v>0</v>
      </c>
      <c r="J16" s="512">
        <v>0</v>
      </c>
      <c r="K16" s="512">
        <v>0</v>
      </c>
      <c r="L16" s="512">
        <f t="shared" si="2"/>
        <v>0</v>
      </c>
      <c r="M16" s="512">
        <f t="shared" si="3"/>
        <v>0</v>
      </c>
      <c r="N16" s="512">
        <v>10400</v>
      </c>
      <c r="O16" s="512">
        <v>832</v>
      </c>
      <c r="P16" s="512">
        <v>520</v>
      </c>
      <c r="Q16" s="512">
        <v>312</v>
      </c>
      <c r="R16" s="512">
        <f t="shared" si="4"/>
        <v>1664</v>
      </c>
      <c r="S16" s="512">
        <f t="shared" si="5"/>
        <v>8736</v>
      </c>
      <c r="T16" s="512">
        <v>0</v>
      </c>
      <c r="U16" s="512">
        <v>0</v>
      </c>
      <c r="V16" s="512">
        <v>0</v>
      </c>
      <c r="W16" s="512">
        <v>0</v>
      </c>
      <c r="X16" s="512">
        <f t="shared" si="6"/>
        <v>0</v>
      </c>
      <c r="Y16" s="512">
        <f t="shared" si="7"/>
        <v>0</v>
      </c>
      <c r="Z16" s="512">
        <v>0</v>
      </c>
      <c r="AA16" s="512">
        <v>0</v>
      </c>
      <c r="AB16" s="512">
        <v>0</v>
      </c>
      <c r="AC16" s="512">
        <v>0</v>
      </c>
      <c r="AD16" s="512">
        <f t="shared" si="8"/>
        <v>0</v>
      </c>
      <c r="AE16" s="512">
        <f t="shared" si="9"/>
        <v>0</v>
      </c>
      <c r="AF16" s="512">
        <v>0</v>
      </c>
      <c r="AG16" s="512">
        <v>0</v>
      </c>
      <c r="AH16" s="512">
        <v>0</v>
      </c>
      <c r="AI16" s="512">
        <v>0</v>
      </c>
      <c r="AJ16" s="512">
        <f t="shared" si="10"/>
        <v>0</v>
      </c>
      <c r="AK16" s="512">
        <f t="shared" si="11"/>
        <v>0</v>
      </c>
      <c r="AL16" s="512">
        <v>0</v>
      </c>
      <c r="AM16" s="512">
        <v>0</v>
      </c>
      <c r="AN16" s="512">
        <v>0</v>
      </c>
      <c r="AO16" s="512">
        <v>0</v>
      </c>
      <c r="AP16" s="512">
        <f t="shared" si="12"/>
        <v>0</v>
      </c>
      <c r="AQ16" s="512">
        <f t="shared" si="13"/>
        <v>0</v>
      </c>
      <c r="AR16" s="512">
        <v>0</v>
      </c>
      <c r="AS16" s="512">
        <v>0</v>
      </c>
      <c r="AT16" s="512">
        <v>0</v>
      </c>
      <c r="AU16" s="512">
        <v>0</v>
      </c>
      <c r="AV16" s="512">
        <f t="shared" si="14"/>
        <v>0</v>
      </c>
      <c r="AW16" s="512">
        <f t="shared" si="15"/>
        <v>0</v>
      </c>
      <c r="AX16" s="512">
        <v>0</v>
      </c>
      <c r="AY16" s="512">
        <v>0</v>
      </c>
      <c r="AZ16" s="512">
        <v>0</v>
      </c>
      <c r="BA16" s="512">
        <v>0</v>
      </c>
      <c r="BB16" s="512">
        <f t="shared" si="16"/>
        <v>0</v>
      </c>
      <c r="BC16" s="512">
        <f t="shared" si="17"/>
        <v>0</v>
      </c>
      <c r="BD16" s="512">
        <v>0</v>
      </c>
      <c r="BE16" s="512">
        <v>0</v>
      </c>
      <c r="BF16" s="512">
        <v>0</v>
      </c>
      <c r="BG16" s="512">
        <v>0</v>
      </c>
      <c r="BH16" s="512">
        <f t="shared" si="18"/>
        <v>0</v>
      </c>
      <c r="BI16" s="512">
        <f t="shared" si="19"/>
        <v>0</v>
      </c>
      <c r="BJ16" s="512">
        <v>0</v>
      </c>
      <c r="BK16" s="512">
        <v>0</v>
      </c>
      <c r="BL16" s="512">
        <v>0</v>
      </c>
      <c r="BM16" s="512">
        <v>0</v>
      </c>
      <c r="BN16" s="512">
        <f t="shared" si="20"/>
        <v>0</v>
      </c>
      <c r="BO16" s="512">
        <f t="shared" si="21"/>
        <v>0</v>
      </c>
      <c r="BP16" s="512">
        <v>0</v>
      </c>
      <c r="BQ16" s="512">
        <v>0</v>
      </c>
      <c r="BR16" s="512">
        <v>0</v>
      </c>
      <c r="BS16" s="512">
        <v>0</v>
      </c>
      <c r="BT16" s="512">
        <f t="shared" si="22"/>
        <v>0</v>
      </c>
      <c r="BU16" s="512">
        <f t="shared" si="23"/>
        <v>0</v>
      </c>
      <c r="BV16" s="366">
        <f t="shared" si="24"/>
        <v>10400</v>
      </c>
      <c r="BW16" s="366">
        <f t="shared" si="24"/>
        <v>832</v>
      </c>
      <c r="BX16" s="366">
        <f t="shared" si="24"/>
        <v>520</v>
      </c>
      <c r="BY16" s="366">
        <f t="shared" si="24"/>
        <v>312</v>
      </c>
      <c r="BZ16" s="366">
        <f t="shared" si="25"/>
        <v>1664</v>
      </c>
      <c r="CA16" s="366">
        <f t="shared" si="26"/>
        <v>8736</v>
      </c>
      <c r="CB16" s="514"/>
    </row>
    <row r="17" spans="1:80" s="367" customFormat="1" ht="21" x14ac:dyDescent="0.45">
      <c r="A17" s="361" t="s">
        <v>2019</v>
      </c>
      <c r="B17" s="512">
        <v>0</v>
      </c>
      <c r="C17" s="512">
        <v>0</v>
      </c>
      <c r="D17" s="512">
        <v>0</v>
      </c>
      <c r="E17" s="512">
        <v>0</v>
      </c>
      <c r="F17" s="512">
        <f t="shared" si="0"/>
        <v>0</v>
      </c>
      <c r="G17" s="512">
        <f t="shared" si="1"/>
        <v>0</v>
      </c>
      <c r="H17" s="512">
        <v>0</v>
      </c>
      <c r="I17" s="512">
        <v>0</v>
      </c>
      <c r="J17" s="512">
        <v>0</v>
      </c>
      <c r="K17" s="512">
        <v>0</v>
      </c>
      <c r="L17" s="512">
        <f t="shared" si="2"/>
        <v>0</v>
      </c>
      <c r="M17" s="512">
        <f t="shared" si="3"/>
        <v>0</v>
      </c>
      <c r="N17" s="512">
        <v>0</v>
      </c>
      <c r="O17" s="512">
        <v>0</v>
      </c>
      <c r="P17" s="512">
        <v>0</v>
      </c>
      <c r="Q17" s="512">
        <v>0</v>
      </c>
      <c r="R17" s="512">
        <f t="shared" si="4"/>
        <v>0</v>
      </c>
      <c r="S17" s="512">
        <f t="shared" si="5"/>
        <v>0</v>
      </c>
      <c r="T17" s="512">
        <v>0</v>
      </c>
      <c r="U17" s="512">
        <v>0</v>
      </c>
      <c r="V17" s="512">
        <v>0</v>
      </c>
      <c r="W17" s="512">
        <v>0</v>
      </c>
      <c r="X17" s="512">
        <f t="shared" si="6"/>
        <v>0</v>
      </c>
      <c r="Y17" s="512">
        <f t="shared" si="7"/>
        <v>0</v>
      </c>
      <c r="Z17" s="512">
        <v>0</v>
      </c>
      <c r="AA17" s="512">
        <v>0</v>
      </c>
      <c r="AB17" s="512">
        <v>0</v>
      </c>
      <c r="AC17" s="512">
        <v>0</v>
      </c>
      <c r="AD17" s="512">
        <f t="shared" si="8"/>
        <v>0</v>
      </c>
      <c r="AE17" s="512">
        <f t="shared" si="9"/>
        <v>0</v>
      </c>
      <c r="AF17" s="512">
        <v>0</v>
      </c>
      <c r="AG17" s="512">
        <v>0</v>
      </c>
      <c r="AH17" s="512">
        <v>0</v>
      </c>
      <c r="AI17" s="512">
        <v>0</v>
      </c>
      <c r="AJ17" s="512">
        <f t="shared" si="10"/>
        <v>0</v>
      </c>
      <c r="AK17" s="512">
        <f t="shared" si="11"/>
        <v>0</v>
      </c>
      <c r="AL17" s="512">
        <v>0</v>
      </c>
      <c r="AM17" s="512">
        <v>0</v>
      </c>
      <c r="AN17" s="512">
        <v>0</v>
      </c>
      <c r="AO17" s="512">
        <v>0</v>
      </c>
      <c r="AP17" s="512">
        <f t="shared" si="12"/>
        <v>0</v>
      </c>
      <c r="AQ17" s="512">
        <f t="shared" si="13"/>
        <v>0</v>
      </c>
      <c r="AR17" s="512">
        <v>0</v>
      </c>
      <c r="AS17" s="512">
        <v>0</v>
      </c>
      <c r="AT17" s="512">
        <v>0</v>
      </c>
      <c r="AU17" s="512">
        <v>0</v>
      </c>
      <c r="AV17" s="512">
        <f t="shared" si="14"/>
        <v>0</v>
      </c>
      <c r="AW17" s="512">
        <f t="shared" si="15"/>
        <v>0</v>
      </c>
      <c r="AX17" s="512">
        <v>0</v>
      </c>
      <c r="AY17" s="512">
        <v>0</v>
      </c>
      <c r="AZ17" s="512">
        <v>0</v>
      </c>
      <c r="BA17" s="512">
        <v>0</v>
      </c>
      <c r="BB17" s="512">
        <f t="shared" si="16"/>
        <v>0</v>
      </c>
      <c r="BC17" s="512">
        <f t="shared" si="17"/>
        <v>0</v>
      </c>
      <c r="BD17" s="512">
        <v>0</v>
      </c>
      <c r="BE17" s="512">
        <v>0</v>
      </c>
      <c r="BF17" s="512">
        <v>0</v>
      </c>
      <c r="BG17" s="512">
        <v>0</v>
      </c>
      <c r="BH17" s="512">
        <f t="shared" si="18"/>
        <v>0</v>
      </c>
      <c r="BI17" s="512">
        <f t="shared" si="19"/>
        <v>0</v>
      </c>
      <c r="BJ17" s="512">
        <v>0</v>
      </c>
      <c r="BK17" s="512">
        <v>0</v>
      </c>
      <c r="BL17" s="512">
        <v>0</v>
      </c>
      <c r="BM17" s="512">
        <v>0</v>
      </c>
      <c r="BN17" s="512">
        <f t="shared" si="20"/>
        <v>0</v>
      </c>
      <c r="BO17" s="512">
        <f t="shared" si="21"/>
        <v>0</v>
      </c>
      <c r="BP17" s="512">
        <v>0</v>
      </c>
      <c r="BQ17" s="512">
        <v>0</v>
      </c>
      <c r="BR17" s="512">
        <v>0</v>
      </c>
      <c r="BS17" s="512">
        <v>0</v>
      </c>
      <c r="BT17" s="512">
        <f t="shared" si="22"/>
        <v>0</v>
      </c>
      <c r="BU17" s="512">
        <f t="shared" si="23"/>
        <v>0</v>
      </c>
      <c r="BV17" s="366">
        <f t="shared" si="24"/>
        <v>0</v>
      </c>
      <c r="BW17" s="366">
        <f t="shared" si="24"/>
        <v>0</v>
      </c>
      <c r="BX17" s="366">
        <f t="shared" si="24"/>
        <v>0</v>
      </c>
      <c r="BY17" s="366">
        <f t="shared" si="24"/>
        <v>0</v>
      </c>
      <c r="BZ17" s="366">
        <f t="shared" si="25"/>
        <v>0</v>
      </c>
      <c r="CA17" s="366">
        <f t="shared" si="26"/>
        <v>0</v>
      </c>
      <c r="CB17" s="514"/>
    </row>
    <row r="18" spans="1:80" s="367" customFormat="1" ht="21" x14ac:dyDescent="0.45">
      <c r="A18" s="361" t="s">
        <v>2020</v>
      </c>
      <c r="B18" s="512">
        <v>0</v>
      </c>
      <c r="C18" s="512">
        <v>0</v>
      </c>
      <c r="D18" s="512">
        <v>0</v>
      </c>
      <c r="E18" s="512">
        <v>0</v>
      </c>
      <c r="F18" s="512">
        <f t="shared" si="0"/>
        <v>0</v>
      </c>
      <c r="G18" s="512">
        <f t="shared" si="1"/>
        <v>0</v>
      </c>
      <c r="H18" s="512">
        <v>0</v>
      </c>
      <c r="I18" s="512">
        <v>0</v>
      </c>
      <c r="J18" s="512">
        <v>0</v>
      </c>
      <c r="K18" s="512">
        <v>0</v>
      </c>
      <c r="L18" s="512">
        <f t="shared" si="2"/>
        <v>0</v>
      </c>
      <c r="M18" s="512">
        <f t="shared" si="3"/>
        <v>0</v>
      </c>
      <c r="N18" s="512">
        <v>0</v>
      </c>
      <c r="O18" s="512">
        <v>0</v>
      </c>
      <c r="P18" s="512">
        <v>0</v>
      </c>
      <c r="Q18" s="512">
        <v>0</v>
      </c>
      <c r="R18" s="512">
        <f t="shared" si="4"/>
        <v>0</v>
      </c>
      <c r="S18" s="512">
        <f t="shared" si="5"/>
        <v>0</v>
      </c>
      <c r="T18" s="512">
        <v>0</v>
      </c>
      <c r="U18" s="512">
        <v>0</v>
      </c>
      <c r="V18" s="512">
        <v>0</v>
      </c>
      <c r="W18" s="512">
        <v>0</v>
      </c>
      <c r="X18" s="512">
        <f t="shared" si="6"/>
        <v>0</v>
      </c>
      <c r="Y18" s="512">
        <f t="shared" si="7"/>
        <v>0</v>
      </c>
      <c r="Z18" s="512">
        <v>0</v>
      </c>
      <c r="AA18" s="512">
        <v>0</v>
      </c>
      <c r="AB18" s="512">
        <v>0</v>
      </c>
      <c r="AC18" s="512">
        <v>0</v>
      </c>
      <c r="AD18" s="512">
        <f t="shared" si="8"/>
        <v>0</v>
      </c>
      <c r="AE18" s="512">
        <f t="shared" si="9"/>
        <v>0</v>
      </c>
      <c r="AF18" s="512">
        <v>0</v>
      </c>
      <c r="AG18" s="512">
        <v>0</v>
      </c>
      <c r="AH18" s="512">
        <v>0</v>
      </c>
      <c r="AI18" s="512">
        <v>0</v>
      </c>
      <c r="AJ18" s="512">
        <f t="shared" si="10"/>
        <v>0</v>
      </c>
      <c r="AK18" s="512">
        <f t="shared" si="11"/>
        <v>0</v>
      </c>
      <c r="AL18" s="512">
        <v>0</v>
      </c>
      <c r="AM18" s="512">
        <v>0</v>
      </c>
      <c r="AN18" s="512">
        <v>0</v>
      </c>
      <c r="AO18" s="512">
        <v>0</v>
      </c>
      <c r="AP18" s="512">
        <f t="shared" si="12"/>
        <v>0</v>
      </c>
      <c r="AQ18" s="512">
        <f t="shared" si="13"/>
        <v>0</v>
      </c>
      <c r="AR18" s="512">
        <v>0</v>
      </c>
      <c r="AS18" s="512">
        <v>0</v>
      </c>
      <c r="AT18" s="512">
        <v>0</v>
      </c>
      <c r="AU18" s="512">
        <v>0</v>
      </c>
      <c r="AV18" s="512">
        <f t="shared" si="14"/>
        <v>0</v>
      </c>
      <c r="AW18" s="512">
        <f t="shared" si="15"/>
        <v>0</v>
      </c>
      <c r="AX18" s="512">
        <v>0</v>
      </c>
      <c r="AY18" s="512">
        <v>0</v>
      </c>
      <c r="AZ18" s="512">
        <v>0</v>
      </c>
      <c r="BA18" s="512">
        <v>0</v>
      </c>
      <c r="BB18" s="512">
        <f t="shared" si="16"/>
        <v>0</v>
      </c>
      <c r="BC18" s="512">
        <f t="shared" si="17"/>
        <v>0</v>
      </c>
      <c r="BD18" s="512">
        <v>0</v>
      </c>
      <c r="BE18" s="512">
        <v>0</v>
      </c>
      <c r="BF18" s="512">
        <v>0</v>
      </c>
      <c r="BG18" s="512">
        <v>0</v>
      </c>
      <c r="BH18" s="512">
        <f t="shared" si="18"/>
        <v>0</v>
      </c>
      <c r="BI18" s="512">
        <f t="shared" si="19"/>
        <v>0</v>
      </c>
      <c r="BJ18" s="512">
        <v>0</v>
      </c>
      <c r="BK18" s="512">
        <v>0</v>
      </c>
      <c r="BL18" s="512">
        <v>0</v>
      </c>
      <c r="BM18" s="512">
        <v>0</v>
      </c>
      <c r="BN18" s="512">
        <f t="shared" si="20"/>
        <v>0</v>
      </c>
      <c r="BO18" s="512">
        <f t="shared" si="21"/>
        <v>0</v>
      </c>
      <c r="BP18" s="512">
        <v>0</v>
      </c>
      <c r="BQ18" s="512">
        <v>0</v>
      </c>
      <c r="BR18" s="512">
        <v>0</v>
      </c>
      <c r="BS18" s="512">
        <v>0</v>
      </c>
      <c r="BT18" s="512">
        <f t="shared" si="22"/>
        <v>0</v>
      </c>
      <c r="BU18" s="512">
        <f t="shared" si="23"/>
        <v>0</v>
      </c>
      <c r="BV18" s="366">
        <f t="shared" si="24"/>
        <v>0</v>
      </c>
      <c r="BW18" s="366">
        <f t="shared" si="24"/>
        <v>0</v>
      </c>
      <c r="BX18" s="366">
        <f t="shared" si="24"/>
        <v>0</v>
      </c>
      <c r="BY18" s="366">
        <f t="shared" si="24"/>
        <v>0</v>
      </c>
      <c r="BZ18" s="366">
        <f t="shared" si="25"/>
        <v>0</v>
      </c>
      <c r="CA18" s="366">
        <f t="shared" si="26"/>
        <v>0</v>
      </c>
      <c r="CB18" s="514"/>
    </row>
    <row r="19" spans="1:80" s="367" customFormat="1" ht="21" x14ac:dyDescent="0.45">
      <c r="A19" s="361" t="s">
        <v>2021</v>
      </c>
      <c r="B19" s="512">
        <v>0</v>
      </c>
      <c r="C19" s="512">
        <v>0</v>
      </c>
      <c r="D19" s="512">
        <v>0</v>
      </c>
      <c r="E19" s="512">
        <v>0</v>
      </c>
      <c r="F19" s="512">
        <f t="shared" si="0"/>
        <v>0</v>
      </c>
      <c r="G19" s="512">
        <f t="shared" si="1"/>
        <v>0</v>
      </c>
      <c r="H19" s="512">
        <v>0</v>
      </c>
      <c r="I19" s="512">
        <v>0</v>
      </c>
      <c r="J19" s="512">
        <v>0</v>
      </c>
      <c r="K19" s="512">
        <v>0</v>
      </c>
      <c r="L19" s="512">
        <f t="shared" si="2"/>
        <v>0</v>
      </c>
      <c r="M19" s="512">
        <f t="shared" si="3"/>
        <v>0</v>
      </c>
      <c r="N19" s="512">
        <v>0</v>
      </c>
      <c r="O19" s="512">
        <v>0</v>
      </c>
      <c r="P19" s="512">
        <v>0</v>
      </c>
      <c r="Q19" s="512">
        <v>0</v>
      </c>
      <c r="R19" s="512">
        <f t="shared" si="4"/>
        <v>0</v>
      </c>
      <c r="S19" s="512">
        <f t="shared" si="5"/>
        <v>0</v>
      </c>
      <c r="T19" s="512">
        <v>0</v>
      </c>
      <c r="U19" s="512">
        <v>0</v>
      </c>
      <c r="V19" s="512">
        <v>0</v>
      </c>
      <c r="W19" s="512">
        <v>0</v>
      </c>
      <c r="X19" s="512">
        <f t="shared" si="6"/>
        <v>0</v>
      </c>
      <c r="Y19" s="512">
        <f t="shared" si="7"/>
        <v>0</v>
      </c>
      <c r="Z19" s="512">
        <v>0</v>
      </c>
      <c r="AA19" s="512">
        <v>0</v>
      </c>
      <c r="AB19" s="512">
        <v>0</v>
      </c>
      <c r="AC19" s="512">
        <v>0</v>
      </c>
      <c r="AD19" s="512">
        <f t="shared" si="8"/>
        <v>0</v>
      </c>
      <c r="AE19" s="512">
        <f t="shared" si="9"/>
        <v>0</v>
      </c>
      <c r="AF19" s="512">
        <v>0</v>
      </c>
      <c r="AG19" s="512">
        <v>0</v>
      </c>
      <c r="AH19" s="512">
        <v>0</v>
      </c>
      <c r="AI19" s="512">
        <v>0</v>
      </c>
      <c r="AJ19" s="512">
        <f t="shared" si="10"/>
        <v>0</v>
      </c>
      <c r="AK19" s="512">
        <f t="shared" si="11"/>
        <v>0</v>
      </c>
      <c r="AL19" s="512">
        <v>0</v>
      </c>
      <c r="AM19" s="512">
        <v>0</v>
      </c>
      <c r="AN19" s="512">
        <v>0</v>
      </c>
      <c r="AO19" s="512">
        <v>0</v>
      </c>
      <c r="AP19" s="512">
        <f t="shared" si="12"/>
        <v>0</v>
      </c>
      <c r="AQ19" s="512">
        <f t="shared" si="13"/>
        <v>0</v>
      </c>
      <c r="AR19" s="512">
        <v>0</v>
      </c>
      <c r="AS19" s="512">
        <v>0</v>
      </c>
      <c r="AT19" s="512">
        <v>0</v>
      </c>
      <c r="AU19" s="512">
        <v>0</v>
      </c>
      <c r="AV19" s="512">
        <f t="shared" si="14"/>
        <v>0</v>
      </c>
      <c r="AW19" s="512">
        <f t="shared" si="15"/>
        <v>0</v>
      </c>
      <c r="AX19" s="512">
        <v>0</v>
      </c>
      <c r="AY19" s="512">
        <v>0</v>
      </c>
      <c r="AZ19" s="512">
        <v>0</v>
      </c>
      <c r="BA19" s="512">
        <v>0</v>
      </c>
      <c r="BB19" s="512">
        <f t="shared" si="16"/>
        <v>0</v>
      </c>
      <c r="BC19" s="512">
        <f t="shared" si="17"/>
        <v>0</v>
      </c>
      <c r="BD19" s="512">
        <v>0</v>
      </c>
      <c r="BE19" s="512">
        <v>0</v>
      </c>
      <c r="BF19" s="512">
        <v>0</v>
      </c>
      <c r="BG19" s="512">
        <v>0</v>
      </c>
      <c r="BH19" s="512">
        <f t="shared" si="18"/>
        <v>0</v>
      </c>
      <c r="BI19" s="512">
        <f t="shared" si="19"/>
        <v>0</v>
      </c>
      <c r="BJ19" s="512">
        <v>0</v>
      </c>
      <c r="BK19" s="512">
        <v>0</v>
      </c>
      <c r="BL19" s="512">
        <v>0</v>
      </c>
      <c r="BM19" s="512">
        <v>0</v>
      </c>
      <c r="BN19" s="512">
        <f t="shared" si="20"/>
        <v>0</v>
      </c>
      <c r="BO19" s="512">
        <f t="shared" si="21"/>
        <v>0</v>
      </c>
      <c r="BP19" s="512">
        <v>0</v>
      </c>
      <c r="BQ19" s="512">
        <v>0</v>
      </c>
      <c r="BR19" s="512">
        <v>0</v>
      </c>
      <c r="BS19" s="512">
        <v>0</v>
      </c>
      <c r="BT19" s="512">
        <f t="shared" si="22"/>
        <v>0</v>
      </c>
      <c r="BU19" s="512">
        <f t="shared" si="23"/>
        <v>0</v>
      </c>
      <c r="BV19" s="366">
        <f t="shared" si="24"/>
        <v>0</v>
      </c>
      <c r="BW19" s="366">
        <f t="shared" si="24"/>
        <v>0</v>
      </c>
      <c r="BX19" s="366">
        <f t="shared" si="24"/>
        <v>0</v>
      </c>
      <c r="BY19" s="366">
        <f t="shared" si="24"/>
        <v>0</v>
      </c>
      <c r="BZ19" s="366">
        <f t="shared" si="25"/>
        <v>0</v>
      </c>
      <c r="CA19" s="366">
        <f t="shared" si="26"/>
        <v>0</v>
      </c>
      <c r="CB19" s="514"/>
    </row>
    <row r="20" spans="1:80" s="367" customFormat="1" ht="21" x14ac:dyDescent="0.45">
      <c r="A20" s="515" t="s">
        <v>2022</v>
      </c>
      <c r="B20" s="512">
        <v>0</v>
      </c>
      <c r="C20" s="512">
        <v>0</v>
      </c>
      <c r="D20" s="512">
        <v>0</v>
      </c>
      <c r="E20" s="512">
        <v>0</v>
      </c>
      <c r="F20" s="512">
        <f t="shared" si="0"/>
        <v>0</v>
      </c>
      <c r="G20" s="512">
        <f t="shared" si="1"/>
        <v>0</v>
      </c>
      <c r="H20" s="512">
        <v>0</v>
      </c>
      <c r="I20" s="512">
        <v>0</v>
      </c>
      <c r="J20" s="512">
        <v>0</v>
      </c>
      <c r="K20" s="512">
        <v>0</v>
      </c>
      <c r="L20" s="512">
        <f t="shared" si="2"/>
        <v>0</v>
      </c>
      <c r="M20" s="512">
        <f t="shared" si="3"/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f t="shared" si="4"/>
        <v>0</v>
      </c>
      <c r="S20" s="512">
        <f t="shared" si="5"/>
        <v>0</v>
      </c>
      <c r="T20" s="512">
        <v>0</v>
      </c>
      <c r="U20" s="512">
        <v>0</v>
      </c>
      <c r="V20" s="512">
        <v>0</v>
      </c>
      <c r="W20" s="512">
        <v>0</v>
      </c>
      <c r="X20" s="512">
        <f t="shared" si="6"/>
        <v>0</v>
      </c>
      <c r="Y20" s="512">
        <f t="shared" si="7"/>
        <v>0</v>
      </c>
      <c r="Z20" s="512">
        <v>0</v>
      </c>
      <c r="AA20" s="512">
        <v>0</v>
      </c>
      <c r="AB20" s="512">
        <v>0</v>
      </c>
      <c r="AC20" s="512">
        <v>0</v>
      </c>
      <c r="AD20" s="512">
        <f t="shared" si="8"/>
        <v>0</v>
      </c>
      <c r="AE20" s="512">
        <f t="shared" si="9"/>
        <v>0</v>
      </c>
      <c r="AF20" s="512">
        <v>0</v>
      </c>
      <c r="AG20" s="512">
        <v>0</v>
      </c>
      <c r="AH20" s="512">
        <v>0</v>
      </c>
      <c r="AI20" s="512">
        <v>0</v>
      </c>
      <c r="AJ20" s="512">
        <f t="shared" si="10"/>
        <v>0</v>
      </c>
      <c r="AK20" s="512">
        <f t="shared" si="11"/>
        <v>0</v>
      </c>
      <c r="AL20" s="512">
        <v>0</v>
      </c>
      <c r="AM20" s="512">
        <v>0</v>
      </c>
      <c r="AN20" s="512">
        <v>0</v>
      </c>
      <c r="AO20" s="512">
        <v>0</v>
      </c>
      <c r="AP20" s="512">
        <f t="shared" si="12"/>
        <v>0</v>
      </c>
      <c r="AQ20" s="512">
        <f t="shared" si="13"/>
        <v>0</v>
      </c>
      <c r="AR20" s="512">
        <v>0</v>
      </c>
      <c r="AS20" s="512">
        <v>0</v>
      </c>
      <c r="AT20" s="512">
        <v>0</v>
      </c>
      <c r="AU20" s="512">
        <v>0</v>
      </c>
      <c r="AV20" s="512">
        <f t="shared" si="14"/>
        <v>0</v>
      </c>
      <c r="AW20" s="512">
        <f t="shared" si="15"/>
        <v>0</v>
      </c>
      <c r="AX20" s="512">
        <v>0</v>
      </c>
      <c r="AY20" s="512">
        <v>0</v>
      </c>
      <c r="AZ20" s="512">
        <v>0</v>
      </c>
      <c r="BA20" s="512">
        <v>0</v>
      </c>
      <c r="BB20" s="512">
        <f t="shared" si="16"/>
        <v>0</v>
      </c>
      <c r="BC20" s="512">
        <f t="shared" si="17"/>
        <v>0</v>
      </c>
      <c r="BD20" s="512">
        <v>0</v>
      </c>
      <c r="BE20" s="512">
        <v>0</v>
      </c>
      <c r="BF20" s="512">
        <v>0</v>
      </c>
      <c r="BG20" s="512">
        <v>0</v>
      </c>
      <c r="BH20" s="512">
        <f t="shared" si="18"/>
        <v>0</v>
      </c>
      <c r="BI20" s="512">
        <f t="shared" si="19"/>
        <v>0</v>
      </c>
      <c r="BJ20" s="512">
        <v>0</v>
      </c>
      <c r="BK20" s="512">
        <v>0</v>
      </c>
      <c r="BL20" s="512">
        <v>0</v>
      </c>
      <c r="BM20" s="512">
        <v>0</v>
      </c>
      <c r="BN20" s="512">
        <f t="shared" si="20"/>
        <v>0</v>
      </c>
      <c r="BO20" s="512">
        <f t="shared" si="21"/>
        <v>0</v>
      </c>
      <c r="BP20" s="512">
        <v>0</v>
      </c>
      <c r="BQ20" s="512">
        <v>0</v>
      </c>
      <c r="BR20" s="512">
        <v>0</v>
      </c>
      <c r="BS20" s="512">
        <v>0</v>
      </c>
      <c r="BT20" s="512">
        <f t="shared" si="22"/>
        <v>0</v>
      </c>
      <c r="BU20" s="512">
        <f t="shared" si="23"/>
        <v>0</v>
      </c>
      <c r="BV20" s="366">
        <f t="shared" si="24"/>
        <v>0</v>
      </c>
      <c r="BW20" s="366">
        <f t="shared" si="24"/>
        <v>0</v>
      </c>
      <c r="BX20" s="366">
        <f t="shared" si="24"/>
        <v>0</v>
      </c>
      <c r="BY20" s="366">
        <f t="shared" si="24"/>
        <v>0</v>
      </c>
      <c r="BZ20" s="366">
        <f t="shared" si="25"/>
        <v>0</v>
      </c>
      <c r="CA20" s="366">
        <f t="shared" si="26"/>
        <v>0</v>
      </c>
      <c r="CB20" s="514"/>
    </row>
    <row r="21" spans="1:80" s="367" customFormat="1" ht="21" x14ac:dyDescent="0.45">
      <c r="A21" s="339" t="s">
        <v>2023</v>
      </c>
      <c r="B21" s="512">
        <v>0</v>
      </c>
      <c r="C21" s="512">
        <v>0</v>
      </c>
      <c r="D21" s="512">
        <v>0</v>
      </c>
      <c r="E21" s="512">
        <v>0</v>
      </c>
      <c r="F21" s="512">
        <f t="shared" si="0"/>
        <v>0</v>
      </c>
      <c r="G21" s="512">
        <f t="shared" si="1"/>
        <v>0</v>
      </c>
      <c r="H21" s="512">
        <v>0</v>
      </c>
      <c r="I21" s="512">
        <v>0</v>
      </c>
      <c r="J21" s="512">
        <v>0</v>
      </c>
      <c r="K21" s="512">
        <v>0</v>
      </c>
      <c r="L21" s="512">
        <f t="shared" si="2"/>
        <v>0</v>
      </c>
      <c r="M21" s="512">
        <f t="shared" si="3"/>
        <v>0</v>
      </c>
      <c r="N21" s="512">
        <v>0</v>
      </c>
      <c r="O21" s="512">
        <v>0</v>
      </c>
      <c r="P21" s="512">
        <v>0</v>
      </c>
      <c r="Q21" s="512">
        <v>0</v>
      </c>
      <c r="R21" s="512">
        <f t="shared" si="4"/>
        <v>0</v>
      </c>
      <c r="S21" s="512">
        <f t="shared" si="5"/>
        <v>0</v>
      </c>
      <c r="T21" s="512">
        <v>0</v>
      </c>
      <c r="U21" s="512">
        <v>0</v>
      </c>
      <c r="V21" s="512">
        <v>0</v>
      </c>
      <c r="W21" s="512">
        <v>0</v>
      </c>
      <c r="X21" s="512">
        <f t="shared" si="6"/>
        <v>0</v>
      </c>
      <c r="Y21" s="512">
        <f t="shared" si="7"/>
        <v>0</v>
      </c>
      <c r="Z21" s="512">
        <v>0</v>
      </c>
      <c r="AA21" s="512">
        <v>0</v>
      </c>
      <c r="AB21" s="512">
        <v>0</v>
      </c>
      <c r="AC21" s="512">
        <v>0</v>
      </c>
      <c r="AD21" s="512">
        <f t="shared" si="8"/>
        <v>0</v>
      </c>
      <c r="AE21" s="512">
        <f t="shared" si="9"/>
        <v>0</v>
      </c>
      <c r="AF21" s="512">
        <v>0</v>
      </c>
      <c r="AG21" s="512">
        <v>0</v>
      </c>
      <c r="AH21" s="512">
        <v>0</v>
      </c>
      <c r="AI21" s="512">
        <v>0</v>
      </c>
      <c r="AJ21" s="512">
        <f t="shared" si="10"/>
        <v>0</v>
      </c>
      <c r="AK21" s="512">
        <f t="shared" si="11"/>
        <v>0</v>
      </c>
      <c r="AL21" s="512">
        <v>0</v>
      </c>
      <c r="AM21" s="512">
        <v>0</v>
      </c>
      <c r="AN21" s="512">
        <v>0</v>
      </c>
      <c r="AO21" s="512">
        <v>0</v>
      </c>
      <c r="AP21" s="512">
        <f t="shared" si="12"/>
        <v>0</v>
      </c>
      <c r="AQ21" s="512">
        <f t="shared" si="13"/>
        <v>0</v>
      </c>
      <c r="AR21" s="512">
        <v>0</v>
      </c>
      <c r="AS21" s="512">
        <v>0</v>
      </c>
      <c r="AT21" s="512">
        <v>0</v>
      </c>
      <c r="AU21" s="512">
        <v>0</v>
      </c>
      <c r="AV21" s="512">
        <f t="shared" si="14"/>
        <v>0</v>
      </c>
      <c r="AW21" s="512">
        <f t="shared" si="15"/>
        <v>0</v>
      </c>
      <c r="AX21" s="512">
        <v>0</v>
      </c>
      <c r="AY21" s="512">
        <v>0</v>
      </c>
      <c r="AZ21" s="512">
        <v>0</v>
      </c>
      <c r="BA21" s="512">
        <v>0</v>
      </c>
      <c r="BB21" s="512">
        <f t="shared" si="16"/>
        <v>0</v>
      </c>
      <c r="BC21" s="512">
        <f t="shared" si="17"/>
        <v>0</v>
      </c>
      <c r="BD21" s="512">
        <v>0</v>
      </c>
      <c r="BE21" s="512">
        <v>0</v>
      </c>
      <c r="BF21" s="512">
        <v>0</v>
      </c>
      <c r="BG21" s="512">
        <v>0</v>
      </c>
      <c r="BH21" s="512">
        <f t="shared" si="18"/>
        <v>0</v>
      </c>
      <c r="BI21" s="512">
        <f t="shared" si="19"/>
        <v>0</v>
      </c>
      <c r="BJ21" s="512">
        <v>0</v>
      </c>
      <c r="BK21" s="512">
        <v>0</v>
      </c>
      <c r="BL21" s="512">
        <v>0</v>
      </c>
      <c r="BM21" s="512">
        <v>0</v>
      </c>
      <c r="BN21" s="512">
        <f t="shared" si="20"/>
        <v>0</v>
      </c>
      <c r="BO21" s="512">
        <f t="shared" si="21"/>
        <v>0</v>
      </c>
      <c r="BP21" s="512">
        <v>0</v>
      </c>
      <c r="BQ21" s="512">
        <v>0</v>
      </c>
      <c r="BR21" s="512">
        <v>0</v>
      </c>
      <c r="BS21" s="512">
        <v>0</v>
      </c>
      <c r="BT21" s="512">
        <f t="shared" si="22"/>
        <v>0</v>
      </c>
      <c r="BU21" s="512">
        <f t="shared" si="23"/>
        <v>0</v>
      </c>
      <c r="BV21" s="366">
        <f t="shared" si="24"/>
        <v>0</v>
      </c>
      <c r="BW21" s="366">
        <f t="shared" si="24"/>
        <v>0</v>
      </c>
      <c r="BX21" s="366">
        <f t="shared" si="24"/>
        <v>0</v>
      </c>
      <c r="BY21" s="366">
        <f t="shared" si="24"/>
        <v>0</v>
      </c>
      <c r="BZ21" s="366">
        <f t="shared" si="25"/>
        <v>0</v>
      </c>
      <c r="CA21" s="366">
        <f t="shared" si="26"/>
        <v>0</v>
      </c>
      <c r="CB21" s="514"/>
    </row>
    <row r="22" spans="1:80" s="367" customFormat="1" ht="21" x14ac:dyDescent="0.4">
      <c r="A22" s="225" t="s">
        <v>2024</v>
      </c>
      <c r="B22" s="512">
        <v>0</v>
      </c>
      <c r="C22" s="512">
        <v>0</v>
      </c>
      <c r="D22" s="512">
        <v>0</v>
      </c>
      <c r="E22" s="512">
        <v>0</v>
      </c>
      <c r="F22" s="512">
        <f t="shared" si="0"/>
        <v>0</v>
      </c>
      <c r="G22" s="512">
        <f t="shared" si="1"/>
        <v>0</v>
      </c>
      <c r="H22" s="512">
        <v>0</v>
      </c>
      <c r="I22" s="512">
        <v>0</v>
      </c>
      <c r="J22" s="512">
        <v>0</v>
      </c>
      <c r="K22" s="512">
        <v>0</v>
      </c>
      <c r="L22" s="512">
        <f t="shared" si="2"/>
        <v>0</v>
      </c>
      <c r="M22" s="512">
        <f t="shared" si="3"/>
        <v>0</v>
      </c>
      <c r="N22" s="512">
        <v>0</v>
      </c>
      <c r="O22" s="512">
        <v>0</v>
      </c>
      <c r="P22" s="512">
        <v>0</v>
      </c>
      <c r="Q22" s="512">
        <v>0</v>
      </c>
      <c r="R22" s="512">
        <f t="shared" si="4"/>
        <v>0</v>
      </c>
      <c r="S22" s="512">
        <f t="shared" si="5"/>
        <v>0</v>
      </c>
      <c r="T22" s="512">
        <v>0</v>
      </c>
      <c r="U22" s="512">
        <v>0</v>
      </c>
      <c r="V22" s="512">
        <v>0</v>
      </c>
      <c r="W22" s="512">
        <v>0</v>
      </c>
      <c r="X22" s="512">
        <f t="shared" si="6"/>
        <v>0</v>
      </c>
      <c r="Y22" s="512">
        <f t="shared" si="7"/>
        <v>0</v>
      </c>
      <c r="Z22" s="512">
        <v>0</v>
      </c>
      <c r="AA22" s="512">
        <v>0</v>
      </c>
      <c r="AB22" s="512">
        <v>0</v>
      </c>
      <c r="AC22" s="512">
        <v>0</v>
      </c>
      <c r="AD22" s="512">
        <f t="shared" si="8"/>
        <v>0</v>
      </c>
      <c r="AE22" s="512">
        <f t="shared" si="9"/>
        <v>0</v>
      </c>
      <c r="AF22" s="512">
        <v>0</v>
      </c>
      <c r="AG22" s="512">
        <v>0</v>
      </c>
      <c r="AH22" s="512">
        <v>0</v>
      </c>
      <c r="AI22" s="512">
        <v>0</v>
      </c>
      <c r="AJ22" s="512">
        <f t="shared" si="10"/>
        <v>0</v>
      </c>
      <c r="AK22" s="512">
        <f t="shared" si="11"/>
        <v>0</v>
      </c>
      <c r="AL22" s="512">
        <v>0</v>
      </c>
      <c r="AM22" s="512">
        <v>0</v>
      </c>
      <c r="AN22" s="512">
        <v>0</v>
      </c>
      <c r="AO22" s="512">
        <v>0</v>
      </c>
      <c r="AP22" s="512">
        <f t="shared" si="12"/>
        <v>0</v>
      </c>
      <c r="AQ22" s="512">
        <f t="shared" si="13"/>
        <v>0</v>
      </c>
      <c r="AR22" s="512">
        <v>0</v>
      </c>
      <c r="AS22" s="512">
        <v>0</v>
      </c>
      <c r="AT22" s="512">
        <v>0</v>
      </c>
      <c r="AU22" s="512">
        <v>0</v>
      </c>
      <c r="AV22" s="512">
        <f t="shared" si="14"/>
        <v>0</v>
      </c>
      <c r="AW22" s="512">
        <f t="shared" si="15"/>
        <v>0</v>
      </c>
      <c r="AX22" s="512">
        <v>0</v>
      </c>
      <c r="AY22" s="512">
        <v>0</v>
      </c>
      <c r="AZ22" s="512">
        <v>0</v>
      </c>
      <c r="BA22" s="512">
        <v>0</v>
      </c>
      <c r="BB22" s="512">
        <f t="shared" si="16"/>
        <v>0</v>
      </c>
      <c r="BC22" s="512">
        <f t="shared" si="17"/>
        <v>0</v>
      </c>
      <c r="BD22" s="512">
        <v>0</v>
      </c>
      <c r="BE22" s="512">
        <v>0</v>
      </c>
      <c r="BF22" s="512">
        <v>0</v>
      </c>
      <c r="BG22" s="512">
        <v>0</v>
      </c>
      <c r="BH22" s="512">
        <f t="shared" si="18"/>
        <v>0</v>
      </c>
      <c r="BI22" s="512">
        <f t="shared" si="19"/>
        <v>0</v>
      </c>
      <c r="BJ22" s="512">
        <v>0</v>
      </c>
      <c r="BK22" s="512">
        <v>0</v>
      </c>
      <c r="BL22" s="512">
        <v>0</v>
      </c>
      <c r="BM22" s="512">
        <v>0</v>
      </c>
      <c r="BN22" s="512">
        <f t="shared" si="20"/>
        <v>0</v>
      </c>
      <c r="BO22" s="512">
        <f t="shared" si="21"/>
        <v>0</v>
      </c>
      <c r="BP22" s="512">
        <v>0</v>
      </c>
      <c r="BQ22" s="512">
        <v>0</v>
      </c>
      <c r="BR22" s="512">
        <v>0</v>
      </c>
      <c r="BS22" s="512">
        <v>0</v>
      </c>
      <c r="BT22" s="512">
        <f t="shared" si="22"/>
        <v>0</v>
      </c>
      <c r="BU22" s="512">
        <f t="shared" si="23"/>
        <v>0</v>
      </c>
      <c r="BV22" s="366">
        <f t="shared" si="24"/>
        <v>0</v>
      </c>
      <c r="BW22" s="366">
        <f t="shared" si="24"/>
        <v>0</v>
      </c>
      <c r="BX22" s="366">
        <f t="shared" si="24"/>
        <v>0</v>
      </c>
      <c r="BY22" s="366">
        <f t="shared" si="24"/>
        <v>0</v>
      </c>
      <c r="BZ22" s="366">
        <f t="shared" si="25"/>
        <v>0</v>
      </c>
      <c r="CA22" s="366">
        <f t="shared" si="26"/>
        <v>0</v>
      </c>
      <c r="CB22" s="514"/>
    </row>
    <row r="23" spans="1:80" s="367" customFormat="1" ht="21" x14ac:dyDescent="0.45">
      <c r="A23" s="361" t="s">
        <v>2025</v>
      </c>
      <c r="B23" s="512">
        <v>0</v>
      </c>
      <c r="C23" s="512">
        <v>0</v>
      </c>
      <c r="D23" s="512">
        <v>0</v>
      </c>
      <c r="E23" s="512">
        <v>0</v>
      </c>
      <c r="F23" s="512">
        <f t="shared" si="0"/>
        <v>0</v>
      </c>
      <c r="G23" s="512">
        <f t="shared" si="1"/>
        <v>0</v>
      </c>
      <c r="H23" s="512">
        <v>0</v>
      </c>
      <c r="I23" s="512">
        <v>0</v>
      </c>
      <c r="J23" s="512">
        <v>0</v>
      </c>
      <c r="K23" s="512">
        <v>0</v>
      </c>
      <c r="L23" s="512">
        <f t="shared" si="2"/>
        <v>0</v>
      </c>
      <c r="M23" s="512">
        <f t="shared" si="3"/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f t="shared" si="4"/>
        <v>0</v>
      </c>
      <c r="S23" s="512">
        <f t="shared" si="5"/>
        <v>0</v>
      </c>
      <c r="T23" s="512">
        <v>0</v>
      </c>
      <c r="U23" s="512">
        <v>0</v>
      </c>
      <c r="V23" s="512">
        <v>0</v>
      </c>
      <c r="W23" s="512">
        <v>0</v>
      </c>
      <c r="X23" s="512">
        <f t="shared" si="6"/>
        <v>0</v>
      </c>
      <c r="Y23" s="512">
        <f t="shared" si="7"/>
        <v>0</v>
      </c>
      <c r="Z23" s="512">
        <v>0</v>
      </c>
      <c r="AA23" s="512">
        <v>0</v>
      </c>
      <c r="AB23" s="512">
        <v>0</v>
      </c>
      <c r="AC23" s="512">
        <v>0</v>
      </c>
      <c r="AD23" s="512">
        <f t="shared" si="8"/>
        <v>0</v>
      </c>
      <c r="AE23" s="512">
        <f t="shared" si="9"/>
        <v>0</v>
      </c>
      <c r="AF23" s="512">
        <v>0</v>
      </c>
      <c r="AG23" s="512">
        <v>0</v>
      </c>
      <c r="AH23" s="512">
        <v>0</v>
      </c>
      <c r="AI23" s="512">
        <v>0</v>
      </c>
      <c r="AJ23" s="512">
        <f t="shared" si="10"/>
        <v>0</v>
      </c>
      <c r="AK23" s="512">
        <f t="shared" si="11"/>
        <v>0</v>
      </c>
      <c r="AL23" s="512">
        <v>0</v>
      </c>
      <c r="AM23" s="512">
        <v>0</v>
      </c>
      <c r="AN23" s="512">
        <v>0</v>
      </c>
      <c r="AO23" s="512">
        <v>0</v>
      </c>
      <c r="AP23" s="512">
        <f t="shared" si="12"/>
        <v>0</v>
      </c>
      <c r="AQ23" s="512">
        <f t="shared" si="13"/>
        <v>0</v>
      </c>
      <c r="AR23" s="512">
        <v>0</v>
      </c>
      <c r="AS23" s="512">
        <v>0</v>
      </c>
      <c r="AT23" s="512">
        <v>0</v>
      </c>
      <c r="AU23" s="512">
        <v>0</v>
      </c>
      <c r="AV23" s="512">
        <f t="shared" si="14"/>
        <v>0</v>
      </c>
      <c r="AW23" s="512">
        <f t="shared" si="15"/>
        <v>0</v>
      </c>
      <c r="AX23" s="512">
        <v>0</v>
      </c>
      <c r="AY23" s="512">
        <v>0</v>
      </c>
      <c r="AZ23" s="512">
        <v>0</v>
      </c>
      <c r="BA23" s="512">
        <v>0</v>
      </c>
      <c r="BB23" s="512">
        <f t="shared" si="16"/>
        <v>0</v>
      </c>
      <c r="BC23" s="512">
        <f t="shared" si="17"/>
        <v>0</v>
      </c>
      <c r="BD23" s="512">
        <v>0</v>
      </c>
      <c r="BE23" s="512">
        <v>0</v>
      </c>
      <c r="BF23" s="512">
        <v>0</v>
      </c>
      <c r="BG23" s="512">
        <v>0</v>
      </c>
      <c r="BH23" s="512">
        <f t="shared" si="18"/>
        <v>0</v>
      </c>
      <c r="BI23" s="512">
        <f t="shared" si="19"/>
        <v>0</v>
      </c>
      <c r="BJ23" s="512">
        <v>0</v>
      </c>
      <c r="BK23" s="512">
        <v>0</v>
      </c>
      <c r="BL23" s="512">
        <v>0</v>
      </c>
      <c r="BM23" s="512">
        <v>0</v>
      </c>
      <c r="BN23" s="512">
        <f t="shared" si="20"/>
        <v>0</v>
      </c>
      <c r="BO23" s="512">
        <f t="shared" si="21"/>
        <v>0</v>
      </c>
      <c r="BP23" s="512">
        <v>0</v>
      </c>
      <c r="BQ23" s="512">
        <v>0</v>
      </c>
      <c r="BR23" s="512">
        <v>0</v>
      </c>
      <c r="BS23" s="512">
        <v>0</v>
      </c>
      <c r="BT23" s="512">
        <f t="shared" si="22"/>
        <v>0</v>
      </c>
      <c r="BU23" s="512">
        <f t="shared" si="23"/>
        <v>0</v>
      </c>
      <c r="BV23" s="366">
        <f t="shared" si="24"/>
        <v>0</v>
      </c>
      <c r="BW23" s="366">
        <f t="shared" si="24"/>
        <v>0</v>
      </c>
      <c r="BX23" s="366">
        <f t="shared" si="24"/>
        <v>0</v>
      </c>
      <c r="BY23" s="366">
        <f t="shared" si="24"/>
        <v>0</v>
      </c>
      <c r="BZ23" s="366">
        <f t="shared" si="25"/>
        <v>0</v>
      </c>
      <c r="CA23" s="366">
        <f t="shared" si="26"/>
        <v>0</v>
      </c>
      <c r="CB23" s="514"/>
    </row>
    <row r="24" spans="1:80" s="367" customFormat="1" ht="21" x14ac:dyDescent="0.45">
      <c r="A24" s="515" t="s">
        <v>2026</v>
      </c>
      <c r="B24" s="512">
        <v>0</v>
      </c>
      <c r="C24" s="512">
        <v>0</v>
      </c>
      <c r="D24" s="512">
        <v>0</v>
      </c>
      <c r="E24" s="512">
        <v>0</v>
      </c>
      <c r="F24" s="512">
        <f t="shared" si="0"/>
        <v>0</v>
      </c>
      <c r="G24" s="512">
        <f t="shared" si="1"/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f t="shared" si="2"/>
        <v>0</v>
      </c>
      <c r="M24" s="512">
        <f t="shared" si="3"/>
        <v>0</v>
      </c>
      <c r="N24" s="512">
        <v>0</v>
      </c>
      <c r="O24" s="512">
        <v>0</v>
      </c>
      <c r="P24" s="512">
        <v>0</v>
      </c>
      <c r="Q24" s="512">
        <v>0</v>
      </c>
      <c r="R24" s="512">
        <f t="shared" si="4"/>
        <v>0</v>
      </c>
      <c r="S24" s="512">
        <f t="shared" si="5"/>
        <v>0</v>
      </c>
      <c r="T24" s="512">
        <v>0</v>
      </c>
      <c r="U24" s="512">
        <v>0</v>
      </c>
      <c r="V24" s="512">
        <v>0</v>
      </c>
      <c r="W24" s="512">
        <v>0</v>
      </c>
      <c r="X24" s="512">
        <f t="shared" si="6"/>
        <v>0</v>
      </c>
      <c r="Y24" s="512">
        <f t="shared" si="7"/>
        <v>0</v>
      </c>
      <c r="Z24" s="512">
        <v>0</v>
      </c>
      <c r="AA24" s="512">
        <v>0</v>
      </c>
      <c r="AB24" s="512">
        <v>0</v>
      </c>
      <c r="AC24" s="512">
        <v>0</v>
      </c>
      <c r="AD24" s="512">
        <f t="shared" si="8"/>
        <v>0</v>
      </c>
      <c r="AE24" s="512">
        <f t="shared" si="9"/>
        <v>0</v>
      </c>
      <c r="AF24" s="512">
        <v>0</v>
      </c>
      <c r="AG24" s="512">
        <v>0</v>
      </c>
      <c r="AH24" s="512">
        <v>0</v>
      </c>
      <c r="AI24" s="512">
        <v>0</v>
      </c>
      <c r="AJ24" s="512">
        <f t="shared" si="10"/>
        <v>0</v>
      </c>
      <c r="AK24" s="512">
        <f t="shared" si="11"/>
        <v>0</v>
      </c>
      <c r="AL24" s="512">
        <v>0</v>
      </c>
      <c r="AM24" s="512">
        <v>0</v>
      </c>
      <c r="AN24" s="512">
        <v>0</v>
      </c>
      <c r="AO24" s="512">
        <v>0</v>
      </c>
      <c r="AP24" s="512">
        <f t="shared" si="12"/>
        <v>0</v>
      </c>
      <c r="AQ24" s="512">
        <f t="shared" si="13"/>
        <v>0</v>
      </c>
      <c r="AR24" s="512">
        <v>0</v>
      </c>
      <c r="AS24" s="512">
        <v>0</v>
      </c>
      <c r="AT24" s="512">
        <v>0</v>
      </c>
      <c r="AU24" s="512">
        <v>0</v>
      </c>
      <c r="AV24" s="512">
        <f t="shared" si="14"/>
        <v>0</v>
      </c>
      <c r="AW24" s="512">
        <f t="shared" si="15"/>
        <v>0</v>
      </c>
      <c r="AX24" s="512">
        <v>0</v>
      </c>
      <c r="AY24" s="512">
        <v>0</v>
      </c>
      <c r="AZ24" s="512">
        <v>0</v>
      </c>
      <c r="BA24" s="512">
        <v>0</v>
      </c>
      <c r="BB24" s="512">
        <f t="shared" si="16"/>
        <v>0</v>
      </c>
      <c r="BC24" s="512">
        <f t="shared" si="17"/>
        <v>0</v>
      </c>
      <c r="BD24" s="512">
        <v>0</v>
      </c>
      <c r="BE24" s="512">
        <v>0</v>
      </c>
      <c r="BF24" s="512">
        <v>0</v>
      </c>
      <c r="BG24" s="512">
        <v>0</v>
      </c>
      <c r="BH24" s="512">
        <f t="shared" si="18"/>
        <v>0</v>
      </c>
      <c r="BI24" s="512">
        <f t="shared" si="19"/>
        <v>0</v>
      </c>
      <c r="BJ24" s="512">
        <v>0</v>
      </c>
      <c r="BK24" s="512">
        <v>0</v>
      </c>
      <c r="BL24" s="512">
        <v>0</v>
      </c>
      <c r="BM24" s="512">
        <v>0</v>
      </c>
      <c r="BN24" s="512">
        <f t="shared" si="20"/>
        <v>0</v>
      </c>
      <c r="BO24" s="512">
        <f t="shared" si="21"/>
        <v>0</v>
      </c>
      <c r="BP24" s="512">
        <v>0</v>
      </c>
      <c r="BQ24" s="512">
        <v>0</v>
      </c>
      <c r="BR24" s="512">
        <v>0</v>
      </c>
      <c r="BS24" s="512">
        <v>0</v>
      </c>
      <c r="BT24" s="512">
        <f t="shared" si="22"/>
        <v>0</v>
      </c>
      <c r="BU24" s="512">
        <f t="shared" si="23"/>
        <v>0</v>
      </c>
      <c r="BV24" s="366">
        <f t="shared" si="24"/>
        <v>0</v>
      </c>
      <c r="BW24" s="366">
        <f t="shared" si="24"/>
        <v>0</v>
      </c>
      <c r="BX24" s="366">
        <f t="shared" si="24"/>
        <v>0</v>
      </c>
      <c r="BY24" s="366">
        <f t="shared" si="24"/>
        <v>0</v>
      </c>
      <c r="BZ24" s="366">
        <f t="shared" si="25"/>
        <v>0</v>
      </c>
      <c r="CA24" s="366">
        <f t="shared" si="26"/>
        <v>0</v>
      </c>
      <c r="CB24" s="514"/>
    </row>
    <row r="25" spans="1:80" s="367" customFormat="1" ht="21" x14ac:dyDescent="0.45">
      <c r="A25" s="361" t="s">
        <v>2027</v>
      </c>
      <c r="B25" s="512">
        <v>0</v>
      </c>
      <c r="C25" s="512">
        <v>0</v>
      </c>
      <c r="D25" s="512">
        <v>0</v>
      </c>
      <c r="E25" s="512">
        <v>0</v>
      </c>
      <c r="F25" s="512">
        <f t="shared" si="0"/>
        <v>0</v>
      </c>
      <c r="G25" s="512">
        <f t="shared" si="1"/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f t="shared" si="2"/>
        <v>0</v>
      </c>
      <c r="M25" s="512">
        <f t="shared" si="3"/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f t="shared" si="4"/>
        <v>0</v>
      </c>
      <c r="S25" s="512">
        <f t="shared" si="5"/>
        <v>0</v>
      </c>
      <c r="T25" s="512">
        <v>0</v>
      </c>
      <c r="U25" s="512">
        <v>0</v>
      </c>
      <c r="V25" s="512">
        <v>0</v>
      </c>
      <c r="W25" s="512">
        <v>0</v>
      </c>
      <c r="X25" s="512">
        <f t="shared" si="6"/>
        <v>0</v>
      </c>
      <c r="Y25" s="512">
        <f t="shared" si="7"/>
        <v>0</v>
      </c>
      <c r="Z25" s="512">
        <v>1142000</v>
      </c>
      <c r="AA25" s="512">
        <v>91360</v>
      </c>
      <c r="AB25" s="512">
        <v>57100</v>
      </c>
      <c r="AC25" s="512">
        <v>34260</v>
      </c>
      <c r="AD25" s="512">
        <f t="shared" si="8"/>
        <v>182720</v>
      </c>
      <c r="AE25" s="512">
        <f t="shared" si="9"/>
        <v>959280</v>
      </c>
      <c r="AF25" s="512">
        <v>0</v>
      </c>
      <c r="AG25" s="512">
        <v>0</v>
      </c>
      <c r="AH25" s="512">
        <v>0</v>
      </c>
      <c r="AI25" s="512">
        <v>0</v>
      </c>
      <c r="AJ25" s="512">
        <f t="shared" si="10"/>
        <v>0</v>
      </c>
      <c r="AK25" s="512">
        <f t="shared" si="11"/>
        <v>0</v>
      </c>
      <c r="AL25" s="512">
        <v>0</v>
      </c>
      <c r="AM25" s="512">
        <v>0</v>
      </c>
      <c r="AN25" s="512">
        <v>0</v>
      </c>
      <c r="AO25" s="512">
        <v>0</v>
      </c>
      <c r="AP25" s="512">
        <f t="shared" si="12"/>
        <v>0</v>
      </c>
      <c r="AQ25" s="512">
        <f t="shared" si="13"/>
        <v>0</v>
      </c>
      <c r="AR25" s="512">
        <v>0</v>
      </c>
      <c r="AS25" s="512">
        <v>0</v>
      </c>
      <c r="AT25" s="512">
        <v>0</v>
      </c>
      <c r="AU25" s="512">
        <v>0</v>
      </c>
      <c r="AV25" s="512">
        <f t="shared" si="14"/>
        <v>0</v>
      </c>
      <c r="AW25" s="512">
        <f t="shared" si="15"/>
        <v>0</v>
      </c>
      <c r="AX25" s="512">
        <v>0</v>
      </c>
      <c r="AY25" s="512">
        <v>0</v>
      </c>
      <c r="AZ25" s="512">
        <v>0</v>
      </c>
      <c r="BA25" s="512">
        <v>0</v>
      </c>
      <c r="BB25" s="512">
        <f t="shared" si="16"/>
        <v>0</v>
      </c>
      <c r="BC25" s="512">
        <f t="shared" si="17"/>
        <v>0</v>
      </c>
      <c r="BD25" s="512">
        <v>0</v>
      </c>
      <c r="BE25" s="512">
        <v>0</v>
      </c>
      <c r="BF25" s="512">
        <v>0</v>
      </c>
      <c r="BG25" s="512">
        <v>0</v>
      </c>
      <c r="BH25" s="512">
        <f t="shared" si="18"/>
        <v>0</v>
      </c>
      <c r="BI25" s="512">
        <f t="shared" si="19"/>
        <v>0</v>
      </c>
      <c r="BJ25" s="512">
        <v>0</v>
      </c>
      <c r="BK25" s="512">
        <v>0</v>
      </c>
      <c r="BL25" s="512">
        <v>0</v>
      </c>
      <c r="BM25" s="512">
        <v>0</v>
      </c>
      <c r="BN25" s="512">
        <f t="shared" si="20"/>
        <v>0</v>
      </c>
      <c r="BO25" s="512">
        <f t="shared" si="21"/>
        <v>0</v>
      </c>
      <c r="BP25" s="512">
        <v>0</v>
      </c>
      <c r="BQ25" s="512">
        <v>0</v>
      </c>
      <c r="BR25" s="512">
        <v>0</v>
      </c>
      <c r="BS25" s="512">
        <v>0</v>
      </c>
      <c r="BT25" s="512">
        <f t="shared" si="22"/>
        <v>0</v>
      </c>
      <c r="BU25" s="512">
        <f t="shared" si="23"/>
        <v>0</v>
      </c>
      <c r="BV25" s="366">
        <f t="shared" si="24"/>
        <v>1142000</v>
      </c>
      <c r="BW25" s="366">
        <f t="shared" si="24"/>
        <v>91360</v>
      </c>
      <c r="BX25" s="366">
        <f t="shared" si="24"/>
        <v>57100</v>
      </c>
      <c r="BY25" s="366">
        <f t="shared" si="24"/>
        <v>34260</v>
      </c>
      <c r="BZ25" s="366">
        <f t="shared" si="25"/>
        <v>182720</v>
      </c>
      <c r="CA25" s="366">
        <f t="shared" si="26"/>
        <v>959280</v>
      </c>
      <c r="CB25" s="514"/>
    </row>
    <row r="26" spans="1:80" s="367" customFormat="1" ht="21" x14ac:dyDescent="0.45">
      <c r="A26" s="515" t="s">
        <v>2028</v>
      </c>
      <c r="B26" s="512">
        <v>0</v>
      </c>
      <c r="C26" s="512">
        <v>0</v>
      </c>
      <c r="D26" s="512">
        <v>0</v>
      </c>
      <c r="E26" s="512">
        <v>0</v>
      </c>
      <c r="F26" s="512">
        <f t="shared" si="0"/>
        <v>0</v>
      </c>
      <c r="G26" s="512">
        <f t="shared" si="1"/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f t="shared" si="2"/>
        <v>0</v>
      </c>
      <c r="M26" s="512">
        <f t="shared" si="3"/>
        <v>0</v>
      </c>
      <c r="N26" s="512">
        <v>0</v>
      </c>
      <c r="O26" s="512">
        <v>0</v>
      </c>
      <c r="P26" s="512">
        <v>0</v>
      </c>
      <c r="Q26" s="512">
        <v>0</v>
      </c>
      <c r="R26" s="512">
        <f t="shared" si="4"/>
        <v>0</v>
      </c>
      <c r="S26" s="512">
        <f t="shared" si="5"/>
        <v>0</v>
      </c>
      <c r="T26" s="512">
        <v>56000</v>
      </c>
      <c r="U26" s="512">
        <v>4480</v>
      </c>
      <c r="V26" s="512">
        <v>2800</v>
      </c>
      <c r="W26" s="512">
        <v>1680</v>
      </c>
      <c r="X26" s="512">
        <f t="shared" si="6"/>
        <v>8960</v>
      </c>
      <c r="Y26" s="512">
        <f t="shared" si="7"/>
        <v>47040</v>
      </c>
      <c r="Z26" s="512">
        <v>31200</v>
      </c>
      <c r="AA26" s="512">
        <v>2496</v>
      </c>
      <c r="AB26" s="512">
        <v>1560</v>
      </c>
      <c r="AC26" s="512">
        <v>936</v>
      </c>
      <c r="AD26" s="512">
        <f t="shared" si="8"/>
        <v>4992</v>
      </c>
      <c r="AE26" s="512">
        <f t="shared" si="9"/>
        <v>26208</v>
      </c>
      <c r="AF26" s="512">
        <v>0</v>
      </c>
      <c r="AG26" s="512">
        <v>0</v>
      </c>
      <c r="AH26" s="512">
        <v>0</v>
      </c>
      <c r="AI26" s="512">
        <v>0</v>
      </c>
      <c r="AJ26" s="512">
        <f t="shared" si="10"/>
        <v>0</v>
      </c>
      <c r="AK26" s="512">
        <f t="shared" si="11"/>
        <v>0</v>
      </c>
      <c r="AL26" s="512">
        <v>0</v>
      </c>
      <c r="AM26" s="512">
        <v>0</v>
      </c>
      <c r="AN26" s="512">
        <v>0</v>
      </c>
      <c r="AO26" s="512">
        <v>0</v>
      </c>
      <c r="AP26" s="512">
        <f t="shared" si="12"/>
        <v>0</v>
      </c>
      <c r="AQ26" s="512">
        <f t="shared" si="13"/>
        <v>0</v>
      </c>
      <c r="AR26" s="512">
        <v>0</v>
      </c>
      <c r="AS26" s="512">
        <v>0</v>
      </c>
      <c r="AT26" s="512">
        <v>0</v>
      </c>
      <c r="AU26" s="512">
        <v>0</v>
      </c>
      <c r="AV26" s="512">
        <f t="shared" si="14"/>
        <v>0</v>
      </c>
      <c r="AW26" s="512">
        <f t="shared" si="15"/>
        <v>0</v>
      </c>
      <c r="AX26" s="512">
        <v>0</v>
      </c>
      <c r="AY26" s="512">
        <v>0</v>
      </c>
      <c r="AZ26" s="512">
        <v>0</v>
      </c>
      <c r="BA26" s="512">
        <v>0</v>
      </c>
      <c r="BB26" s="512">
        <f t="shared" si="16"/>
        <v>0</v>
      </c>
      <c r="BC26" s="512">
        <f t="shared" si="17"/>
        <v>0</v>
      </c>
      <c r="BD26" s="512">
        <v>0</v>
      </c>
      <c r="BE26" s="512">
        <v>0</v>
      </c>
      <c r="BF26" s="512">
        <v>0</v>
      </c>
      <c r="BG26" s="512">
        <v>0</v>
      </c>
      <c r="BH26" s="512">
        <f t="shared" si="18"/>
        <v>0</v>
      </c>
      <c r="BI26" s="512">
        <f t="shared" si="19"/>
        <v>0</v>
      </c>
      <c r="BJ26" s="512">
        <v>0</v>
      </c>
      <c r="BK26" s="512">
        <v>0</v>
      </c>
      <c r="BL26" s="512">
        <v>0</v>
      </c>
      <c r="BM26" s="512">
        <v>0</v>
      </c>
      <c r="BN26" s="512">
        <f t="shared" si="20"/>
        <v>0</v>
      </c>
      <c r="BO26" s="512">
        <f t="shared" si="21"/>
        <v>0</v>
      </c>
      <c r="BP26" s="512">
        <v>0</v>
      </c>
      <c r="BQ26" s="512">
        <v>0</v>
      </c>
      <c r="BR26" s="512">
        <v>0</v>
      </c>
      <c r="BS26" s="512">
        <v>0</v>
      </c>
      <c r="BT26" s="512">
        <f t="shared" si="22"/>
        <v>0</v>
      </c>
      <c r="BU26" s="512">
        <f t="shared" si="23"/>
        <v>0</v>
      </c>
      <c r="BV26" s="366">
        <f t="shared" si="24"/>
        <v>87200</v>
      </c>
      <c r="BW26" s="366">
        <f t="shared" si="24"/>
        <v>6976</v>
      </c>
      <c r="BX26" s="366">
        <f t="shared" si="24"/>
        <v>4360</v>
      </c>
      <c r="BY26" s="366">
        <f t="shared" si="24"/>
        <v>2616</v>
      </c>
      <c r="BZ26" s="366">
        <f t="shared" si="25"/>
        <v>13952</v>
      </c>
      <c r="CA26" s="366">
        <f t="shared" si="26"/>
        <v>73248</v>
      </c>
      <c r="CB26" s="514"/>
    </row>
    <row r="27" spans="1:80" s="367" customFormat="1" ht="21" x14ac:dyDescent="0.45">
      <c r="A27" s="361" t="s">
        <v>2029</v>
      </c>
      <c r="B27" s="512">
        <v>0</v>
      </c>
      <c r="C27" s="512">
        <v>0</v>
      </c>
      <c r="D27" s="512">
        <v>0</v>
      </c>
      <c r="E27" s="512">
        <v>0</v>
      </c>
      <c r="F27" s="512">
        <f t="shared" si="0"/>
        <v>0</v>
      </c>
      <c r="G27" s="512">
        <f t="shared" si="1"/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f t="shared" si="2"/>
        <v>0</v>
      </c>
      <c r="M27" s="512">
        <f t="shared" si="3"/>
        <v>0</v>
      </c>
      <c r="N27" s="512">
        <v>0</v>
      </c>
      <c r="O27" s="512">
        <v>0</v>
      </c>
      <c r="P27" s="512">
        <v>0</v>
      </c>
      <c r="Q27" s="512">
        <v>0</v>
      </c>
      <c r="R27" s="512">
        <f t="shared" si="4"/>
        <v>0</v>
      </c>
      <c r="S27" s="512">
        <f t="shared" si="5"/>
        <v>0</v>
      </c>
      <c r="T27" s="512">
        <v>0</v>
      </c>
      <c r="U27" s="512">
        <v>0</v>
      </c>
      <c r="V27" s="512">
        <v>0</v>
      </c>
      <c r="W27" s="512">
        <v>0</v>
      </c>
      <c r="X27" s="512">
        <f t="shared" si="6"/>
        <v>0</v>
      </c>
      <c r="Y27" s="512">
        <f t="shared" si="7"/>
        <v>0</v>
      </c>
      <c r="Z27" s="512">
        <v>0</v>
      </c>
      <c r="AA27" s="512">
        <v>0</v>
      </c>
      <c r="AB27" s="512">
        <v>0</v>
      </c>
      <c r="AC27" s="512">
        <v>0</v>
      </c>
      <c r="AD27" s="512">
        <f t="shared" si="8"/>
        <v>0</v>
      </c>
      <c r="AE27" s="512">
        <f t="shared" si="9"/>
        <v>0</v>
      </c>
      <c r="AF27" s="512">
        <v>0</v>
      </c>
      <c r="AG27" s="512">
        <v>0</v>
      </c>
      <c r="AH27" s="512">
        <v>0</v>
      </c>
      <c r="AI27" s="512">
        <v>0</v>
      </c>
      <c r="AJ27" s="512">
        <f t="shared" si="10"/>
        <v>0</v>
      </c>
      <c r="AK27" s="512">
        <f t="shared" si="11"/>
        <v>0</v>
      </c>
      <c r="AL27" s="512">
        <v>0</v>
      </c>
      <c r="AM27" s="512">
        <v>0</v>
      </c>
      <c r="AN27" s="512">
        <v>0</v>
      </c>
      <c r="AO27" s="512">
        <v>0</v>
      </c>
      <c r="AP27" s="512">
        <f t="shared" si="12"/>
        <v>0</v>
      </c>
      <c r="AQ27" s="512">
        <f t="shared" si="13"/>
        <v>0</v>
      </c>
      <c r="AR27" s="512">
        <v>0</v>
      </c>
      <c r="AS27" s="512">
        <v>0</v>
      </c>
      <c r="AT27" s="512">
        <v>0</v>
      </c>
      <c r="AU27" s="512">
        <v>0</v>
      </c>
      <c r="AV27" s="512">
        <f t="shared" si="14"/>
        <v>0</v>
      </c>
      <c r="AW27" s="512">
        <f t="shared" si="15"/>
        <v>0</v>
      </c>
      <c r="AX27" s="512">
        <v>0</v>
      </c>
      <c r="AY27" s="512">
        <v>0</v>
      </c>
      <c r="AZ27" s="512">
        <v>0</v>
      </c>
      <c r="BA27" s="512">
        <v>0</v>
      </c>
      <c r="BB27" s="512">
        <f t="shared" si="16"/>
        <v>0</v>
      </c>
      <c r="BC27" s="512">
        <f t="shared" si="17"/>
        <v>0</v>
      </c>
      <c r="BD27" s="512">
        <v>0</v>
      </c>
      <c r="BE27" s="512">
        <v>0</v>
      </c>
      <c r="BF27" s="512">
        <v>0</v>
      </c>
      <c r="BG27" s="512">
        <v>0</v>
      </c>
      <c r="BH27" s="512">
        <f t="shared" si="18"/>
        <v>0</v>
      </c>
      <c r="BI27" s="512">
        <f t="shared" si="19"/>
        <v>0</v>
      </c>
      <c r="BJ27" s="512">
        <v>0</v>
      </c>
      <c r="BK27" s="512">
        <v>0</v>
      </c>
      <c r="BL27" s="512">
        <v>0</v>
      </c>
      <c r="BM27" s="512">
        <v>0</v>
      </c>
      <c r="BN27" s="512">
        <f t="shared" si="20"/>
        <v>0</v>
      </c>
      <c r="BO27" s="512">
        <f t="shared" si="21"/>
        <v>0</v>
      </c>
      <c r="BP27" s="512">
        <v>0</v>
      </c>
      <c r="BQ27" s="512">
        <v>0</v>
      </c>
      <c r="BR27" s="512">
        <v>0</v>
      </c>
      <c r="BS27" s="512">
        <v>0</v>
      </c>
      <c r="BT27" s="512">
        <f t="shared" si="22"/>
        <v>0</v>
      </c>
      <c r="BU27" s="512">
        <f t="shared" si="23"/>
        <v>0</v>
      </c>
      <c r="BV27" s="366">
        <f t="shared" si="24"/>
        <v>0</v>
      </c>
      <c r="BW27" s="366">
        <f t="shared" si="24"/>
        <v>0</v>
      </c>
      <c r="BX27" s="366">
        <f t="shared" si="24"/>
        <v>0</v>
      </c>
      <c r="BY27" s="366">
        <f t="shared" si="24"/>
        <v>0</v>
      </c>
      <c r="BZ27" s="366">
        <f t="shared" si="25"/>
        <v>0</v>
      </c>
      <c r="CA27" s="366">
        <f t="shared" si="26"/>
        <v>0</v>
      </c>
      <c r="CB27" s="514"/>
    </row>
    <row r="28" spans="1:80" s="367" customFormat="1" ht="21" x14ac:dyDescent="0.45">
      <c r="A28" s="515" t="s">
        <v>2030</v>
      </c>
      <c r="B28" s="512">
        <v>0</v>
      </c>
      <c r="C28" s="512">
        <v>0</v>
      </c>
      <c r="D28" s="512">
        <v>0</v>
      </c>
      <c r="E28" s="512">
        <v>0</v>
      </c>
      <c r="F28" s="512">
        <f t="shared" si="0"/>
        <v>0</v>
      </c>
      <c r="G28" s="512">
        <f t="shared" si="1"/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f t="shared" si="2"/>
        <v>0</v>
      </c>
      <c r="M28" s="512">
        <f t="shared" si="3"/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f t="shared" si="4"/>
        <v>0</v>
      </c>
      <c r="S28" s="512">
        <f t="shared" si="5"/>
        <v>0</v>
      </c>
      <c r="T28" s="512">
        <v>0</v>
      </c>
      <c r="U28" s="512">
        <v>0</v>
      </c>
      <c r="V28" s="512">
        <v>0</v>
      </c>
      <c r="W28" s="512">
        <v>0</v>
      </c>
      <c r="X28" s="512">
        <f t="shared" si="6"/>
        <v>0</v>
      </c>
      <c r="Y28" s="512">
        <f t="shared" si="7"/>
        <v>0</v>
      </c>
      <c r="Z28" s="512">
        <v>0</v>
      </c>
      <c r="AA28" s="512">
        <v>0</v>
      </c>
      <c r="AB28" s="512">
        <v>0</v>
      </c>
      <c r="AC28" s="512">
        <v>0</v>
      </c>
      <c r="AD28" s="512">
        <f t="shared" si="8"/>
        <v>0</v>
      </c>
      <c r="AE28" s="512">
        <f t="shared" si="9"/>
        <v>0</v>
      </c>
      <c r="AF28" s="512">
        <v>0</v>
      </c>
      <c r="AG28" s="512">
        <v>0</v>
      </c>
      <c r="AH28" s="512">
        <v>0</v>
      </c>
      <c r="AI28" s="512">
        <v>0</v>
      </c>
      <c r="AJ28" s="512">
        <f t="shared" si="10"/>
        <v>0</v>
      </c>
      <c r="AK28" s="512">
        <f t="shared" si="11"/>
        <v>0</v>
      </c>
      <c r="AL28" s="512">
        <v>0</v>
      </c>
      <c r="AM28" s="512">
        <v>0</v>
      </c>
      <c r="AN28" s="512">
        <v>0</v>
      </c>
      <c r="AO28" s="512">
        <v>0</v>
      </c>
      <c r="AP28" s="512">
        <f t="shared" si="12"/>
        <v>0</v>
      </c>
      <c r="AQ28" s="512">
        <f t="shared" si="13"/>
        <v>0</v>
      </c>
      <c r="AR28" s="512">
        <v>0</v>
      </c>
      <c r="AS28" s="512">
        <v>0</v>
      </c>
      <c r="AT28" s="512">
        <v>0</v>
      </c>
      <c r="AU28" s="512">
        <v>0</v>
      </c>
      <c r="AV28" s="512">
        <f t="shared" si="14"/>
        <v>0</v>
      </c>
      <c r="AW28" s="512">
        <f t="shared" si="15"/>
        <v>0</v>
      </c>
      <c r="AX28" s="512">
        <v>0</v>
      </c>
      <c r="AY28" s="512">
        <v>0</v>
      </c>
      <c r="AZ28" s="512">
        <v>0</v>
      </c>
      <c r="BA28" s="512">
        <v>0</v>
      </c>
      <c r="BB28" s="512">
        <f t="shared" si="16"/>
        <v>0</v>
      </c>
      <c r="BC28" s="512">
        <f t="shared" si="17"/>
        <v>0</v>
      </c>
      <c r="BD28" s="512">
        <v>0</v>
      </c>
      <c r="BE28" s="512">
        <v>0</v>
      </c>
      <c r="BF28" s="512">
        <v>0</v>
      </c>
      <c r="BG28" s="512">
        <v>0</v>
      </c>
      <c r="BH28" s="512">
        <f t="shared" si="18"/>
        <v>0</v>
      </c>
      <c r="BI28" s="512">
        <f t="shared" si="19"/>
        <v>0</v>
      </c>
      <c r="BJ28" s="512">
        <v>0</v>
      </c>
      <c r="BK28" s="512">
        <v>0</v>
      </c>
      <c r="BL28" s="512">
        <v>0</v>
      </c>
      <c r="BM28" s="512">
        <v>0</v>
      </c>
      <c r="BN28" s="512">
        <f t="shared" si="20"/>
        <v>0</v>
      </c>
      <c r="BO28" s="512">
        <f t="shared" si="21"/>
        <v>0</v>
      </c>
      <c r="BP28" s="512">
        <v>0</v>
      </c>
      <c r="BQ28" s="512">
        <v>0</v>
      </c>
      <c r="BR28" s="512">
        <v>0</v>
      </c>
      <c r="BS28" s="512">
        <v>0</v>
      </c>
      <c r="BT28" s="512">
        <f t="shared" si="22"/>
        <v>0</v>
      </c>
      <c r="BU28" s="512">
        <f t="shared" si="23"/>
        <v>0</v>
      </c>
      <c r="BV28" s="366">
        <f t="shared" si="24"/>
        <v>0</v>
      </c>
      <c r="BW28" s="366">
        <f t="shared" si="24"/>
        <v>0</v>
      </c>
      <c r="BX28" s="366">
        <f t="shared" si="24"/>
        <v>0</v>
      </c>
      <c r="BY28" s="366">
        <f t="shared" si="24"/>
        <v>0</v>
      </c>
      <c r="BZ28" s="366">
        <f t="shared" si="25"/>
        <v>0</v>
      </c>
      <c r="CA28" s="366">
        <f t="shared" si="26"/>
        <v>0</v>
      </c>
      <c r="CB28" s="514"/>
    </row>
    <row r="29" spans="1:80" s="367" customFormat="1" ht="21" x14ac:dyDescent="0.45">
      <c r="A29" s="361" t="s">
        <v>3921</v>
      </c>
      <c r="B29" s="512">
        <v>0</v>
      </c>
      <c r="C29" s="512">
        <v>0</v>
      </c>
      <c r="D29" s="512">
        <v>0</v>
      </c>
      <c r="E29" s="512">
        <v>0</v>
      </c>
      <c r="F29" s="512">
        <f t="shared" si="0"/>
        <v>0</v>
      </c>
      <c r="G29" s="512">
        <f t="shared" si="1"/>
        <v>0</v>
      </c>
      <c r="H29" s="512">
        <v>0</v>
      </c>
      <c r="I29" s="512">
        <v>0</v>
      </c>
      <c r="J29" s="512">
        <v>0</v>
      </c>
      <c r="K29" s="512">
        <v>0</v>
      </c>
      <c r="L29" s="512">
        <f t="shared" si="2"/>
        <v>0</v>
      </c>
      <c r="M29" s="512">
        <f t="shared" si="3"/>
        <v>0</v>
      </c>
      <c r="N29" s="512">
        <v>0</v>
      </c>
      <c r="O29" s="512">
        <v>0</v>
      </c>
      <c r="P29" s="512">
        <v>0</v>
      </c>
      <c r="Q29" s="512">
        <v>0</v>
      </c>
      <c r="R29" s="512">
        <f t="shared" si="4"/>
        <v>0</v>
      </c>
      <c r="S29" s="512">
        <f t="shared" si="5"/>
        <v>0</v>
      </c>
      <c r="T29" s="512">
        <v>0</v>
      </c>
      <c r="U29" s="512">
        <v>0</v>
      </c>
      <c r="V29" s="512">
        <v>0</v>
      </c>
      <c r="W29" s="512">
        <v>0</v>
      </c>
      <c r="X29" s="512">
        <f t="shared" si="6"/>
        <v>0</v>
      </c>
      <c r="Y29" s="512">
        <f t="shared" si="7"/>
        <v>0</v>
      </c>
      <c r="Z29" s="512">
        <v>0</v>
      </c>
      <c r="AA29" s="512">
        <v>0</v>
      </c>
      <c r="AB29" s="512">
        <v>0</v>
      </c>
      <c r="AC29" s="512">
        <v>0</v>
      </c>
      <c r="AD29" s="512">
        <f t="shared" si="8"/>
        <v>0</v>
      </c>
      <c r="AE29" s="512">
        <f t="shared" si="9"/>
        <v>0</v>
      </c>
      <c r="AF29" s="512">
        <v>0</v>
      </c>
      <c r="AG29" s="512">
        <v>0</v>
      </c>
      <c r="AH29" s="512">
        <v>0</v>
      </c>
      <c r="AI29" s="512">
        <v>0</v>
      </c>
      <c r="AJ29" s="512">
        <f t="shared" si="10"/>
        <v>0</v>
      </c>
      <c r="AK29" s="512">
        <f t="shared" si="11"/>
        <v>0</v>
      </c>
      <c r="AL29" s="512">
        <v>0</v>
      </c>
      <c r="AM29" s="512">
        <v>0</v>
      </c>
      <c r="AN29" s="512">
        <v>0</v>
      </c>
      <c r="AO29" s="512">
        <v>0</v>
      </c>
      <c r="AP29" s="512">
        <f t="shared" si="12"/>
        <v>0</v>
      </c>
      <c r="AQ29" s="512">
        <f t="shared" si="13"/>
        <v>0</v>
      </c>
      <c r="AR29" s="512">
        <v>0</v>
      </c>
      <c r="AS29" s="512">
        <v>0</v>
      </c>
      <c r="AT29" s="512">
        <v>0</v>
      </c>
      <c r="AU29" s="512">
        <v>0</v>
      </c>
      <c r="AV29" s="512">
        <f t="shared" si="14"/>
        <v>0</v>
      </c>
      <c r="AW29" s="512">
        <f t="shared" si="15"/>
        <v>0</v>
      </c>
      <c r="AX29" s="512">
        <v>0</v>
      </c>
      <c r="AY29" s="512">
        <v>0</v>
      </c>
      <c r="AZ29" s="512">
        <v>0</v>
      </c>
      <c r="BA29" s="512">
        <v>0</v>
      </c>
      <c r="BB29" s="512">
        <f t="shared" si="16"/>
        <v>0</v>
      </c>
      <c r="BC29" s="512">
        <f t="shared" si="17"/>
        <v>0</v>
      </c>
      <c r="BD29" s="512">
        <v>0</v>
      </c>
      <c r="BE29" s="512">
        <v>0</v>
      </c>
      <c r="BF29" s="512">
        <v>0</v>
      </c>
      <c r="BG29" s="512">
        <v>0</v>
      </c>
      <c r="BH29" s="512">
        <f t="shared" si="18"/>
        <v>0</v>
      </c>
      <c r="BI29" s="512">
        <f t="shared" si="19"/>
        <v>0</v>
      </c>
      <c r="BJ29" s="512">
        <v>0</v>
      </c>
      <c r="BK29" s="512">
        <v>0</v>
      </c>
      <c r="BL29" s="512">
        <v>0</v>
      </c>
      <c r="BM29" s="512">
        <v>0</v>
      </c>
      <c r="BN29" s="512">
        <f t="shared" si="20"/>
        <v>0</v>
      </c>
      <c r="BO29" s="512">
        <f t="shared" si="21"/>
        <v>0</v>
      </c>
      <c r="BP29" s="512">
        <v>0</v>
      </c>
      <c r="BQ29" s="512">
        <v>0</v>
      </c>
      <c r="BR29" s="512">
        <v>0</v>
      </c>
      <c r="BS29" s="512">
        <v>0</v>
      </c>
      <c r="BT29" s="512">
        <f t="shared" si="22"/>
        <v>0</v>
      </c>
      <c r="BU29" s="512">
        <f t="shared" si="23"/>
        <v>0</v>
      </c>
      <c r="BV29" s="366">
        <f t="shared" si="24"/>
        <v>0</v>
      </c>
      <c r="BW29" s="366">
        <f t="shared" si="24"/>
        <v>0</v>
      </c>
      <c r="BX29" s="366">
        <f t="shared" si="24"/>
        <v>0</v>
      </c>
      <c r="BY29" s="366">
        <f t="shared" si="24"/>
        <v>0</v>
      </c>
      <c r="BZ29" s="366">
        <f t="shared" si="25"/>
        <v>0</v>
      </c>
      <c r="CA29" s="366">
        <f t="shared" si="26"/>
        <v>0</v>
      </c>
      <c r="CB29" s="514"/>
    </row>
    <row r="30" spans="1:80" s="367" customFormat="1" ht="21" x14ac:dyDescent="0.45">
      <c r="A30" s="515" t="s">
        <v>3922</v>
      </c>
      <c r="B30" s="512">
        <v>3000</v>
      </c>
      <c r="C30" s="512">
        <v>75</v>
      </c>
      <c r="D30" s="512">
        <v>60</v>
      </c>
      <c r="E30" s="512">
        <v>45</v>
      </c>
      <c r="F30" s="512">
        <f t="shared" si="0"/>
        <v>180</v>
      </c>
      <c r="G30" s="512">
        <f t="shared" si="1"/>
        <v>2820</v>
      </c>
      <c r="H30" s="512">
        <v>375000</v>
      </c>
      <c r="I30" s="512">
        <v>9375</v>
      </c>
      <c r="J30" s="512">
        <v>7500</v>
      </c>
      <c r="K30" s="512">
        <v>5625</v>
      </c>
      <c r="L30" s="512">
        <f t="shared" si="2"/>
        <v>22500</v>
      </c>
      <c r="M30" s="512">
        <f t="shared" si="3"/>
        <v>352500</v>
      </c>
      <c r="N30" s="512">
        <v>7900</v>
      </c>
      <c r="O30" s="512">
        <v>197.5</v>
      </c>
      <c r="P30" s="512">
        <v>158</v>
      </c>
      <c r="Q30" s="512">
        <v>118.5</v>
      </c>
      <c r="R30" s="512">
        <f t="shared" si="4"/>
        <v>474</v>
      </c>
      <c r="S30" s="512">
        <f t="shared" si="5"/>
        <v>7426</v>
      </c>
      <c r="T30" s="512">
        <v>26000</v>
      </c>
      <c r="U30" s="512">
        <v>650</v>
      </c>
      <c r="V30" s="512">
        <v>520</v>
      </c>
      <c r="W30" s="512">
        <v>390</v>
      </c>
      <c r="X30" s="512">
        <f t="shared" si="6"/>
        <v>1560</v>
      </c>
      <c r="Y30" s="512">
        <f t="shared" si="7"/>
        <v>24440</v>
      </c>
      <c r="Z30" s="512">
        <v>0</v>
      </c>
      <c r="AA30" s="512">
        <v>0</v>
      </c>
      <c r="AB30" s="512">
        <v>0</v>
      </c>
      <c r="AC30" s="512">
        <v>0</v>
      </c>
      <c r="AD30" s="512">
        <f t="shared" si="8"/>
        <v>0</v>
      </c>
      <c r="AE30" s="512">
        <f t="shared" si="9"/>
        <v>0</v>
      </c>
      <c r="AF30" s="512">
        <v>0</v>
      </c>
      <c r="AG30" s="512">
        <v>0</v>
      </c>
      <c r="AH30" s="512">
        <v>0</v>
      </c>
      <c r="AI30" s="512">
        <v>0</v>
      </c>
      <c r="AJ30" s="512">
        <f t="shared" si="10"/>
        <v>0</v>
      </c>
      <c r="AK30" s="512">
        <f t="shared" si="11"/>
        <v>0</v>
      </c>
      <c r="AL30" s="512">
        <v>0</v>
      </c>
      <c r="AM30" s="512">
        <v>0</v>
      </c>
      <c r="AN30" s="512">
        <v>0</v>
      </c>
      <c r="AO30" s="512">
        <v>0</v>
      </c>
      <c r="AP30" s="512">
        <f t="shared" si="12"/>
        <v>0</v>
      </c>
      <c r="AQ30" s="512">
        <f t="shared" si="13"/>
        <v>0</v>
      </c>
      <c r="AR30" s="512">
        <v>0</v>
      </c>
      <c r="AS30" s="512">
        <v>0</v>
      </c>
      <c r="AT30" s="512">
        <v>0</v>
      </c>
      <c r="AU30" s="512">
        <v>0</v>
      </c>
      <c r="AV30" s="512">
        <f t="shared" si="14"/>
        <v>0</v>
      </c>
      <c r="AW30" s="512">
        <f t="shared" si="15"/>
        <v>0</v>
      </c>
      <c r="AX30" s="512">
        <v>0</v>
      </c>
      <c r="AY30" s="512">
        <v>0</v>
      </c>
      <c r="AZ30" s="512">
        <v>0</v>
      </c>
      <c r="BA30" s="512">
        <v>0</v>
      </c>
      <c r="BB30" s="512">
        <f t="shared" si="16"/>
        <v>0</v>
      </c>
      <c r="BC30" s="512">
        <f t="shared" si="17"/>
        <v>0</v>
      </c>
      <c r="BD30" s="512">
        <v>0</v>
      </c>
      <c r="BE30" s="512">
        <v>0</v>
      </c>
      <c r="BF30" s="512">
        <v>0</v>
      </c>
      <c r="BG30" s="512">
        <v>0</v>
      </c>
      <c r="BH30" s="512">
        <f t="shared" si="18"/>
        <v>0</v>
      </c>
      <c r="BI30" s="512">
        <f t="shared" si="19"/>
        <v>0</v>
      </c>
      <c r="BJ30" s="512">
        <v>0</v>
      </c>
      <c r="BK30" s="512">
        <v>0</v>
      </c>
      <c r="BL30" s="512">
        <v>0</v>
      </c>
      <c r="BM30" s="512">
        <v>0</v>
      </c>
      <c r="BN30" s="512">
        <f t="shared" si="20"/>
        <v>0</v>
      </c>
      <c r="BO30" s="512">
        <f t="shared" si="21"/>
        <v>0</v>
      </c>
      <c r="BP30" s="512">
        <v>0</v>
      </c>
      <c r="BQ30" s="512">
        <v>0</v>
      </c>
      <c r="BR30" s="512">
        <v>0</v>
      </c>
      <c r="BS30" s="512">
        <v>0</v>
      </c>
      <c r="BT30" s="512">
        <f t="shared" si="22"/>
        <v>0</v>
      </c>
      <c r="BU30" s="512">
        <f t="shared" si="23"/>
        <v>0</v>
      </c>
      <c r="BV30" s="366">
        <f t="shared" si="24"/>
        <v>411900</v>
      </c>
      <c r="BW30" s="366">
        <f t="shared" si="24"/>
        <v>10297.5</v>
      </c>
      <c r="BX30" s="366">
        <f t="shared" si="24"/>
        <v>8238</v>
      </c>
      <c r="BY30" s="366">
        <f t="shared" si="24"/>
        <v>6178.5</v>
      </c>
      <c r="BZ30" s="366">
        <f t="shared" si="25"/>
        <v>24714</v>
      </c>
      <c r="CA30" s="366">
        <f t="shared" si="26"/>
        <v>387186</v>
      </c>
      <c r="CB30" s="514"/>
    </row>
    <row r="31" spans="1:80" s="367" customFormat="1" ht="21" x14ac:dyDescent="0.4">
      <c r="A31" s="225" t="s">
        <v>3923</v>
      </c>
      <c r="B31" s="512">
        <v>0</v>
      </c>
      <c r="C31" s="512">
        <v>0</v>
      </c>
      <c r="D31" s="512">
        <v>0</v>
      </c>
      <c r="E31" s="512">
        <v>0</v>
      </c>
      <c r="F31" s="512">
        <f t="shared" si="0"/>
        <v>0</v>
      </c>
      <c r="G31" s="512">
        <f t="shared" si="1"/>
        <v>0</v>
      </c>
      <c r="H31" s="512">
        <v>0</v>
      </c>
      <c r="I31" s="512">
        <v>0</v>
      </c>
      <c r="J31" s="512">
        <v>0</v>
      </c>
      <c r="K31" s="512">
        <v>0</v>
      </c>
      <c r="L31" s="512">
        <f t="shared" si="2"/>
        <v>0</v>
      </c>
      <c r="M31" s="512">
        <f t="shared" si="3"/>
        <v>0</v>
      </c>
      <c r="N31" s="512">
        <v>0</v>
      </c>
      <c r="O31" s="512">
        <v>0</v>
      </c>
      <c r="P31" s="512">
        <v>0</v>
      </c>
      <c r="Q31" s="512">
        <v>0</v>
      </c>
      <c r="R31" s="512">
        <f t="shared" si="4"/>
        <v>0</v>
      </c>
      <c r="S31" s="512">
        <f t="shared" si="5"/>
        <v>0</v>
      </c>
      <c r="T31" s="512">
        <v>0</v>
      </c>
      <c r="U31" s="512">
        <v>0</v>
      </c>
      <c r="V31" s="512">
        <v>0</v>
      </c>
      <c r="W31" s="512">
        <v>0</v>
      </c>
      <c r="X31" s="512">
        <f t="shared" si="6"/>
        <v>0</v>
      </c>
      <c r="Y31" s="512">
        <f t="shared" si="7"/>
        <v>0</v>
      </c>
      <c r="Z31" s="512">
        <v>0</v>
      </c>
      <c r="AA31" s="512">
        <v>0</v>
      </c>
      <c r="AB31" s="512">
        <v>0</v>
      </c>
      <c r="AC31" s="512">
        <v>0</v>
      </c>
      <c r="AD31" s="512">
        <f t="shared" si="8"/>
        <v>0</v>
      </c>
      <c r="AE31" s="512">
        <f t="shared" si="9"/>
        <v>0</v>
      </c>
      <c r="AF31" s="512">
        <v>0</v>
      </c>
      <c r="AG31" s="512">
        <v>0</v>
      </c>
      <c r="AH31" s="512">
        <v>0</v>
      </c>
      <c r="AI31" s="512">
        <v>0</v>
      </c>
      <c r="AJ31" s="512">
        <f t="shared" si="10"/>
        <v>0</v>
      </c>
      <c r="AK31" s="512">
        <f t="shared" si="11"/>
        <v>0</v>
      </c>
      <c r="AL31" s="512">
        <v>0</v>
      </c>
      <c r="AM31" s="512">
        <v>0</v>
      </c>
      <c r="AN31" s="512">
        <v>0</v>
      </c>
      <c r="AO31" s="512">
        <v>0</v>
      </c>
      <c r="AP31" s="512">
        <f t="shared" si="12"/>
        <v>0</v>
      </c>
      <c r="AQ31" s="512">
        <f t="shared" si="13"/>
        <v>0</v>
      </c>
      <c r="AR31" s="512">
        <v>0</v>
      </c>
      <c r="AS31" s="512">
        <v>0</v>
      </c>
      <c r="AT31" s="512">
        <v>0</v>
      </c>
      <c r="AU31" s="512">
        <v>0</v>
      </c>
      <c r="AV31" s="512">
        <f t="shared" si="14"/>
        <v>0</v>
      </c>
      <c r="AW31" s="512">
        <f t="shared" si="15"/>
        <v>0</v>
      </c>
      <c r="AX31" s="512">
        <v>0</v>
      </c>
      <c r="AY31" s="512">
        <v>0</v>
      </c>
      <c r="AZ31" s="512">
        <v>0</v>
      </c>
      <c r="BA31" s="512">
        <v>0</v>
      </c>
      <c r="BB31" s="512">
        <f t="shared" si="16"/>
        <v>0</v>
      </c>
      <c r="BC31" s="512">
        <f t="shared" si="17"/>
        <v>0</v>
      </c>
      <c r="BD31" s="512">
        <v>0</v>
      </c>
      <c r="BE31" s="512">
        <v>0</v>
      </c>
      <c r="BF31" s="512">
        <v>0</v>
      </c>
      <c r="BG31" s="512">
        <v>0</v>
      </c>
      <c r="BH31" s="512">
        <f t="shared" si="18"/>
        <v>0</v>
      </c>
      <c r="BI31" s="512">
        <f t="shared" si="19"/>
        <v>0</v>
      </c>
      <c r="BJ31" s="512">
        <v>0</v>
      </c>
      <c r="BK31" s="512">
        <v>0</v>
      </c>
      <c r="BL31" s="512">
        <v>0</v>
      </c>
      <c r="BM31" s="512">
        <v>0</v>
      </c>
      <c r="BN31" s="512">
        <f t="shared" si="20"/>
        <v>0</v>
      </c>
      <c r="BO31" s="512">
        <f t="shared" si="21"/>
        <v>0</v>
      </c>
      <c r="BP31" s="512">
        <v>0</v>
      </c>
      <c r="BQ31" s="512">
        <v>0</v>
      </c>
      <c r="BR31" s="512">
        <v>0</v>
      </c>
      <c r="BS31" s="512">
        <v>0</v>
      </c>
      <c r="BT31" s="512">
        <f t="shared" si="22"/>
        <v>0</v>
      </c>
      <c r="BU31" s="512">
        <f t="shared" si="23"/>
        <v>0</v>
      </c>
      <c r="BV31" s="366">
        <f t="shared" si="24"/>
        <v>0</v>
      </c>
      <c r="BW31" s="366">
        <f t="shared" si="24"/>
        <v>0</v>
      </c>
      <c r="BX31" s="366">
        <f t="shared" si="24"/>
        <v>0</v>
      </c>
      <c r="BY31" s="366">
        <f t="shared" si="24"/>
        <v>0</v>
      </c>
      <c r="BZ31" s="366">
        <f t="shared" si="25"/>
        <v>0</v>
      </c>
      <c r="CA31" s="366">
        <f t="shared" si="26"/>
        <v>0</v>
      </c>
      <c r="CB31" s="514"/>
    </row>
    <row r="32" spans="1:80" s="367" customFormat="1" ht="21" x14ac:dyDescent="0.4">
      <c r="A32" s="527" t="s">
        <v>3924</v>
      </c>
      <c r="B32" s="512">
        <v>0</v>
      </c>
      <c r="C32" s="512">
        <v>0</v>
      </c>
      <c r="D32" s="512">
        <v>0</v>
      </c>
      <c r="E32" s="512">
        <v>0</v>
      </c>
      <c r="F32" s="512">
        <f>SUM(C32:E32)</f>
        <v>0</v>
      </c>
      <c r="G32" s="512">
        <f>SUM(B32-F32)</f>
        <v>0</v>
      </c>
      <c r="H32" s="512">
        <v>109200</v>
      </c>
      <c r="I32" s="512">
        <v>2730</v>
      </c>
      <c r="J32" s="512">
        <v>2184</v>
      </c>
      <c r="K32" s="512">
        <v>1638</v>
      </c>
      <c r="L32" s="512">
        <f>SUM(I32:K32)</f>
        <v>6552</v>
      </c>
      <c r="M32" s="512">
        <f>SUM(H32-L32)</f>
        <v>102648</v>
      </c>
      <c r="N32" s="512">
        <v>121380</v>
      </c>
      <c r="O32" s="512">
        <v>9710.4</v>
      </c>
      <c r="P32" s="512">
        <v>6069</v>
      </c>
      <c r="Q32" s="512">
        <v>3641.4</v>
      </c>
      <c r="R32" s="512">
        <f>SUM(O32:Q32)</f>
        <v>19420.8</v>
      </c>
      <c r="S32" s="512">
        <f>SUM(N32-R32)</f>
        <v>101959.2</v>
      </c>
      <c r="T32" s="512">
        <v>0</v>
      </c>
      <c r="U32" s="512">
        <v>0</v>
      </c>
      <c r="V32" s="512">
        <v>0</v>
      </c>
      <c r="W32" s="512">
        <v>0</v>
      </c>
      <c r="X32" s="512">
        <f>SUM(U32:W32)</f>
        <v>0</v>
      </c>
      <c r="Y32" s="512">
        <f>SUM(T32-X32)</f>
        <v>0</v>
      </c>
      <c r="Z32" s="512">
        <v>1020960</v>
      </c>
      <c r="AA32" s="512">
        <v>32176.799999999999</v>
      </c>
      <c r="AB32" s="512">
        <v>24048</v>
      </c>
      <c r="AC32" s="512">
        <v>17128.8</v>
      </c>
      <c r="AD32" s="512">
        <f>SUM(AA32:AC32)</f>
        <v>73353.600000000006</v>
      </c>
      <c r="AE32" s="512">
        <f>SUM(Z32-AD32)</f>
        <v>947606.4</v>
      </c>
      <c r="AF32" s="512">
        <v>0</v>
      </c>
      <c r="AG32" s="512">
        <v>0</v>
      </c>
      <c r="AH32" s="512">
        <v>0</v>
      </c>
      <c r="AI32" s="512">
        <v>0</v>
      </c>
      <c r="AJ32" s="512">
        <f>SUM(AG32:AI32)</f>
        <v>0</v>
      </c>
      <c r="AK32" s="512">
        <f>SUM(AF32-AJ32)</f>
        <v>0</v>
      </c>
      <c r="AL32" s="512">
        <v>0</v>
      </c>
      <c r="AM32" s="512">
        <v>0</v>
      </c>
      <c r="AN32" s="512">
        <v>0</v>
      </c>
      <c r="AO32" s="512">
        <v>0</v>
      </c>
      <c r="AP32" s="512">
        <f>SUM(AM32:AO32)</f>
        <v>0</v>
      </c>
      <c r="AQ32" s="512">
        <f>SUM(AL32-AP32)</f>
        <v>0</v>
      </c>
      <c r="AR32" s="512">
        <v>0</v>
      </c>
      <c r="AS32" s="512">
        <v>0</v>
      </c>
      <c r="AT32" s="512">
        <v>0</v>
      </c>
      <c r="AU32" s="512">
        <v>0</v>
      </c>
      <c r="AV32" s="512">
        <f>SUM(AS32:AU32)</f>
        <v>0</v>
      </c>
      <c r="AW32" s="512">
        <f>SUM(AR32-AV32)</f>
        <v>0</v>
      </c>
      <c r="AX32" s="512">
        <v>0</v>
      </c>
      <c r="AY32" s="512">
        <v>0</v>
      </c>
      <c r="AZ32" s="512">
        <v>0</v>
      </c>
      <c r="BA32" s="512">
        <v>0</v>
      </c>
      <c r="BB32" s="512">
        <f>SUM(AY32:BA32)</f>
        <v>0</v>
      </c>
      <c r="BC32" s="512">
        <f>SUM(AX32-BB32)</f>
        <v>0</v>
      </c>
      <c r="BD32" s="512">
        <v>0</v>
      </c>
      <c r="BE32" s="512">
        <v>0</v>
      </c>
      <c r="BF32" s="512">
        <v>0</v>
      </c>
      <c r="BG32" s="512">
        <v>0</v>
      </c>
      <c r="BH32" s="512">
        <f>SUM(BE32:BG32)</f>
        <v>0</v>
      </c>
      <c r="BI32" s="512">
        <f>SUM(BD32-BH32)</f>
        <v>0</v>
      </c>
      <c r="BJ32" s="512">
        <v>0</v>
      </c>
      <c r="BK32" s="512">
        <v>0</v>
      </c>
      <c r="BL32" s="512">
        <v>0</v>
      </c>
      <c r="BM32" s="512">
        <v>0</v>
      </c>
      <c r="BN32" s="512">
        <f>SUM(BK32:BM32)</f>
        <v>0</v>
      </c>
      <c r="BO32" s="512">
        <f>SUM(BJ32-BN32)</f>
        <v>0</v>
      </c>
      <c r="BP32" s="512">
        <v>0</v>
      </c>
      <c r="BQ32" s="512">
        <v>0</v>
      </c>
      <c r="BR32" s="512">
        <v>0</v>
      </c>
      <c r="BS32" s="512">
        <v>0</v>
      </c>
      <c r="BT32" s="512">
        <f>SUM(BQ32:BS32)</f>
        <v>0</v>
      </c>
      <c r="BU32" s="512">
        <f>SUM(BP32-BT32)</f>
        <v>0</v>
      </c>
      <c r="BV32" s="366">
        <f t="shared" ref="BV32:BY35" si="27">SUM(B32+H32+N32+T32+Z32+AF32+AL32+AR32+AX32+BD32+BJ32+BP32)</f>
        <v>1251540</v>
      </c>
      <c r="BW32" s="366">
        <f t="shared" si="27"/>
        <v>44617.2</v>
      </c>
      <c r="BX32" s="366">
        <f t="shared" si="27"/>
        <v>32301</v>
      </c>
      <c r="BY32" s="366">
        <f t="shared" si="27"/>
        <v>22408.199999999997</v>
      </c>
      <c r="BZ32" s="366">
        <f>SUM(BW32:BY32)</f>
        <v>99326.399999999994</v>
      </c>
      <c r="CA32" s="366">
        <f>SUM(BV32-BZ32)</f>
        <v>1152213.6000000001</v>
      </c>
      <c r="CB32" s="514"/>
    </row>
    <row r="33" spans="1:80" s="367" customFormat="1" ht="21" x14ac:dyDescent="0.4">
      <c r="A33" s="527" t="s">
        <v>5008</v>
      </c>
      <c r="B33" s="512">
        <v>112400</v>
      </c>
      <c r="C33" s="512">
        <v>6660</v>
      </c>
      <c r="D33" s="512">
        <v>4348</v>
      </c>
      <c r="E33" s="512">
        <v>2736</v>
      </c>
      <c r="F33" s="512">
        <f>SUM(C33:E33)</f>
        <v>13744</v>
      </c>
      <c r="G33" s="512">
        <f>SUM(B33-F33)</f>
        <v>98656</v>
      </c>
      <c r="H33" s="512">
        <v>58800</v>
      </c>
      <c r="I33" s="512">
        <v>3978</v>
      </c>
      <c r="J33" s="512">
        <v>2544</v>
      </c>
      <c r="K33" s="512">
        <v>1566</v>
      </c>
      <c r="L33" s="512">
        <f>SUM(I33:K33)</f>
        <v>8088</v>
      </c>
      <c r="M33" s="512">
        <f>SUM(H33-L33)</f>
        <v>50712</v>
      </c>
      <c r="N33" s="512">
        <v>45500</v>
      </c>
      <c r="O33" s="512">
        <v>1137.5</v>
      </c>
      <c r="P33" s="512">
        <v>910</v>
      </c>
      <c r="Q33" s="512">
        <v>682.5</v>
      </c>
      <c r="R33" s="512">
        <f>SUM(O33:Q33)</f>
        <v>2730</v>
      </c>
      <c r="S33" s="512">
        <f>SUM(N33-R33)</f>
        <v>42770</v>
      </c>
      <c r="T33" s="512">
        <v>33700</v>
      </c>
      <c r="U33" s="512">
        <v>1172.5</v>
      </c>
      <c r="V33" s="512">
        <v>854</v>
      </c>
      <c r="W33" s="512">
        <v>595.5</v>
      </c>
      <c r="X33" s="512">
        <f>SUM(U33:W33)</f>
        <v>2622</v>
      </c>
      <c r="Y33" s="512">
        <f>SUM(T33-X33)</f>
        <v>31078</v>
      </c>
      <c r="Z33" s="512">
        <v>8000</v>
      </c>
      <c r="AA33" s="512">
        <v>200</v>
      </c>
      <c r="AB33" s="512">
        <v>160</v>
      </c>
      <c r="AC33" s="512">
        <v>120</v>
      </c>
      <c r="AD33" s="512">
        <f>SUM(AA33:AC33)</f>
        <v>480</v>
      </c>
      <c r="AE33" s="512">
        <f>SUM(Z33-AD33)</f>
        <v>7520</v>
      </c>
      <c r="AF33" s="512">
        <v>0</v>
      </c>
      <c r="AG33" s="512">
        <v>0</v>
      </c>
      <c r="AH33" s="512">
        <v>0</v>
      </c>
      <c r="AI33" s="512">
        <v>0</v>
      </c>
      <c r="AJ33" s="512">
        <f>SUM(AG33:AI33)</f>
        <v>0</v>
      </c>
      <c r="AK33" s="512">
        <f>SUM(AF33-AJ33)</f>
        <v>0</v>
      </c>
      <c r="AL33" s="512">
        <v>0</v>
      </c>
      <c r="AM33" s="512">
        <v>0</v>
      </c>
      <c r="AN33" s="512">
        <v>0</v>
      </c>
      <c r="AO33" s="512">
        <v>0</v>
      </c>
      <c r="AP33" s="512">
        <f>SUM(AM33:AO33)</f>
        <v>0</v>
      </c>
      <c r="AQ33" s="512">
        <f>SUM(AL33-AP33)</f>
        <v>0</v>
      </c>
      <c r="AR33" s="512">
        <v>0</v>
      </c>
      <c r="AS33" s="512">
        <v>0</v>
      </c>
      <c r="AT33" s="512">
        <v>0</v>
      </c>
      <c r="AU33" s="512">
        <v>0</v>
      </c>
      <c r="AV33" s="512">
        <f>SUM(AS33:AU33)</f>
        <v>0</v>
      </c>
      <c r="AW33" s="512">
        <f>SUM(AR33-AV33)</f>
        <v>0</v>
      </c>
      <c r="AX33" s="512">
        <v>0</v>
      </c>
      <c r="AY33" s="512">
        <v>0</v>
      </c>
      <c r="AZ33" s="512">
        <v>0</v>
      </c>
      <c r="BA33" s="512">
        <v>0</v>
      </c>
      <c r="BB33" s="512">
        <f>SUM(AY33:BA33)</f>
        <v>0</v>
      </c>
      <c r="BC33" s="512">
        <f>SUM(AX33-BB33)</f>
        <v>0</v>
      </c>
      <c r="BD33" s="512">
        <v>0</v>
      </c>
      <c r="BE33" s="512">
        <v>0</v>
      </c>
      <c r="BF33" s="512">
        <v>0</v>
      </c>
      <c r="BG33" s="512">
        <v>0</v>
      </c>
      <c r="BH33" s="512">
        <f>SUM(BE33:BG33)</f>
        <v>0</v>
      </c>
      <c r="BI33" s="512">
        <f>SUM(BD33-BH33)</f>
        <v>0</v>
      </c>
      <c r="BJ33" s="512">
        <v>0</v>
      </c>
      <c r="BK33" s="512">
        <v>0</v>
      </c>
      <c r="BL33" s="512">
        <v>0</v>
      </c>
      <c r="BM33" s="512">
        <v>0</v>
      </c>
      <c r="BN33" s="512">
        <f>SUM(BK33:BM33)</f>
        <v>0</v>
      </c>
      <c r="BO33" s="512">
        <f>SUM(BJ33-BN33)</f>
        <v>0</v>
      </c>
      <c r="BP33" s="512">
        <v>0</v>
      </c>
      <c r="BQ33" s="512">
        <v>0</v>
      </c>
      <c r="BR33" s="512">
        <v>0</v>
      </c>
      <c r="BS33" s="512">
        <v>0</v>
      </c>
      <c r="BT33" s="512">
        <f>SUM(BQ33:BS33)</f>
        <v>0</v>
      </c>
      <c r="BU33" s="512">
        <f>SUM(BP33-BT33)</f>
        <v>0</v>
      </c>
      <c r="BV33" s="366">
        <f t="shared" si="27"/>
        <v>258400</v>
      </c>
      <c r="BW33" s="366">
        <f t="shared" si="27"/>
        <v>13148</v>
      </c>
      <c r="BX33" s="366">
        <f t="shared" si="27"/>
        <v>8816</v>
      </c>
      <c r="BY33" s="366">
        <f t="shared" si="27"/>
        <v>5700</v>
      </c>
      <c r="BZ33" s="366">
        <f>SUM(BW33:BY33)</f>
        <v>27664</v>
      </c>
      <c r="CA33" s="366">
        <f>SUM(BV33-BZ33)</f>
        <v>230736</v>
      </c>
      <c r="CB33" s="514"/>
    </row>
    <row r="34" spans="1:80" s="367" customFormat="1" ht="21" x14ac:dyDescent="0.4">
      <c r="A34" s="225" t="s">
        <v>4721</v>
      </c>
      <c r="B34" s="512">
        <v>113100</v>
      </c>
      <c r="C34" s="512">
        <v>0</v>
      </c>
      <c r="D34" s="512">
        <v>0</v>
      </c>
      <c r="E34" s="512">
        <v>0</v>
      </c>
      <c r="F34" s="512">
        <f>SUM(C34:E34)</f>
        <v>0</v>
      </c>
      <c r="G34" s="512">
        <f>SUM(B34-F34)</f>
        <v>113100</v>
      </c>
      <c r="H34" s="512">
        <v>3311400</v>
      </c>
      <c r="I34" s="512">
        <v>0</v>
      </c>
      <c r="J34" s="512">
        <v>0</v>
      </c>
      <c r="K34" s="512">
        <v>0</v>
      </c>
      <c r="L34" s="512">
        <f>SUM(I34:K34)</f>
        <v>0</v>
      </c>
      <c r="M34" s="512">
        <f>SUM(H34-L34)</f>
        <v>3311400</v>
      </c>
      <c r="N34" s="512">
        <v>3868500</v>
      </c>
      <c r="O34" s="512">
        <v>0</v>
      </c>
      <c r="P34" s="512">
        <v>0</v>
      </c>
      <c r="Q34" s="512">
        <v>0</v>
      </c>
      <c r="R34" s="512">
        <f>SUM(O34:Q34)</f>
        <v>0</v>
      </c>
      <c r="S34" s="512">
        <f>SUM(N34-R34)</f>
        <v>3868500</v>
      </c>
      <c r="T34" s="512">
        <v>3340600</v>
      </c>
      <c r="U34" s="512">
        <v>0</v>
      </c>
      <c r="V34" s="512">
        <v>0</v>
      </c>
      <c r="W34" s="512">
        <v>0</v>
      </c>
      <c r="X34" s="512">
        <f>SUM(U34:W34)</f>
        <v>0</v>
      </c>
      <c r="Y34" s="512">
        <f>SUM(T34-X34)</f>
        <v>3340600</v>
      </c>
      <c r="Z34" s="512">
        <v>2529000</v>
      </c>
      <c r="AA34" s="512">
        <v>0</v>
      </c>
      <c r="AB34" s="512">
        <v>0</v>
      </c>
      <c r="AC34" s="512">
        <v>0</v>
      </c>
      <c r="AD34" s="512">
        <f>SUM(AA34:AC34)</f>
        <v>0</v>
      </c>
      <c r="AE34" s="512">
        <f>SUM(Z34-AD34)</f>
        <v>2529000</v>
      </c>
      <c r="AF34" s="512">
        <v>0</v>
      </c>
      <c r="AG34" s="512">
        <v>0</v>
      </c>
      <c r="AH34" s="512">
        <v>0</v>
      </c>
      <c r="AI34" s="512">
        <v>0</v>
      </c>
      <c r="AJ34" s="512">
        <f>SUM(AG34:AI34)</f>
        <v>0</v>
      </c>
      <c r="AK34" s="512">
        <f>SUM(AF34-AJ34)</f>
        <v>0</v>
      </c>
      <c r="AL34" s="512">
        <v>0</v>
      </c>
      <c r="AM34" s="512">
        <v>0</v>
      </c>
      <c r="AN34" s="512">
        <v>0</v>
      </c>
      <c r="AO34" s="512">
        <v>0</v>
      </c>
      <c r="AP34" s="512">
        <f>SUM(AM34:AO34)</f>
        <v>0</v>
      </c>
      <c r="AQ34" s="512">
        <f>SUM(AL34-AP34)</f>
        <v>0</v>
      </c>
      <c r="AR34" s="512">
        <v>0</v>
      </c>
      <c r="AS34" s="512">
        <v>0</v>
      </c>
      <c r="AT34" s="512">
        <v>0</v>
      </c>
      <c r="AU34" s="512">
        <v>0</v>
      </c>
      <c r="AV34" s="512">
        <f>SUM(AS34:AU34)</f>
        <v>0</v>
      </c>
      <c r="AW34" s="512">
        <f>SUM(AR34-AV34)</f>
        <v>0</v>
      </c>
      <c r="AX34" s="512">
        <v>0</v>
      </c>
      <c r="AY34" s="512">
        <v>0</v>
      </c>
      <c r="AZ34" s="512">
        <v>0</v>
      </c>
      <c r="BA34" s="512">
        <v>0</v>
      </c>
      <c r="BB34" s="512">
        <f>SUM(AY34:BA34)</f>
        <v>0</v>
      </c>
      <c r="BC34" s="512">
        <f>SUM(AX34-BB34)</f>
        <v>0</v>
      </c>
      <c r="BD34" s="512">
        <v>0</v>
      </c>
      <c r="BE34" s="512">
        <v>0</v>
      </c>
      <c r="BF34" s="512">
        <v>0</v>
      </c>
      <c r="BG34" s="512">
        <v>0</v>
      </c>
      <c r="BH34" s="512">
        <f>SUM(BE34:BG34)</f>
        <v>0</v>
      </c>
      <c r="BI34" s="512">
        <f>SUM(BD34-BH34)</f>
        <v>0</v>
      </c>
      <c r="BJ34" s="512">
        <v>0</v>
      </c>
      <c r="BK34" s="512">
        <v>0</v>
      </c>
      <c r="BL34" s="512">
        <v>0</v>
      </c>
      <c r="BM34" s="512">
        <v>0</v>
      </c>
      <c r="BN34" s="512">
        <f>SUM(BK34:BM34)</f>
        <v>0</v>
      </c>
      <c r="BO34" s="512">
        <f>SUM(BJ34-BN34)</f>
        <v>0</v>
      </c>
      <c r="BP34" s="512">
        <v>0</v>
      </c>
      <c r="BQ34" s="512">
        <v>0</v>
      </c>
      <c r="BR34" s="512">
        <v>0</v>
      </c>
      <c r="BS34" s="512">
        <v>0</v>
      </c>
      <c r="BT34" s="512">
        <f>SUM(BQ34:BS34)</f>
        <v>0</v>
      </c>
      <c r="BU34" s="512">
        <f>SUM(BP34-BT34)</f>
        <v>0</v>
      </c>
      <c r="BV34" s="366">
        <f t="shared" si="27"/>
        <v>13162600</v>
      </c>
      <c r="BW34" s="366">
        <f t="shared" si="27"/>
        <v>0</v>
      </c>
      <c r="BX34" s="366">
        <f t="shared" si="27"/>
        <v>0</v>
      </c>
      <c r="BY34" s="366">
        <f t="shared" si="27"/>
        <v>0</v>
      </c>
      <c r="BZ34" s="366">
        <f>SUM(BW34:BY34)</f>
        <v>0</v>
      </c>
      <c r="CA34" s="366">
        <f>SUM(BV34-BZ34)</f>
        <v>13162600</v>
      </c>
      <c r="CB34" s="514"/>
    </row>
    <row r="35" spans="1:80" s="367" customFormat="1" ht="21" x14ac:dyDescent="0.4">
      <c r="A35" s="225" t="s">
        <v>4868</v>
      </c>
      <c r="B35" s="512">
        <v>0</v>
      </c>
      <c r="C35" s="512">
        <v>0</v>
      </c>
      <c r="D35" s="512">
        <v>0</v>
      </c>
      <c r="E35" s="512">
        <v>0</v>
      </c>
      <c r="F35" s="512">
        <f>SUM(C35:E35)</f>
        <v>0</v>
      </c>
      <c r="G35" s="512">
        <f>SUM(B35-F35)</f>
        <v>0</v>
      </c>
      <c r="H35" s="512">
        <v>0</v>
      </c>
      <c r="I35" s="512">
        <v>0</v>
      </c>
      <c r="J35" s="512">
        <v>0</v>
      </c>
      <c r="K35" s="512">
        <v>0</v>
      </c>
      <c r="L35" s="512">
        <f>SUM(I35:K35)</f>
        <v>0</v>
      </c>
      <c r="M35" s="512">
        <f>SUM(H35-L35)</f>
        <v>0</v>
      </c>
      <c r="N35" s="512">
        <v>0</v>
      </c>
      <c r="O35" s="512">
        <v>0</v>
      </c>
      <c r="P35" s="512">
        <v>0</v>
      </c>
      <c r="Q35" s="512">
        <v>0</v>
      </c>
      <c r="R35" s="512">
        <f>SUM(O35:Q35)</f>
        <v>0</v>
      </c>
      <c r="S35" s="512">
        <f>SUM(N35-R35)</f>
        <v>0</v>
      </c>
      <c r="T35" s="512">
        <v>0</v>
      </c>
      <c r="U35" s="512">
        <v>0</v>
      </c>
      <c r="V35" s="512">
        <v>0</v>
      </c>
      <c r="W35" s="512">
        <v>0</v>
      </c>
      <c r="X35" s="512">
        <f>SUM(U35:W35)</f>
        <v>0</v>
      </c>
      <c r="Y35" s="512">
        <f>SUM(T35-X35)</f>
        <v>0</v>
      </c>
      <c r="Z35" s="512">
        <v>0</v>
      </c>
      <c r="AA35" s="512">
        <v>0</v>
      </c>
      <c r="AB35" s="512">
        <v>0</v>
      </c>
      <c r="AC35" s="512">
        <v>0</v>
      </c>
      <c r="AD35" s="512">
        <f>SUM(AA35:AC35)</f>
        <v>0</v>
      </c>
      <c r="AE35" s="512">
        <f>SUM(Z35-AD35)</f>
        <v>0</v>
      </c>
      <c r="AF35" s="512">
        <v>0</v>
      </c>
      <c r="AG35" s="512">
        <v>0</v>
      </c>
      <c r="AH35" s="512">
        <v>0</v>
      </c>
      <c r="AI35" s="512">
        <v>0</v>
      </c>
      <c r="AJ35" s="512">
        <f>SUM(AG35:AI35)</f>
        <v>0</v>
      </c>
      <c r="AK35" s="512">
        <f>SUM(AF35-AJ35)</f>
        <v>0</v>
      </c>
      <c r="AL35" s="512">
        <v>0</v>
      </c>
      <c r="AM35" s="512">
        <v>0</v>
      </c>
      <c r="AN35" s="512">
        <v>0</v>
      </c>
      <c r="AO35" s="512">
        <v>0</v>
      </c>
      <c r="AP35" s="512">
        <f>SUM(AM35:AO35)</f>
        <v>0</v>
      </c>
      <c r="AQ35" s="512">
        <f>SUM(AL35-AP35)</f>
        <v>0</v>
      </c>
      <c r="AR35" s="512">
        <v>0</v>
      </c>
      <c r="AS35" s="512">
        <v>0</v>
      </c>
      <c r="AT35" s="512">
        <v>0</v>
      </c>
      <c r="AU35" s="512">
        <v>0</v>
      </c>
      <c r="AV35" s="512">
        <f>SUM(AS35:AU35)</f>
        <v>0</v>
      </c>
      <c r="AW35" s="512">
        <f>SUM(AR35-AV35)</f>
        <v>0</v>
      </c>
      <c r="AX35" s="512">
        <v>0</v>
      </c>
      <c r="AY35" s="512">
        <v>0</v>
      </c>
      <c r="AZ35" s="512">
        <v>0</v>
      </c>
      <c r="BA35" s="512">
        <v>0</v>
      </c>
      <c r="BB35" s="512">
        <f>SUM(AY35:BA35)</f>
        <v>0</v>
      </c>
      <c r="BC35" s="512">
        <f>SUM(AX35-BB35)</f>
        <v>0</v>
      </c>
      <c r="BD35" s="512">
        <v>0</v>
      </c>
      <c r="BE35" s="512">
        <v>0</v>
      </c>
      <c r="BF35" s="512">
        <v>0</v>
      </c>
      <c r="BG35" s="512">
        <v>0</v>
      </c>
      <c r="BH35" s="512">
        <f>SUM(BE35:BG35)</f>
        <v>0</v>
      </c>
      <c r="BI35" s="512">
        <f>SUM(BD35-BH35)</f>
        <v>0</v>
      </c>
      <c r="BJ35" s="512">
        <v>0</v>
      </c>
      <c r="BK35" s="512">
        <v>0</v>
      </c>
      <c r="BL35" s="512">
        <v>0</v>
      </c>
      <c r="BM35" s="512">
        <v>0</v>
      </c>
      <c r="BN35" s="512">
        <f>SUM(BK35:BM35)</f>
        <v>0</v>
      </c>
      <c r="BO35" s="512">
        <f>SUM(BJ35-BN35)</f>
        <v>0</v>
      </c>
      <c r="BP35" s="512">
        <v>0</v>
      </c>
      <c r="BQ35" s="512">
        <v>0</v>
      </c>
      <c r="BR35" s="512">
        <v>0</v>
      </c>
      <c r="BS35" s="512">
        <v>0</v>
      </c>
      <c r="BT35" s="512">
        <f>SUM(BQ35:BS35)</f>
        <v>0</v>
      </c>
      <c r="BU35" s="512">
        <f>SUM(BP35-BT35)</f>
        <v>0</v>
      </c>
      <c r="BV35" s="366">
        <f t="shared" si="27"/>
        <v>0</v>
      </c>
      <c r="BW35" s="366">
        <f t="shared" si="27"/>
        <v>0</v>
      </c>
      <c r="BX35" s="366">
        <f t="shared" si="27"/>
        <v>0</v>
      </c>
      <c r="BY35" s="366">
        <f t="shared" si="27"/>
        <v>0</v>
      </c>
      <c r="BZ35" s="366">
        <f>SUM(BW35:BY35)</f>
        <v>0</v>
      </c>
      <c r="CA35" s="366">
        <f>SUM(BV35-BZ35)</f>
        <v>0</v>
      </c>
      <c r="CB35" s="514"/>
    </row>
    <row r="36" spans="1:80" s="532" customFormat="1" ht="18.75" thickBot="1" x14ac:dyDescent="0.45">
      <c r="A36" s="530" t="s">
        <v>89</v>
      </c>
      <c r="B36" s="531">
        <f t="shared" ref="B36:BM36" si="28">SUM(B7:B35)</f>
        <v>767500</v>
      </c>
      <c r="C36" s="531">
        <f t="shared" si="28"/>
        <v>35335</v>
      </c>
      <c r="D36" s="531">
        <f t="shared" si="28"/>
        <v>23438</v>
      </c>
      <c r="E36" s="531">
        <f t="shared" si="28"/>
        <v>14991</v>
      </c>
      <c r="F36" s="531">
        <f t="shared" si="28"/>
        <v>73764</v>
      </c>
      <c r="G36" s="531">
        <f t="shared" si="28"/>
        <v>693736</v>
      </c>
      <c r="H36" s="531">
        <f t="shared" si="28"/>
        <v>5076102</v>
      </c>
      <c r="I36" s="531">
        <f t="shared" si="28"/>
        <v>65869.239999999991</v>
      </c>
      <c r="J36" s="531">
        <f t="shared" si="28"/>
        <v>48414.78</v>
      </c>
      <c r="K36" s="531">
        <f t="shared" si="28"/>
        <v>34017.899999999994</v>
      </c>
      <c r="L36" s="531">
        <f t="shared" si="28"/>
        <v>148301.91999999998</v>
      </c>
      <c r="M36" s="531">
        <f t="shared" si="28"/>
        <v>4927800.08</v>
      </c>
      <c r="N36" s="531">
        <f t="shared" si="28"/>
        <v>4408302</v>
      </c>
      <c r="O36" s="531">
        <f t="shared" si="28"/>
        <v>37497.159999999996</v>
      </c>
      <c r="P36" s="531">
        <f t="shared" si="28"/>
        <v>23888.1</v>
      </c>
      <c r="Q36" s="531">
        <f t="shared" si="28"/>
        <v>14643.06</v>
      </c>
      <c r="R36" s="531">
        <f t="shared" si="28"/>
        <v>76028.320000000007</v>
      </c>
      <c r="S36" s="531">
        <f t="shared" si="28"/>
        <v>4332273.68</v>
      </c>
      <c r="T36" s="531">
        <f t="shared" si="28"/>
        <v>4842545</v>
      </c>
      <c r="U36" s="531">
        <f t="shared" si="28"/>
        <v>52628.62</v>
      </c>
      <c r="V36" s="531">
        <f t="shared" si="28"/>
        <v>37468.9</v>
      </c>
      <c r="W36" s="531">
        <f t="shared" si="28"/>
        <v>25619.18</v>
      </c>
      <c r="X36" s="531">
        <f t="shared" si="28"/>
        <v>115716.7</v>
      </c>
      <c r="Y36" s="531">
        <f t="shared" si="28"/>
        <v>4726828.3</v>
      </c>
      <c r="Z36" s="531">
        <f t="shared" si="28"/>
        <v>5667060</v>
      </c>
      <c r="AA36" s="531">
        <f t="shared" si="28"/>
        <v>188399.8</v>
      </c>
      <c r="AB36" s="531">
        <f t="shared" si="28"/>
        <v>122733</v>
      </c>
      <c r="AC36" s="531">
        <f t="shared" si="28"/>
        <v>77056.800000000003</v>
      </c>
      <c r="AD36" s="531">
        <f t="shared" si="28"/>
        <v>388189.6</v>
      </c>
      <c r="AE36" s="531">
        <f t="shared" si="28"/>
        <v>5278870.4000000004</v>
      </c>
      <c r="AF36" s="531">
        <f t="shared" si="28"/>
        <v>0</v>
      </c>
      <c r="AG36" s="531">
        <f t="shared" si="28"/>
        <v>0</v>
      </c>
      <c r="AH36" s="531">
        <f t="shared" si="28"/>
        <v>0</v>
      </c>
      <c r="AI36" s="531">
        <f t="shared" si="28"/>
        <v>0</v>
      </c>
      <c r="AJ36" s="531">
        <f t="shared" si="28"/>
        <v>0</v>
      </c>
      <c r="AK36" s="531">
        <f t="shared" si="28"/>
        <v>0</v>
      </c>
      <c r="AL36" s="531">
        <f t="shared" si="28"/>
        <v>0</v>
      </c>
      <c r="AM36" s="531">
        <f t="shared" si="28"/>
        <v>0</v>
      </c>
      <c r="AN36" s="531">
        <f t="shared" si="28"/>
        <v>0</v>
      </c>
      <c r="AO36" s="531">
        <f t="shared" si="28"/>
        <v>0</v>
      </c>
      <c r="AP36" s="531">
        <f t="shared" si="28"/>
        <v>0</v>
      </c>
      <c r="AQ36" s="531">
        <f t="shared" si="28"/>
        <v>0</v>
      </c>
      <c r="AR36" s="531">
        <f t="shared" si="28"/>
        <v>0</v>
      </c>
      <c r="AS36" s="531">
        <f t="shared" si="28"/>
        <v>0</v>
      </c>
      <c r="AT36" s="531">
        <f t="shared" si="28"/>
        <v>0</v>
      </c>
      <c r="AU36" s="531">
        <f t="shared" si="28"/>
        <v>0</v>
      </c>
      <c r="AV36" s="531">
        <f t="shared" si="28"/>
        <v>0</v>
      </c>
      <c r="AW36" s="531">
        <f t="shared" si="28"/>
        <v>0</v>
      </c>
      <c r="AX36" s="531">
        <f t="shared" si="28"/>
        <v>0</v>
      </c>
      <c r="AY36" s="531">
        <f t="shared" si="28"/>
        <v>0</v>
      </c>
      <c r="AZ36" s="531">
        <f t="shared" si="28"/>
        <v>0</v>
      </c>
      <c r="BA36" s="531">
        <f t="shared" si="28"/>
        <v>0</v>
      </c>
      <c r="BB36" s="531">
        <f t="shared" si="28"/>
        <v>0</v>
      </c>
      <c r="BC36" s="531">
        <f t="shared" si="28"/>
        <v>0</v>
      </c>
      <c r="BD36" s="531">
        <f t="shared" si="28"/>
        <v>0</v>
      </c>
      <c r="BE36" s="531">
        <f t="shared" si="28"/>
        <v>0</v>
      </c>
      <c r="BF36" s="531">
        <f t="shared" si="28"/>
        <v>0</v>
      </c>
      <c r="BG36" s="531">
        <f t="shared" si="28"/>
        <v>0</v>
      </c>
      <c r="BH36" s="531">
        <f t="shared" si="28"/>
        <v>0</v>
      </c>
      <c r="BI36" s="531">
        <f t="shared" si="28"/>
        <v>0</v>
      </c>
      <c r="BJ36" s="531">
        <f t="shared" si="28"/>
        <v>0</v>
      </c>
      <c r="BK36" s="531">
        <f t="shared" si="28"/>
        <v>0</v>
      </c>
      <c r="BL36" s="531">
        <f t="shared" si="28"/>
        <v>0</v>
      </c>
      <c r="BM36" s="531">
        <f t="shared" si="28"/>
        <v>0</v>
      </c>
      <c r="BN36" s="531">
        <f t="shared" ref="BN36:CA36" si="29">SUM(BN7:BN35)</f>
        <v>0</v>
      </c>
      <c r="BO36" s="531">
        <f t="shared" si="29"/>
        <v>0</v>
      </c>
      <c r="BP36" s="531">
        <f t="shared" si="29"/>
        <v>0</v>
      </c>
      <c r="BQ36" s="531">
        <f t="shared" si="29"/>
        <v>0</v>
      </c>
      <c r="BR36" s="531">
        <f t="shared" si="29"/>
        <v>0</v>
      </c>
      <c r="BS36" s="531">
        <f t="shared" si="29"/>
        <v>0</v>
      </c>
      <c r="BT36" s="531">
        <f t="shared" si="29"/>
        <v>0</v>
      </c>
      <c r="BU36" s="531">
        <f t="shared" si="29"/>
        <v>0</v>
      </c>
      <c r="BV36" s="551">
        <f t="shared" si="29"/>
        <v>20761509</v>
      </c>
      <c r="BW36" s="550">
        <f t="shared" si="29"/>
        <v>379729.82</v>
      </c>
      <c r="BX36" s="550">
        <f t="shared" si="29"/>
        <v>255942.78</v>
      </c>
      <c r="BY36" s="550">
        <f t="shared" si="29"/>
        <v>166327.94</v>
      </c>
      <c r="BZ36" s="641">
        <f t="shared" si="29"/>
        <v>802000.54</v>
      </c>
      <c r="CA36" s="642">
        <f t="shared" si="29"/>
        <v>19959508.460000001</v>
      </c>
      <c r="CB36" s="514"/>
    </row>
    <row r="37" spans="1:80" s="258" customFormat="1" ht="21.75" thickTop="1" x14ac:dyDescent="0.45">
      <c r="A37" s="250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  <c r="AN37" s="533"/>
      <c r="AO37" s="533"/>
      <c r="AP37" s="533"/>
      <c r="AQ37" s="533"/>
      <c r="AR37" s="533"/>
      <c r="AS37" s="533"/>
      <c r="AT37" s="533"/>
      <c r="AU37" s="533"/>
      <c r="AV37" s="533"/>
      <c r="AW37" s="533"/>
      <c r="AX37" s="533"/>
      <c r="AY37" s="533"/>
      <c r="AZ37" s="533"/>
      <c r="BA37" s="533"/>
      <c r="BB37" s="533"/>
      <c r="BC37" s="533"/>
      <c r="BD37" s="533"/>
      <c r="BE37" s="533"/>
      <c r="BF37" s="533"/>
      <c r="BG37" s="533"/>
      <c r="BH37" s="533"/>
      <c r="BI37" s="533"/>
      <c r="BJ37" s="533"/>
      <c r="BK37" s="533"/>
      <c r="BL37" s="533"/>
      <c r="BM37" s="533"/>
      <c r="BN37" s="533"/>
      <c r="BO37" s="533"/>
      <c r="BP37" s="533"/>
      <c r="BQ37" s="533"/>
      <c r="BR37" s="533"/>
      <c r="BS37" s="533"/>
      <c r="BT37" s="533"/>
      <c r="BU37" s="533"/>
      <c r="BV37" s="536"/>
      <c r="BW37" s="536"/>
      <c r="BX37" s="536"/>
      <c r="BY37" s="536"/>
      <c r="BZ37" s="536"/>
      <c r="CA37" s="537"/>
    </row>
    <row r="38" spans="1:80" s="538" customFormat="1" ht="18" x14ac:dyDescent="0.4"/>
    <row r="39" spans="1:80" s="538" customFormat="1" ht="18" x14ac:dyDescent="0.4"/>
    <row r="40" spans="1:80" s="540" customFormat="1" ht="18" customHeight="1" x14ac:dyDescent="0.55000000000000004"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  <c r="V40" s="541"/>
      <c r="W40" s="541"/>
      <c r="X40" s="541"/>
      <c r="Y40" s="541"/>
      <c r="Z40" s="541"/>
      <c r="AA40" s="541"/>
      <c r="AB40" s="541"/>
      <c r="AC40" s="541"/>
      <c r="AD40" s="541"/>
      <c r="AE40" s="541"/>
      <c r="AF40" s="541"/>
      <c r="AG40" s="541"/>
      <c r="AH40" s="541"/>
      <c r="AI40" s="541"/>
      <c r="AJ40" s="541"/>
      <c r="AK40" s="541"/>
      <c r="AL40" s="541"/>
      <c r="AM40" s="541"/>
      <c r="AN40" s="541"/>
      <c r="AO40" s="541"/>
      <c r="AP40" s="541"/>
      <c r="AQ40" s="541"/>
      <c r="AR40" s="541"/>
      <c r="AS40" s="541"/>
      <c r="AT40" s="541"/>
      <c r="AU40" s="541"/>
      <c r="AV40" s="541"/>
      <c r="AW40" s="541"/>
      <c r="AX40" s="541"/>
      <c r="AY40" s="541"/>
      <c r="AZ40" s="541"/>
      <c r="BA40" s="541"/>
      <c r="BB40" s="541"/>
      <c r="BC40" s="541"/>
      <c r="BD40" s="541"/>
      <c r="BE40" s="541"/>
      <c r="BF40" s="541"/>
      <c r="BG40" s="541"/>
      <c r="BH40" s="541"/>
      <c r="BI40" s="541"/>
      <c r="BJ40" s="541"/>
      <c r="BK40" s="541"/>
      <c r="BL40" s="541"/>
      <c r="BM40" s="541"/>
      <c r="BN40" s="541"/>
      <c r="BO40" s="541"/>
      <c r="BP40" s="541"/>
      <c r="BQ40" s="541"/>
      <c r="BR40" s="541"/>
      <c r="BS40" s="541"/>
      <c r="BT40" s="544"/>
      <c r="BU40" s="545"/>
    </row>
    <row r="41" spans="1:80" s="413" customFormat="1" ht="19.5" customHeight="1" x14ac:dyDescent="0.55000000000000004">
      <c r="A41" s="412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415"/>
      <c r="BU41" s="414"/>
    </row>
    <row r="42" spans="1:80" s="413" customFormat="1" ht="19.5" customHeight="1" x14ac:dyDescent="0.55000000000000004">
      <c r="A42" s="412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415"/>
      <c r="BU42" s="414"/>
    </row>
    <row r="43" spans="1:80" ht="19.5" customHeight="1" x14ac:dyDescent="0.55000000000000004"/>
    <row r="44" spans="1:80" ht="19.5" customHeight="1" x14ac:dyDescent="0.55000000000000004"/>
    <row r="45" spans="1:80" ht="19.5" customHeight="1" x14ac:dyDescent="0.55000000000000004"/>
    <row r="46" spans="1:80" ht="19.5" customHeight="1" x14ac:dyDescent="0.55000000000000004"/>
    <row r="47" spans="1:80" ht="19.5" customHeight="1" x14ac:dyDescent="0.55000000000000004"/>
    <row r="48" spans="1:80" ht="19.5" customHeight="1" x14ac:dyDescent="0.55000000000000004"/>
  </sheetData>
  <mergeCells count="57">
    <mergeCell ref="A1:CA1"/>
    <mergeCell ref="A2:CA2"/>
    <mergeCell ref="A3:CA3"/>
    <mergeCell ref="A4:A6"/>
    <mergeCell ref="B4:G4"/>
    <mergeCell ref="H4:M4"/>
    <mergeCell ref="N4:S4"/>
    <mergeCell ref="T4:Y4"/>
    <mergeCell ref="C5:F5"/>
    <mergeCell ref="H5:H6"/>
    <mergeCell ref="I5:L5"/>
    <mergeCell ref="B5:B6"/>
    <mergeCell ref="Z4:AE4"/>
    <mergeCell ref="AF4:AK4"/>
    <mergeCell ref="AL4:AQ4"/>
    <mergeCell ref="AR4:AW4"/>
    <mergeCell ref="AX4:BC4"/>
    <mergeCell ref="BD4:BI4"/>
    <mergeCell ref="BJ4:BO4"/>
    <mergeCell ref="BP4:BU4"/>
    <mergeCell ref="BV4:CA4"/>
    <mergeCell ref="G5:G6"/>
    <mergeCell ref="M5:M6"/>
    <mergeCell ref="N5:N6"/>
    <mergeCell ref="O5:R5"/>
    <mergeCell ref="S5:S6"/>
    <mergeCell ref="T5:T6"/>
    <mergeCell ref="U5:X5"/>
    <mergeCell ref="Y5:Y6"/>
    <mergeCell ref="Z5:Z6"/>
    <mergeCell ref="AA5:AD5"/>
    <mergeCell ref="AE5:AE6"/>
    <mergeCell ref="AF5:AF6"/>
    <mergeCell ref="AG5:AJ5"/>
    <mergeCell ref="AK5:AK6"/>
    <mergeCell ref="AL5:AL6"/>
    <mergeCell ref="AM5:AP5"/>
    <mergeCell ref="AQ5:AQ6"/>
    <mergeCell ref="AR5:AR6"/>
    <mergeCell ref="AS5:AV5"/>
    <mergeCell ref="AW5:AW6"/>
    <mergeCell ref="AX5:AX6"/>
    <mergeCell ref="AY5:BB5"/>
    <mergeCell ref="BC5:BC6"/>
    <mergeCell ref="BD5:BD6"/>
    <mergeCell ref="BE5:BH5"/>
    <mergeCell ref="BI5:BI6"/>
    <mergeCell ref="BJ5:BJ6"/>
    <mergeCell ref="BV5:BV6"/>
    <mergeCell ref="BW5:BY5"/>
    <mergeCell ref="BZ5:BZ6"/>
    <mergeCell ref="CA5:CA6"/>
    <mergeCell ref="BK5:BN5"/>
    <mergeCell ref="BO5:BO6"/>
    <mergeCell ref="BP5:BP6"/>
    <mergeCell ref="BQ5:BT5"/>
    <mergeCell ref="BU5:BU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93"/>
  <sheetViews>
    <sheetView workbookViewId="0">
      <selection activeCell="U81" sqref="U81"/>
    </sheetView>
  </sheetViews>
  <sheetFormatPr defaultColWidth="8" defaultRowHeight="14.25" x14ac:dyDescent="0.2"/>
  <cols>
    <col min="1" max="1" width="6.25" customWidth="1"/>
    <col min="2" max="2" width="22.25" customWidth="1"/>
    <col min="3" max="3" width="15.5" customWidth="1"/>
    <col min="4" max="4" width="4.5" bestFit="1" customWidth="1"/>
    <col min="5" max="5" width="12.875" customWidth="1"/>
    <col min="6" max="6" width="4.5" bestFit="1" customWidth="1"/>
    <col min="7" max="7" width="11.125" customWidth="1"/>
    <col min="8" max="8" width="4.5" bestFit="1" customWidth="1"/>
    <col min="9" max="9" width="13.75" customWidth="1"/>
    <col min="10" max="10" width="4.5" customWidth="1"/>
    <col min="11" max="11" width="10.875" customWidth="1"/>
    <col min="12" max="12" width="4.5" customWidth="1"/>
    <col min="13" max="13" width="11.125" customWidth="1"/>
    <col min="14" max="14" width="4.5" customWidth="1"/>
    <col min="15" max="15" width="12.875" customWidth="1"/>
    <col min="16" max="16" width="13.375" customWidth="1"/>
    <col min="17" max="17" width="12.75" customWidth="1"/>
    <col min="18" max="18" width="14.125" customWidth="1"/>
    <col min="19" max="19" width="14.625" style="620" customWidth="1"/>
    <col min="257" max="257" width="6.25" customWidth="1"/>
    <col min="258" max="258" width="22.625" customWidth="1"/>
    <col min="259" max="259" width="15.5" customWidth="1"/>
    <col min="260" max="260" width="4.5" bestFit="1" customWidth="1"/>
    <col min="261" max="261" width="12.875" customWidth="1"/>
    <col min="262" max="262" width="4.5" bestFit="1" customWidth="1"/>
    <col min="263" max="263" width="11.125" customWidth="1"/>
    <col min="264" max="264" width="4.5" bestFit="1" customWidth="1"/>
    <col min="265" max="265" width="13.75" customWidth="1"/>
    <col min="266" max="266" width="4.5" customWidth="1"/>
    <col min="267" max="267" width="10.875" customWidth="1"/>
    <col min="268" max="268" width="4.5" customWidth="1"/>
    <col min="269" max="269" width="11.125" customWidth="1"/>
    <col min="270" max="270" width="4.5" customWidth="1"/>
    <col min="271" max="271" width="12.875" customWidth="1"/>
    <col min="272" max="272" width="14.625" customWidth="1"/>
    <col min="513" max="513" width="6.25" customWidth="1"/>
    <col min="514" max="514" width="22.625" customWidth="1"/>
    <col min="515" max="515" width="15.5" customWidth="1"/>
    <col min="516" max="516" width="4.5" bestFit="1" customWidth="1"/>
    <col min="517" max="517" width="12.875" customWidth="1"/>
    <col min="518" max="518" width="4.5" bestFit="1" customWidth="1"/>
    <col min="519" max="519" width="11.125" customWidth="1"/>
    <col min="520" max="520" width="4.5" bestFit="1" customWidth="1"/>
    <col min="521" max="521" width="13.75" customWidth="1"/>
    <col min="522" max="522" width="4.5" customWidth="1"/>
    <col min="523" max="523" width="10.875" customWidth="1"/>
    <col min="524" max="524" width="4.5" customWidth="1"/>
    <col min="525" max="525" width="11.125" customWidth="1"/>
    <col min="526" max="526" width="4.5" customWidth="1"/>
    <col min="527" max="527" width="12.875" customWidth="1"/>
    <col min="528" max="528" width="14.625" customWidth="1"/>
    <col min="769" max="769" width="6.25" customWidth="1"/>
    <col min="770" max="770" width="22.625" customWidth="1"/>
    <col min="771" max="771" width="15.5" customWidth="1"/>
    <col min="772" max="772" width="4.5" bestFit="1" customWidth="1"/>
    <col min="773" max="773" width="12.875" customWidth="1"/>
    <col min="774" max="774" width="4.5" bestFit="1" customWidth="1"/>
    <col min="775" max="775" width="11.125" customWidth="1"/>
    <col min="776" max="776" width="4.5" bestFit="1" customWidth="1"/>
    <col min="777" max="777" width="13.75" customWidth="1"/>
    <col min="778" max="778" width="4.5" customWidth="1"/>
    <col min="779" max="779" width="10.875" customWidth="1"/>
    <col min="780" max="780" width="4.5" customWidth="1"/>
    <col min="781" max="781" width="11.125" customWidth="1"/>
    <col min="782" max="782" width="4.5" customWidth="1"/>
    <col min="783" max="783" width="12.875" customWidth="1"/>
    <col min="784" max="784" width="14.625" customWidth="1"/>
    <col min="1025" max="1025" width="6.25" customWidth="1"/>
    <col min="1026" max="1026" width="22.625" customWidth="1"/>
    <col min="1027" max="1027" width="15.5" customWidth="1"/>
    <col min="1028" max="1028" width="4.5" bestFit="1" customWidth="1"/>
    <col min="1029" max="1029" width="12.875" customWidth="1"/>
    <col min="1030" max="1030" width="4.5" bestFit="1" customWidth="1"/>
    <col min="1031" max="1031" width="11.125" customWidth="1"/>
    <col min="1032" max="1032" width="4.5" bestFit="1" customWidth="1"/>
    <col min="1033" max="1033" width="13.75" customWidth="1"/>
    <col min="1034" max="1034" width="4.5" customWidth="1"/>
    <col min="1035" max="1035" width="10.875" customWidth="1"/>
    <col min="1036" max="1036" width="4.5" customWidth="1"/>
    <col min="1037" max="1037" width="11.125" customWidth="1"/>
    <col min="1038" max="1038" width="4.5" customWidth="1"/>
    <col min="1039" max="1039" width="12.875" customWidth="1"/>
    <col min="1040" max="1040" width="14.625" customWidth="1"/>
    <col min="1281" max="1281" width="6.25" customWidth="1"/>
    <col min="1282" max="1282" width="22.625" customWidth="1"/>
    <col min="1283" max="1283" width="15.5" customWidth="1"/>
    <col min="1284" max="1284" width="4.5" bestFit="1" customWidth="1"/>
    <col min="1285" max="1285" width="12.875" customWidth="1"/>
    <col min="1286" max="1286" width="4.5" bestFit="1" customWidth="1"/>
    <col min="1287" max="1287" width="11.125" customWidth="1"/>
    <col min="1288" max="1288" width="4.5" bestFit="1" customWidth="1"/>
    <col min="1289" max="1289" width="13.75" customWidth="1"/>
    <col min="1290" max="1290" width="4.5" customWidth="1"/>
    <col min="1291" max="1291" width="10.875" customWidth="1"/>
    <col min="1292" max="1292" width="4.5" customWidth="1"/>
    <col min="1293" max="1293" width="11.125" customWidth="1"/>
    <col min="1294" max="1294" width="4.5" customWidth="1"/>
    <col min="1295" max="1295" width="12.875" customWidth="1"/>
    <col min="1296" max="1296" width="14.625" customWidth="1"/>
    <col min="1537" max="1537" width="6.25" customWidth="1"/>
    <col min="1538" max="1538" width="22.625" customWidth="1"/>
    <col min="1539" max="1539" width="15.5" customWidth="1"/>
    <col min="1540" max="1540" width="4.5" bestFit="1" customWidth="1"/>
    <col min="1541" max="1541" width="12.875" customWidth="1"/>
    <col min="1542" max="1542" width="4.5" bestFit="1" customWidth="1"/>
    <col min="1543" max="1543" width="11.125" customWidth="1"/>
    <col min="1544" max="1544" width="4.5" bestFit="1" customWidth="1"/>
    <col min="1545" max="1545" width="13.75" customWidth="1"/>
    <col min="1546" max="1546" width="4.5" customWidth="1"/>
    <col min="1547" max="1547" width="10.875" customWidth="1"/>
    <col min="1548" max="1548" width="4.5" customWidth="1"/>
    <col min="1549" max="1549" width="11.125" customWidth="1"/>
    <col min="1550" max="1550" width="4.5" customWidth="1"/>
    <col min="1551" max="1551" width="12.875" customWidth="1"/>
    <col min="1552" max="1552" width="14.625" customWidth="1"/>
    <col min="1793" max="1793" width="6.25" customWidth="1"/>
    <col min="1794" max="1794" width="22.625" customWidth="1"/>
    <col min="1795" max="1795" width="15.5" customWidth="1"/>
    <col min="1796" max="1796" width="4.5" bestFit="1" customWidth="1"/>
    <col min="1797" max="1797" width="12.875" customWidth="1"/>
    <col min="1798" max="1798" width="4.5" bestFit="1" customWidth="1"/>
    <col min="1799" max="1799" width="11.125" customWidth="1"/>
    <col min="1800" max="1800" width="4.5" bestFit="1" customWidth="1"/>
    <col min="1801" max="1801" width="13.75" customWidth="1"/>
    <col min="1802" max="1802" width="4.5" customWidth="1"/>
    <col min="1803" max="1803" width="10.875" customWidth="1"/>
    <col min="1804" max="1804" width="4.5" customWidth="1"/>
    <col min="1805" max="1805" width="11.125" customWidth="1"/>
    <col min="1806" max="1806" width="4.5" customWidth="1"/>
    <col min="1807" max="1807" width="12.875" customWidth="1"/>
    <col min="1808" max="1808" width="14.625" customWidth="1"/>
    <col min="2049" max="2049" width="6.25" customWidth="1"/>
    <col min="2050" max="2050" width="22.625" customWidth="1"/>
    <col min="2051" max="2051" width="15.5" customWidth="1"/>
    <col min="2052" max="2052" width="4.5" bestFit="1" customWidth="1"/>
    <col min="2053" max="2053" width="12.875" customWidth="1"/>
    <col min="2054" max="2054" width="4.5" bestFit="1" customWidth="1"/>
    <col min="2055" max="2055" width="11.125" customWidth="1"/>
    <col min="2056" max="2056" width="4.5" bestFit="1" customWidth="1"/>
    <col min="2057" max="2057" width="13.75" customWidth="1"/>
    <col min="2058" max="2058" width="4.5" customWidth="1"/>
    <col min="2059" max="2059" width="10.875" customWidth="1"/>
    <col min="2060" max="2060" width="4.5" customWidth="1"/>
    <col min="2061" max="2061" width="11.125" customWidth="1"/>
    <col min="2062" max="2062" width="4.5" customWidth="1"/>
    <col min="2063" max="2063" width="12.875" customWidth="1"/>
    <col min="2064" max="2064" width="14.625" customWidth="1"/>
    <col min="2305" max="2305" width="6.25" customWidth="1"/>
    <col min="2306" max="2306" width="22.625" customWidth="1"/>
    <col min="2307" max="2307" width="15.5" customWidth="1"/>
    <col min="2308" max="2308" width="4.5" bestFit="1" customWidth="1"/>
    <col min="2309" max="2309" width="12.875" customWidth="1"/>
    <col min="2310" max="2310" width="4.5" bestFit="1" customWidth="1"/>
    <col min="2311" max="2311" width="11.125" customWidth="1"/>
    <col min="2312" max="2312" width="4.5" bestFit="1" customWidth="1"/>
    <col min="2313" max="2313" width="13.75" customWidth="1"/>
    <col min="2314" max="2314" width="4.5" customWidth="1"/>
    <col min="2315" max="2315" width="10.875" customWidth="1"/>
    <col min="2316" max="2316" width="4.5" customWidth="1"/>
    <col min="2317" max="2317" width="11.125" customWidth="1"/>
    <col min="2318" max="2318" width="4.5" customWidth="1"/>
    <col min="2319" max="2319" width="12.875" customWidth="1"/>
    <col min="2320" max="2320" width="14.625" customWidth="1"/>
    <col min="2561" max="2561" width="6.25" customWidth="1"/>
    <col min="2562" max="2562" width="22.625" customWidth="1"/>
    <col min="2563" max="2563" width="15.5" customWidth="1"/>
    <col min="2564" max="2564" width="4.5" bestFit="1" customWidth="1"/>
    <col min="2565" max="2565" width="12.875" customWidth="1"/>
    <col min="2566" max="2566" width="4.5" bestFit="1" customWidth="1"/>
    <col min="2567" max="2567" width="11.125" customWidth="1"/>
    <col min="2568" max="2568" width="4.5" bestFit="1" customWidth="1"/>
    <col min="2569" max="2569" width="13.75" customWidth="1"/>
    <col min="2570" max="2570" width="4.5" customWidth="1"/>
    <col min="2571" max="2571" width="10.875" customWidth="1"/>
    <col min="2572" max="2572" width="4.5" customWidth="1"/>
    <col min="2573" max="2573" width="11.125" customWidth="1"/>
    <col min="2574" max="2574" width="4.5" customWidth="1"/>
    <col min="2575" max="2575" width="12.875" customWidth="1"/>
    <col min="2576" max="2576" width="14.625" customWidth="1"/>
    <col min="2817" max="2817" width="6.25" customWidth="1"/>
    <col min="2818" max="2818" width="22.625" customWidth="1"/>
    <col min="2819" max="2819" width="15.5" customWidth="1"/>
    <col min="2820" max="2820" width="4.5" bestFit="1" customWidth="1"/>
    <col min="2821" max="2821" width="12.875" customWidth="1"/>
    <col min="2822" max="2822" width="4.5" bestFit="1" customWidth="1"/>
    <col min="2823" max="2823" width="11.125" customWidth="1"/>
    <col min="2824" max="2824" width="4.5" bestFit="1" customWidth="1"/>
    <col min="2825" max="2825" width="13.75" customWidth="1"/>
    <col min="2826" max="2826" width="4.5" customWidth="1"/>
    <col min="2827" max="2827" width="10.875" customWidth="1"/>
    <col min="2828" max="2828" width="4.5" customWidth="1"/>
    <col min="2829" max="2829" width="11.125" customWidth="1"/>
    <col min="2830" max="2830" width="4.5" customWidth="1"/>
    <col min="2831" max="2831" width="12.875" customWidth="1"/>
    <col min="2832" max="2832" width="14.625" customWidth="1"/>
    <col min="3073" max="3073" width="6.25" customWidth="1"/>
    <col min="3074" max="3074" width="22.625" customWidth="1"/>
    <col min="3075" max="3075" width="15.5" customWidth="1"/>
    <col min="3076" max="3076" width="4.5" bestFit="1" customWidth="1"/>
    <col min="3077" max="3077" width="12.875" customWidth="1"/>
    <col min="3078" max="3078" width="4.5" bestFit="1" customWidth="1"/>
    <col min="3079" max="3079" width="11.125" customWidth="1"/>
    <col min="3080" max="3080" width="4.5" bestFit="1" customWidth="1"/>
    <col min="3081" max="3081" width="13.75" customWidth="1"/>
    <col min="3082" max="3082" width="4.5" customWidth="1"/>
    <col min="3083" max="3083" width="10.875" customWidth="1"/>
    <col min="3084" max="3084" width="4.5" customWidth="1"/>
    <col min="3085" max="3085" width="11.125" customWidth="1"/>
    <col min="3086" max="3086" width="4.5" customWidth="1"/>
    <col min="3087" max="3087" width="12.875" customWidth="1"/>
    <col min="3088" max="3088" width="14.625" customWidth="1"/>
    <col min="3329" max="3329" width="6.25" customWidth="1"/>
    <col min="3330" max="3330" width="22.625" customWidth="1"/>
    <col min="3331" max="3331" width="15.5" customWidth="1"/>
    <col min="3332" max="3332" width="4.5" bestFit="1" customWidth="1"/>
    <col min="3333" max="3333" width="12.875" customWidth="1"/>
    <col min="3334" max="3334" width="4.5" bestFit="1" customWidth="1"/>
    <col min="3335" max="3335" width="11.125" customWidth="1"/>
    <col min="3336" max="3336" width="4.5" bestFit="1" customWidth="1"/>
    <col min="3337" max="3337" width="13.75" customWidth="1"/>
    <col min="3338" max="3338" width="4.5" customWidth="1"/>
    <col min="3339" max="3339" width="10.875" customWidth="1"/>
    <col min="3340" max="3340" width="4.5" customWidth="1"/>
    <col min="3341" max="3341" width="11.125" customWidth="1"/>
    <col min="3342" max="3342" width="4.5" customWidth="1"/>
    <col min="3343" max="3343" width="12.875" customWidth="1"/>
    <col min="3344" max="3344" width="14.625" customWidth="1"/>
    <col min="3585" max="3585" width="6.25" customWidth="1"/>
    <col min="3586" max="3586" width="22.625" customWidth="1"/>
    <col min="3587" max="3587" width="15.5" customWidth="1"/>
    <col min="3588" max="3588" width="4.5" bestFit="1" customWidth="1"/>
    <col min="3589" max="3589" width="12.875" customWidth="1"/>
    <col min="3590" max="3590" width="4.5" bestFit="1" customWidth="1"/>
    <col min="3591" max="3591" width="11.125" customWidth="1"/>
    <col min="3592" max="3592" width="4.5" bestFit="1" customWidth="1"/>
    <col min="3593" max="3593" width="13.75" customWidth="1"/>
    <col min="3594" max="3594" width="4.5" customWidth="1"/>
    <col min="3595" max="3595" width="10.875" customWidth="1"/>
    <col min="3596" max="3596" width="4.5" customWidth="1"/>
    <col min="3597" max="3597" width="11.125" customWidth="1"/>
    <col min="3598" max="3598" width="4.5" customWidth="1"/>
    <col min="3599" max="3599" width="12.875" customWidth="1"/>
    <col min="3600" max="3600" width="14.625" customWidth="1"/>
    <col min="3841" max="3841" width="6.25" customWidth="1"/>
    <col min="3842" max="3842" width="22.625" customWidth="1"/>
    <col min="3843" max="3843" width="15.5" customWidth="1"/>
    <col min="3844" max="3844" width="4.5" bestFit="1" customWidth="1"/>
    <col min="3845" max="3845" width="12.875" customWidth="1"/>
    <col min="3846" max="3846" width="4.5" bestFit="1" customWidth="1"/>
    <col min="3847" max="3847" width="11.125" customWidth="1"/>
    <col min="3848" max="3848" width="4.5" bestFit="1" customWidth="1"/>
    <col min="3849" max="3849" width="13.75" customWidth="1"/>
    <col min="3850" max="3850" width="4.5" customWidth="1"/>
    <col min="3851" max="3851" width="10.875" customWidth="1"/>
    <col min="3852" max="3852" width="4.5" customWidth="1"/>
    <col min="3853" max="3853" width="11.125" customWidth="1"/>
    <col min="3854" max="3854" width="4.5" customWidth="1"/>
    <col min="3855" max="3855" width="12.875" customWidth="1"/>
    <col min="3856" max="3856" width="14.625" customWidth="1"/>
    <col min="4097" max="4097" width="6.25" customWidth="1"/>
    <col min="4098" max="4098" width="22.625" customWidth="1"/>
    <col min="4099" max="4099" width="15.5" customWidth="1"/>
    <col min="4100" max="4100" width="4.5" bestFit="1" customWidth="1"/>
    <col min="4101" max="4101" width="12.875" customWidth="1"/>
    <col min="4102" max="4102" width="4.5" bestFit="1" customWidth="1"/>
    <col min="4103" max="4103" width="11.125" customWidth="1"/>
    <col min="4104" max="4104" width="4.5" bestFit="1" customWidth="1"/>
    <col min="4105" max="4105" width="13.75" customWidth="1"/>
    <col min="4106" max="4106" width="4.5" customWidth="1"/>
    <col min="4107" max="4107" width="10.875" customWidth="1"/>
    <col min="4108" max="4108" width="4.5" customWidth="1"/>
    <col min="4109" max="4109" width="11.125" customWidth="1"/>
    <col min="4110" max="4110" width="4.5" customWidth="1"/>
    <col min="4111" max="4111" width="12.875" customWidth="1"/>
    <col min="4112" max="4112" width="14.625" customWidth="1"/>
    <col min="4353" max="4353" width="6.25" customWidth="1"/>
    <col min="4354" max="4354" width="22.625" customWidth="1"/>
    <col min="4355" max="4355" width="15.5" customWidth="1"/>
    <col min="4356" max="4356" width="4.5" bestFit="1" customWidth="1"/>
    <col min="4357" max="4357" width="12.875" customWidth="1"/>
    <col min="4358" max="4358" width="4.5" bestFit="1" customWidth="1"/>
    <col min="4359" max="4359" width="11.125" customWidth="1"/>
    <col min="4360" max="4360" width="4.5" bestFit="1" customWidth="1"/>
    <col min="4361" max="4361" width="13.75" customWidth="1"/>
    <col min="4362" max="4362" width="4.5" customWidth="1"/>
    <col min="4363" max="4363" width="10.875" customWidth="1"/>
    <col min="4364" max="4364" width="4.5" customWidth="1"/>
    <col min="4365" max="4365" width="11.125" customWidth="1"/>
    <col min="4366" max="4366" width="4.5" customWidth="1"/>
    <col min="4367" max="4367" width="12.875" customWidth="1"/>
    <col min="4368" max="4368" width="14.625" customWidth="1"/>
    <col min="4609" max="4609" width="6.25" customWidth="1"/>
    <col min="4610" max="4610" width="22.625" customWidth="1"/>
    <col min="4611" max="4611" width="15.5" customWidth="1"/>
    <col min="4612" max="4612" width="4.5" bestFit="1" customWidth="1"/>
    <col min="4613" max="4613" width="12.875" customWidth="1"/>
    <col min="4614" max="4614" width="4.5" bestFit="1" customWidth="1"/>
    <col min="4615" max="4615" width="11.125" customWidth="1"/>
    <col min="4616" max="4616" width="4.5" bestFit="1" customWidth="1"/>
    <col min="4617" max="4617" width="13.75" customWidth="1"/>
    <col min="4618" max="4618" width="4.5" customWidth="1"/>
    <col min="4619" max="4619" width="10.875" customWidth="1"/>
    <col min="4620" max="4620" width="4.5" customWidth="1"/>
    <col min="4621" max="4621" width="11.125" customWidth="1"/>
    <col min="4622" max="4622" width="4.5" customWidth="1"/>
    <col min="4623" max="4623" width="12.875" customWidth="1"/>
    <col min="4624" max="4624" width="14.625" customWidth="1"/>
    <col min="4865" max="4865" width="6.25" customWidth="1"/>
    <col min="4866" max="4866" width="22.625" customWidth="1"/>
    <col min="4867" max="4867" width="15.5" customWidth="1"/>
    <col min="4868" max="4868" width="4.5" bestFit="1" customWidth="1"/>
    <col min="4869" max="4869" width="12.875" customWidth="1"/>
    <col min="4870" max="4870" width="4.5" bestFit="1" customWidth="1"/>
    <col min="4871" max="4871" width="11.125" customWidth="1"/>
    <col min="4872" max="4872" width="4.5" bestFit="1" customWidth="1"/>
    <col min="4873" max="4873" width="13.75" customWidth="1"/>
    <col min="4874" max="4874" width="4.5" customWidth="1"/>
    <col min="4875" max="4875" width="10.875" customWidth="1"/>
    <col min="4876" max="4876" width="4.5" customWidth="1"/>
    <col min="4877" max="4877" width="11.125" customWidth="1"/>
    <col min="4878" max="4878" width="4.5" customWidth="1"/>
    <col min="4879" max="4879" width="12.875" customWidth="1"/>
    <col min="4880" max="4880" width="14.625" customWidth="1"/>
    <col min="5121" max="5121" width="6.25" customWidth="1"/>
    <col min="5122" max="5122" width="22.625" customWidth="1"/>
    <col min="5123" max="5123" width="15.5" customWidth="1"/>
    <col min="5124" max="5124" width="4.5" bestFit="1" customWidth="1"/>
    <col min="5125" max="5125" width="12.875" customWidth="1"/>
    <col min="5126" max="5126" width="4.5" bestFit="1" customWidth="1"/>
    <col min="5127" max="5127" width="11.125" customWidth="1"/>
    <col min="5128" max="5128" width="4.5" bestFit="1" customWidth="1"/>
    <col min="5129" max="5129" width="13.75" customWidth="1"/>
    <col min="5130" max="5130" width="4.5" customWidth="1"/>
    <col min="5131" max="5131" width="10.875" customWidth="1"/>
    <col min="5132" max="5132" width="4.5" customWidth="1"/>
    <col min="5133" max="5133" width="11.125" customWidth="1"/>
    <col min="5134" max="5134" width="4.5" customWidth="1"/>
    <col min="5135" max="5135" width="12.875" customWidth="1"/>
    <col min="5136" max="5136" width="14.625" customWidth="1"/>
    <col min="5377" max="5377" width="6.25" customWidth="1"/>
    <col min="5378" max="5378" width="22.625" customWidth="1"/>
    <col min="5379" max="5379" width="15.5" customWidth="1"/>
    <col min="5380" max="5380" width="4.5" bestFit="1" customWidth="1"/>
    <col min="5381" max="5381" width="12.875" customWidth="1"/>
    <col min="5382" max="5382" width="4.5" bestFit="1" customWidth="1"/>
    <col min="5383" max="5383" width="11.125" customWidth="1"/>
    <col min="5384" max="5384" width="4.5" bestFit="1" customWidth="1"/>
    <col min="5385" max="5385" width="13.75" customWidth="1"/>
    <col min="5386" max="5386" width="4.5" customWidth="1"/>
    <col min="5387" max="5387" width="10.875" customWidth="1"/>
    <col min="5388" max="5388" width="4.5" customWidth="1"/>
    <col min="5389" max="5389" width="11.125" customWidth="1"/>
    <col min="5390" max="5390" width="4.5" customWidth="1"/>
    <col min="5391" max="5391" width="12.875" customWidth="1"/>
    <col min="5392" max="5392" width="14.625" customWidth="1"/>
    <col min="5633" max="5633" width="6.25" customWidth="1"/>
    <col min="5634" max="5634" width="22.625" customWidth="1"/>
    <col min="5635" max="5635" width="15.5" customWidth="1"/>
    <col min="5636" max="5636" width="4.5" bestFit="1" customWidth="1"/>
    <col min="5637" max="5637" width="12.875" customWidth="1"/>
    <col min="5638" max="5638" width="4.5" bestFit="1" customWidth="1"/>
    <col min="5639" max="5639" width="11.125" customWidth="1"/>
    <col min="5640" max="5640" width="4.5" bestFit="1" customWidth="1"/>
    <col min="5641" max="5641" width="13.75" customWidth="1"/>
    <col min="5642" max="5642" width="4.5" customWidth="1"/>
    <col min="5643" max="5643" width="10.875" customWidth="1"/>
    <col min="5644" max="5644" width="4.5" customWidth="1"/>
    <col min="5645" max="5645" width="11.125" customWidth="1"/>
    <col min="5646" max="5646" width="4.5" customWidth="1"/>
    <col min="5647" max="5647" width="12.875" customWidth="1"/>
    <col min="5648" max="5648" width="14.625" customWidth="1"/>
    <col min="5889" max="5889" width="6.25" customWidth="1"/>
    <col min="5890" max="5890" width="22.625" customWidth="1"/>
    <col min="5891" max="5891" width="15.5" customWidth="1"/>
    <col min="5892" max="5892" width="4.5" bestFit="1" customWidth="1"/>
    <col min="5893" max="5893" width="12.875" customWidth="1"/>
    <col min="5894" max="5894" width="4.5" bestFit="1" customWidth="1"/>
    <col min="5895" max="5895" width="11.125" customWidth="1"/>
    <col min="5896" max="5896" width="4.5" bestFit="1" customWidth="1"/>
    <col min="5897" max="5897" width="13.75" customWidth="1"/>
    <col min="5898" max="5898" width="4.5" customWidth="1"/>
    <col min="5899" max="5899" width="10.875" customWidth="1"/>
    <col min="5900" max="5900" width="4.5" customWidth="1"/>
    <col min="5901" max="5901" width="11.125" customWidth="1"/>
    <col min="5902" max="5902" width="4.5" customWidth="1"/>
    <col min="5903" max="5903" width="12.875" customWidth="1"/>
    <col min="5904" max="5904" width="14.625" customWidth="1"/>
    <col min="6145" max="6145" width="6.25" customWidth="1"/>
    <col min="6146" max="6146" width="22.625" customWidth="1"/>
    <col min="6147" max="6147" width="15.5" customWidth="1"/>
    <col min="6148" max="6148" width="4.5" bestFit="1" customWidth="1"/>
    <col min="6149" max="6149" width="12.875" customWidth="1"/>
    <col min="6150" max="6150" width="4.5" bestFit="1" customWidth="1"/>
    <col min="6151" max="6151" width="11.125" customWidth="1"/>
    <col min="6152" max="6152" width="4.5" bestFit="1" customWidth="1"/>
    <col min="6153" max="6153" width="13.75" customWidth="1"/>
    <col min="6154" max="6154" width="4.5" customWidth="1"/>
    <col min="6155" max="6155" width="10.875" customWidth="1"/>
    <col min="6156" max="6156" width="4.5" customWidth="1"/>
    <col min="6157" max="6157" width="11.125" customWidth="1"/>
    <col min="6158" max="6158" width="4.5" customWidth="1"/>
    <col min="6159" max="6159" width="12.875" customWidth="1"/>
    <col min="6160" max="6160" width="14.625" customWidth="1"/>
    <col min="6401" max="6401" width="6.25" customWidth="1"/>
    <col min="6402" max="6402" width="22.625" customWidth="1"/>
    <col min="6403" max="6403" width="15.5" customWidth="1"/>
    <col min="6404" max="6404" width="4.5" bestFit="1" customWidth="1"/>
    <col min="6405" max="6405" width="12.875" customWidth="1"/>
    <col min="6406" max="6406" width="4.5" bestFit="1" customWidth="1"/>
    <col min="6407" max="6407" width="11.125" customWidth="1"/>
    <col min="6408" max="6408" width="4.5" bestFit="1" customWidth="1"/>
    <col min="6409" max="6409" width="13.75" customWidth="1"/>
    <col min="6410" max="6410" width="4.5" customWidth="1"/>
    <col min="6411" max="6411" width="10.875" customWidth="1"/>
    <col min="6412" max="6412" width="4.5" customWidth="1"/>
    <col min="6413" max="6413" width="11.125" customWidth="1"/>
    <col min="6414" max="6414" width="4.5" customWidth="1"/>
    <col min="6415" max="6415" width="12.875" customWidth="1"/>
    <col min="6416" max="6416" width="14.625" customWidth="1"/>
    <col min="6657" max="6657" width="6.25" customWidth="1"/>
    <col min="6658" max="6658" width="22.625" customWidth="1"/>
    <col min="6659" max="6659" width="15.5" customWidth="1"/>
    <col min="6660" max="6660" width="4.5" bestFit="1" customWidth="1"/>
    <col min="6661" max="6661" width="12.875" customWidth="1"/>
    <col min="6662" max="6662" width="4.5" bestFit="1" customWidth="1"/>
    <col min="6663" max="6663" width="11.125" customWidth="1"/>
    <col min="6664" max="6664" width="4.5" bestFit="1" customWidth="1"/>
    <col min="6665" max="6665" width="13.75" customWidth="1"/>
    <col min="6666" max="6666" width="4.5" customWidth="1"/>
    <col min="6667" max="6667" width="10.875" customWidth="1"/>
    <col min="6668" max="6668" width="4.5" customWidth="1"/>
    <col min="6669" max="6669" width="11.125" customWidth="1"/>
    <col min="6670" max="6670" width="4.5" customWidth="1"/>
    <col min="6671" max="6671" width="12.875" customWidth="1"/>
    <col min="6672" max="6672" width="14.625" customWidth="1"/>
    <col min="6913" max="6913" width="6.25" customWidth="1"/>
    <col min="6914" max="6914" width="22.625" customWidth="1"/>
    <col min="6915" max="6915" width="15.5" customWidth="1"/>
    <col min="6916" max="6916" width="4.5" bestFit="1" customWidth="1"/>
    <col min="6917" max="6917" width="12.875" customWidth="1"/>
    <col min="6918" max="6918" width="4.5" bestFit="1" customWidth="1"/>
    <col min="6919" max="6919" width="11.125" customWidth="1"/>
    <col min="6920" max="6920" width="4.5" bestFit="1" customWidth="1"/>
    <col min="6921" max="6921" width="13.75" customWidth="1"/>
    <col min="6922" max="6922" width="4.5" customWidth="1"/>
    <col min="6923" max="6923" width="10.875" customWidth="1"/>
    <col min="6924" max="6924" width="4.5" customWidth="1"/>
    <col min="6925" max="6925" width="11.125" customWidth="1"/>
    <col min="6926" max="6926" width="4.5" customWidth="1"/>
    <col min="6927" max="6927" width="12.875" customWidth="1"/>
    <col min="6928" max="6928" width="14.625" customWidth="1"/>
    <col min="7169" max="7169" width="6.25" customWidth="1"/>
    <col min="7170" max="7170" width="22.625" customWidth="1"/>
    <col min="7171" max="7171" width="15.5" customWidth="1"/>
    <col min="7172" max="7172" width="4.5" bestFit="1" customWidth="1"/>
    <col min="7173" max="7173" width="12.875" customWidth="1"/>
    <col min="7174" max="7174" width="4.5" bestFit="1" customWidth="1"/>
    <col min="7175" max="7175" width="11.125" customWidth="1"/>
    <col min="7176" max="7176" width="4.5" bestFit="1" customWidth="1"/>
    <col min="7177" max="7177" width="13.75" customWidth="1"/>
    <col min="7178" max="7178" width="4.5" customWidth="1"/>
    <col min="7179" max="7179" width="10.875" customWidth="1"/>
    <col min="7180" max="7180" width="4.5" customWidth="1"/>
    <col min="7181" max="7181" width="11.125" customWidth="1"/>
    <col min="7182" max="7182" width="4.5" customWidth="1"/>
    <col min="7183" max="7183" width="12.875" customWidth="1"/>
    <col min="7184" max="7184" width="14.625" customWidth="1"/>
    <col min="7425" max="7425" width="6.25" customWidth="1"/>
    <col min="7426" max="7426" width="22.625" customWidth="1"/>
    <col min="7427" max="7427" width="15.5" customWidth="1"/>
    <col min="7428" max="7428" width="4.5" bestFit="1" customWidth="1"/>
    <col min="7429" max="7429" width="12.875" customWidth="1"/>
    <col min="7430" max="7430" width="4.5" bestFit="1" customWidth="1"/>
    <col min="7431" max="7431" width="11.125" customWidth="1"/>
    <col min="7432" max="7432" width="4.5" bestFit="1" customWidth="1"/>
    <col min="7433" max="7433" width="13.75" customWidth="1"/>
    <col min="7434" max="7434" width="4.5" customWidth="1"/>
    <col min="7435" max="7435" width="10.875" customWidth="1"/>
    <col min="7436" max="7436" width="4.5" customWidth="1"/>
    <col min="7437" max="7437" width="11.125" customWidth="1"/>
    <col min="7438" max="7438" width="4.5" customWidth="1"/>
    <col min="7439" max="7439" width="12.875" customWidth="1"/>
    <col min="7440" max="7440" width="14.625" customWidth="1"/>
    <col min="7681" max="7681" width="6.25" customWidth="1"/>
    <col min="7682" max="7682" width="22.625" customWidth="1"/>
    <col min="7683" max="7683" width="15.5" customWidth="1"/>
    <col min="7684" max="7684" width="4.5" bestFit="1" customWidth="1"/>
    <col min="7685" max="7685" width="12.875" customWidth="1"/>
    <col min="7686" max="7686" width="4.5" bestFit="1" customWidth="1"/>
    <col min="7687" max="7687" width="11.125" customWidth="1"/>
    <col min="7688" max="7688" width="4.5" bestFit="1" customWidth="1"/>
    <col min="7689" max="7689" width="13.75" customWidth="1"/>
    <col min="7690" max="7690" width="4.5" customWidth="1"/>
    <col min="7691" max="7691" width="10.875" customWidth="1"/>
    <col min="7692" max="7692" width="4.5" customWidth="1"/>
    <col min="7693" max="7693" width="11.125" customWidth="1"/>
    <col min="7694" max="7694" width="4.5" customWidth="1"/>
    <col min="7695" max="7695" width="12.875" customWidth="1"/>
    <col min="7696" max="7696" width="14.625" customWidth="1"/>
    <col min="7937" max="7937" width="6.25" customWidth="1"/>
    <col min="7938" max="7938" width="22.625" customWidth="1"/>
    <col min="7939" max="7939" width="15.5" customWidth="1"/>
    <col min="7940" max="7940" width="4.5" bestFit="1" customWidth="1"/>
    <col min="7941" max="7941" width="12.875" customWidth="1"/>
    <col min="7942" max="7942" width="4.5" bestFit="1" customWidth="1"/>
    <col min="7943" max="7943" width="11.125" customWidth="1"/>
    <col min="7944" max="7944" width="4.5" bestFit="1" customWidth="1"/>
    <col min="7945" max="7945" width="13.75" customWidth="1"/>
    <col min="7946" max="7946" width="4.5" customWidth="1"/>
    <col min="7947" max="7947" width="10.875" customWidth="1"/>
    <col min="7948" max="7948" width="4.5" customWidth="1"/>
    <col min="7949" max="7949" width="11.125" customWidth="1"/>
    <col min="7950" max="7950" width="4.5" customWidth="1"/>
    <col min="7951" max="7951" width="12.875" customWidth="1"/>
    <col min="7952" max="7952" width="14.625" customWidth="1"/>
    <col min="8193" max="8193" width="6.25" customWidth="1"/>
    <col min="8194" max="8194" width="22.625" customWidth="1"/>
    <col min="8195" max="8195" width="15.5" customWidth="1"/>
    <col min="8196" max="8196" width="4.5" bestFit="1" customWidth="1"/>
    <col min="8197" max="8197" width="12.875" customWidth="1"/>
    <col min="8198" max="8198" width="4.5" bestFit="1" customWidth="1"/>
    <col min="8199" max="8199" width="11.125" customWidth="1"/>
    <col min="8200" max="8200" width="4.5" bestFit="1" customWidth="1"/>
    <col min="8201" max="8201" width="13.75" customWidth="1"/>
    <col min="8202" max="8202" width="4.5" customWidth="1"/>
    <col min="8203" max="8203" width="10.875" customWidth="1"/>
    <col min="8204" max="8204" width="4.5" customWidth="1"/>
    <col min="8205" max="8205" width="11.125" customWidth="1"/>
    <col min="8206" max="8206" width="4.5" customWidth="1"/>
    <col min="8207" max="8207" width="12.875" customWidth="1"/>
    <col min="8208" max="8208" width="14.625" customWidth="1"/>
    <col min="8449" max="8449" width="6.25" customWidth="1"/>
    <col min="8450" max="8450" width="22.625" customWidth="1"/>
    <col min="8451" max="8451" width="15.5" customWidth="1"/>
    <col min="8452" max="8452" width="4.5" bestFit="1" customWidth="1"/>
    <col min="8453" max="8453" width="12.875" customWidth="1"/>
    <col min="8454" max="8454" width="4.5" bestFit="1" customWidth="1"/>
    <col min="8455" max="8455" width="11.125" customWidth="1"/>
    <col min="8456" max="8456" width="4.5" bestFit="1" customWidth="1"/>
    <col min="8457" max="8457" width="13.75" customWidth="1"/>
    <col min="8458" max="8458" width="4.5" customWidth="1"/>
    <col min="8459" max="8459" width="10.875" customWidth="1"/>
    <col min="8460" max="8460" width="4.5" customWidth="1"/>
    <col min="8461" max="8461" width="11.125" customWidth="1"/>
    <col min="8462" max="8462" width="4.5" customWidth="1"/>
    <col min="8463" max="8463" width="12.875" customWidth="1"/>
    <col min="8464" max="8464" width="14.625" customWidth="1"/>
    <col min="8705" max="8705" width="6.25" customWidth="1"/>
    <col min="8706" max="8706" width="22.625" customWidth="1"/>
    <col min="8707" max="8707" width="15.5" customWidth="1"/>
    <col min="8708" max="8708" width="4.5" bestFit="1" customWidth="1"/>
    <col min="8709" max="8709" width="12.875" customWidth="1"/>
    <col min="8710" max="8710" width="4.5" bestFit="1" customWidth="1"/>
    <col min="8711" max="8711" width="11.125" customWidth="1"/>
    <col min="8712" max="8712" width="4.5" bestFit="1" customWidth="1"/>
    <col min="8713" max="8713" width="13.75" customWidth="1"/>
    <col min="8714" max="8714" width="4.5" customWidth="1"/>
    <col min="8715" max="8715" width="10.875" customWidth="1"/>
    <col min="8716" max="8716" width="4.5" customWidth="1"/>
    <col min="8717" max="8717" width="11.125" customWidth="1"/>
    <col min="8718" max="8718" width="4.5" customWidth="1"/>
    <col min="8719" max="8719" width="12.875" customWidth="1"/>
    <col min="8720" max="8720" width="14.625" customWidth="1"/>
    <col min="8961" max="8961" width="6.25" customWidth="1"/>
    <col min="8962" max="8962" width="22.625" customWidth="1"/>
    <col min="8963" max="8963" width="15.5" customWidth="1"/>
    <col min="8964" max="8964" width="4.5" bestFit="1" customWidth="1"/>
    <col min="8965" max="8965" width="12.875" customWidth="1"/>
    <col min="8966" max="8966" width="4.5" bestFit="1" customWidth="1"/>
    <col min="8967" max="8967" width="11.125" customWidth="1"/>
    <col min="8968" max="8968" width="4.5" bestFit="1" customWidth="1"/>
    <col min="8969" max="8969" width="13.75" customWidth="1"/>
    <col min="8970" max="8970" width="4.5" customWidth="1"/>
    <col min="8971" max="8971" width="10.875" customWidth="1"/>
    <col min="8972" max="8972" width="4.5" customWidth="1"/>
    <col min="8973" max="8973" width="11.125" customWidth="1"/>
    <col min="8974" max="8974" width="4.5" customWidth="1"/>
    <col min="8975" max="8975" width="12.875" customWidth="1"/>
    <col min="8976" max="8976" width="14.625" customWidth="1"/>
    <col min="9217" max="9217" width="6.25" customWidth="1"/>
    <col min="9218" max="9218" width="22.625" customWidth="1"/>
    <col min="9219" max="9219" width="15.5" customWidth="1"/>
    <col min="9220" max="9220" width="4.5" bestFit="1" customWidth="1"/>
    <col min="9221" max="9221" width="12.875" customWidth="1"/>
    <col min="9222" max="9222" width="4.5" bestFit="1" customWidth="1"/>
    <col min="9223" max="9223" width="11.125" customWidth="1"/>
    <col min="9224" max="9224" width="4.5" bestFit="1" customWidth="1"/>
    <col min="9225" max="9225" width="13.75" customWidth="1"/>
    <col min="9226" max="9226" width="4.5" customWidth="1"/>
    <col min="9227" max="9227" width="10.875" customWidth="1"/>
    <col min="9228" max="9228" width="4.5" customWidth="1"/>
    <col min="9229" max="9229" width="11.125" customWidth="1"/>
    <col min="9230" max="9230" width="4.5" customWidth="1"/>
    <col min="9231" max="9231" width="12.875" customWidth="1"/>
    <col min="9232" max="9232" width="14.625" customWidth="1"/>
    <col min="9473" max="9473" width="6.25" customWidth="1"/>
    <col min="9474" max="9474" width="22.625" customWidth="1"/>
    <col min="9475" max="9475" width="15.5" customWidth="1"/>
    <col min="9476" max="9476" width="4.5" bestFit="1" customWidth="1"/>
    <col min="9477" max="9477" width="12.875" customWidth="1"/>
    <col min="9478" max="9478" width="4.5" bestFit="1" customWidth="1"/>
    <col min="9479" max="9479" width="11.125" customWidth="1"/>
    <col min="9480" max="9480" width="4.5" bestFit="1" customWidth="1"/>
    <col min="9481" max="9481" width="13.75" customWidth="1"/>
    <col min="9482" max="9482" width="4.5" customWidth="1"/>
    <col min="9483" max="9483" width="10.875" customWidth="1"/>
    <col min="9484" max="9484" width="4.5" customWidth="1"/>
    <col min="9485" max="9485" width="11.125" customWidth="1"/>
    <col min="9486" max="9486" width="4.5" customWidth="1"/>
    <col min="9487" max="9487" width="12.875" customWidth="1"/>
    <col min="9488" max="9488" width="14.625" customWidth="1"/>
    <col min="9729" max="9729" width="6.25" customWidth="1"/>
    <col min="9730" max="9730" width="22.625" customWidth="1"/>
    <col min="9731" max="9731" width="15.5" customWidth="1"/>
    <col min="9732" max="9732" width="4.5" bestFit="1" customWidth="1"/>
    <col min="9733" max="9733" width="12.875" customWidth="1"/>
    <col min="9734" max="9734" width="4.5" bestFit="1" customWidth="1"/>
    <col min="9735" max="9735" width="11.125" customWidth="1"/>
    <col min="9736" max="9736" width="4.5" bestFit="1" customWidth="1"/>
    <col min="9737" max="9737" width="13.75" customWidth="1"/>
    <col min="9738" max="9738" width="4.5" customWidth="1"/>
    <col min="9739" max="9739" width="10.875" customWidth="1"/>
    <col min="9740" max="9740" width="4.5" customWidth="1"/>
    <col min="9741" max="9741" width="11.125" customWidth="1"/>
    <col min="9742" max="9742" width="4.5" customWidth="1"/>
    <col min="9743" max="9743" width="12.875" customWidth="1"/>
    <col min="9744" max="9744" width="14.625" customWidth="1"/>
    <col min="9985" max="9985" width="6.25" customWidth="1"/>
    <col min="9986" max="9986" width="22.625" customWidth="1"/>
    <col min="9987" max="9987" width="15.5" customWidth="1"/>
    <col min="9988" max="9988" width="4.5" bestFit="1" customWidth="1"/>
    <col min="9989" max="9989" width="12.875" customWidth="1"/>
    <col min="9990" max="9990" width="4.5" bestFit="1" customWidth="1"/>
    <col min="9991" max="9991" width="11.125" customWidth="1"/>
    <col min="9992" max="9992" width="4.5" bestFit="1" customWidth="1"/>
    <col min="9993" max="9993" width="13.75" customWidth="1"/>
    <col min="9994" max="9994" width="4.5" customWidth="1"/>
    <col min="9995" max="9995" width="10.875" customWidth="1"/>
    <col min="9996" max="9996" width="4.5" customWidth="1"/>
    <col min="9997" max="9997" width="11.125" customWidth="1"/>
    <col min="9998" max="9998" width="4.5" customWidth="1"/>
    <col min="9999" max="9999" width="12.875" customWidth="1"/>
    <col min="10000" max="10000" width="14.625" customWidth="1"/>
    <col min="10241" max="10241" width="6.25" customWidth="1"/>
    <col min="10242" max="10242" width="22.625" customWidth="1"/>
    <col min="10243" max="10243" width="15.5" customWidth="1"/>
    <col min="10244" max="10244" width="4.5" bestFit="1" customWidth="1"/>
    <col min="10245" max="10245" width="12.875" customWidth="1"/>
    <col min="10246" max="10246" width="4.5" bestFit="1" customWidth="1"/>
    <col min="10247" max="10247" width="11.125" customWidth="1"/>
    <col min="10248" max="10248" width="4.5" bestFit="1" customWidth="1"/>
    <col min="10249" max="10249" width="13.75" customWidth="1"/>
    <col min="10250" max="10250" width="4.5" customWidth="1"/>
    <col min="10251" max="10251" width="10.875" customWidth="1"/>
    <col min="10252" max="10252" width="4.5" customWidth="1"/>
    <col min="10253" max="10253" width="11.125" customWidth="1"/>
    <col min="10254" max="10254" width="4.5" customWidth="1"/>
    <col min="10255" max="10255" width="12.875" customWidth="1"/>
    <col min="10256" max="10256" width="14.625" customWidth="1"/>
    <col min="10497" max="10497" width="6.25" customWidth="1"/>
    <col min="10498" max="10498" width="22.625" customWidth="1"/>
    <col min="10499" max="10499" width="15.5" customWidth="1"/>
    <col min="10500" max="10500" width="4.5" bestFit="1" customWidth="1"/>
    <col min="10501" max="10501" width="12.875" customWidth="1"/>
    <col min="10502" max="10502" width="4.5" bestFit="1" customWidth="1"/>
    <col min="10503" max="10503" width="11.125" customWidth="1"/>
    <col min="10504" max="10504" width="4.5" bestFit="1" customWidth="1"/>
    <col min="10505" max="10505" width="13.75" customWidth="1"/>
    <col min="10506" max="10506" width="4.5" customWidth="1"/>
    <col min="10507" max="10507" width="10.875" customWidth="1"/>
    <col min="10508" max="10508" width="4.5" customWidth="1"/>
    <col min="10509" max="10509" width="11.125" customWidth="1"/>
    <col min="10510" max="10510" width="4.5" customWidth="1"/>
    <col min="10511" max="10511" width="12.875" customWidth="1"/>
    <col min="10512" max="10512" width="14.625" customWidth="1"/>
    <col min="10753" max="10753" width="6.25" customWidth="1"/>
    <col min="10754" max="10754" width="22.625" customWidth="1"/>
    <col min="10755" max="10755" width="15.5" customWidth="1"/>
    <col min="10756" max="10756" width="4.5" bestFit="1" customWidth="1"/>
    <col min="10757" max="10757" width="12.875" customWidth="1"/>
    <col min="10758" max="10758" width="4.5" bestFit="1" customWidth="1"/>
    <col min="10759" max="10759" width="11.125" customWidth="1"/>
    <col min="10760" max="10760" width="4.5" bestFit="1" customWidth="1"/>
    <col min="10761" max="10761" width="13.75" customWidth="1"/>
    <col min="10762" max="10762" width="4.5" customWidth="1"/>
    <col min="10763" max="10763" width="10.875" customWidth="1"/>
    <col min="10764" max="10764" width="4.5" customWidth="1"/>
    <col min="10765" max="10765" width="11.125" customWidth="1"/>
    <col min="10766" max="10766" width="4.5" customWidth="1"/>
    <col min="10767" max="10767" width="12.875" customWidth="1"/>
    <col min="10768" max="10768" width="14.625" customWidth="1"/>
    <col min="11009" max="11009" width="6.25" customWidth="1"/>
    <col min="11010" max="11010" width="22.625" customWidth="1"/>
    <col min="11011" max="11011" width="15.5" customWidth="1"/>
    <col min="11012" max="11012" width="4.5" bestFit="1" customWidth="1"/>
    <col min="11013" max="11013" width="12.875" customWidth="1"/>
    <col min="11014" max="11014" width="4.5" bestFit="1" customWidth="1"/>
    <col min="11015" max="11015" width="11.125" customWidth="1"/>
    <col min="11016" max="11016" width="4.5" bestFit="1" customWidth="1"/>
    <col min="11017" max="11017" width="13.75" customWidth="1"/>
    <col min="11018" max="11018" width="4.5" customWidth="1"/>
    <col min="11019" max="11019" width="10.875" customWidth="1"/>
    <col min="11020" max="11020" width="4.5" customWidth="1"/>
    <col min="11021" max="11021" width="11.125" customWidth="1"/>
    <col min="11022" max="11022" width="4.5" customWidth="1"/>
    <col min="11023" max="11023" width="12.875" customWidth="1"/>
    <col min="11024" max="11024" width="14.625" customWidth="1"/>
    <col min="11265" max="11265" width="6.25" customWidth="1"/>
    <col min="11266" max="11266" width="22.625" customWidth="1"/>
    <col min="11267" max="11267" width="15.5" customWidth="1"/>
    <col min="11268" max="11268" width="4.5" bestFit="1" customWidth="1"/>
    <col min="11269" max="11269" width="12.875" customWidth="1"/>
    <col min="11270" max="11270" width="4.5" bestFit="1" customWidth="1"/>
    <col min="11271" max="11271" width="11.125" customWidth="1"/>
    <col min="11272" max="11272" width="4.5" bestFit="1" customWidth="1"/>
    <col min="11273" max="11273" width="13.75" customWidth="1"/>
    <col min="11274" max="11274" width="4.5" customWidth="1"/>
    <col min="11275" max="11275" width="10.875" customWidth="1"/>
    <col min="11276" max="11276" width="4.5" customWidth="1"/>
    <col min="11277" max="11277" width="11.125" customWidth="1"/>
    <col min="11278" max="11278" width="4.5" customWidth="1"/>
    <col min="11279" max="11279" width="12.875" customWidth="1"/>
    <col min="11280" max="11280" width="14.625" customWidth="1"/>
    <col min="11521" max="11521" width="6.25" customWidth="1"/>
    <col min="11522" max="11522" width="22.625" customWidth="1"/>
    <col min="11523" max="11523" width="15.5" customWidth="1"/>
    <col min="11524" max="11524" width="4.5" bestFit="1" customWidth="1"/>
    <col min="11525" max="11525" width="12.875" customWidth="1"/>
    <col min="11526" max="11526" width="4.5" bestFit="1" customWidth="1"/>
    <col min="11527" max="11527" width="11.125" customWidth="1"/>
    <col min="11528" max="11528" width="4.5" bestFit="1" customWidth="1"/>
    <col min="11529" max="11529" width="13.75" customWidth="1"/>
    <col min="11530" max="11530" width="4.5" customWidth="1"/>
    <col min="11531" max="11531" width="10.875" customWidth="1"/>
    <col min="11532" max="11532" width="4.5" customWidth="1"/>
    <col min="11533" max="11533" width="11.125" customWidth="1"/>
    <col min="11534" max="11534" width="4.5" customWidth="1"/>
    <col min="11535" max="11535" width="12.875" customWidth="1"/>
    <col min="11536" max="11536" width="14.625" customWidth="1"/>
    <col min="11777" max="11777" width="6.25" customWidth="1"/>
    <col min="11778" max="11778" width="22.625" customWidth="1"/>
    <col min="11779" max="11779" width="15.5" customWidth="1"/>
    <col min="11780" max="11780" width="4.5" bestFit="1" customWidth="1"/>
    <col min="11781" max="11781" width="12.875" customWidth="1"/>
    <col min="11782" max="11782" width="4.5" bestFit="1" customWidth="1"/>
    <col min="11783" max="11783" width="11.125" customWidth="1"/>
    <col min="11784" max="11784" width="4.5" bestFit="1" customWidth="1"/>
    <col min="11785" max="11785" width="13.75" customWidth="1"/>
    <col min="11786" max="11786" width="4.5" customWidth="1"/>
    <col min="11787" max="11787" width="10.875" customWidth="1"/>
    <col min="11788" max="11788" width="4.5" customWidth="1"/>
    <col min="11789" max="11789" width="11.125" customWidth="1"/>
    <col min="11790" max="11790" width="4.5" customWidth="1"/>
    <col min="11791" max="11791" width="12.875" customWidth="1"/>
    <col min="11792" max="11792" width="14.625" customWidth="1"/>
    <col min="12033" max="12033" width="6.25" customWidth="1"/>
    <col min="12034" max="12034" width="22.625" customWidth="1"/>
    <col min="12035" max="12035" width="15.5" customWidth="1"/>
    <col min="12036" max="12036" width="4.5" bestFit="1" customWidth="1"/>
    <col min="12037" max="12037" width="12.875" customWidth="1"/>
    <col min="12038" max="12038" width="4.5" bestFit="1" customWidth="1"/>
    <col min="12039" max="12039" width="11.125" customWidth="1"/>
    <col min="12040" max="12040" width="4.5" bestFit="1" customWidth="1"/>
    <col min="12041" max="12041" width="13.75" customWidth="1"/>
    <col min="12042" max="12042" width="4.5" customWidth="1"/>
    <col min="12043" max="12043" width="10.875" customWidth="1"/>
    <col min="12044" max="12044" width="4.5" customWidth="1"/>
    <col min="12045" max="12045" width="11.125" customWidth="1"/>
    <col min="12046" max="12046" width="4.5" customWidth="1"/>
    <col min="12047" max="12047" width="12.875" customWidth="1"/>
    <col min="12048" max="12048" width="14.625" customWidth="1"/>
    <col min="12289" max="12289" width="6.25" customWidth="1"/>
    <col min="12290" max="12290" width="22.625" customWidth="1"/>
    <col min="12291" max="12291" width="15.5" customWidth="1"/>
    <col min="12292" max="12292" width="4.5" bestFit="1" customWidth="1"/>
    <col min="12293" max="12293" width="12.875" customWidth="1"/>
    <col min="12294" max="12294" width="4.5" bestFit="1" customWidth="1"/>
    <col min="12295" max="12295" width="11.125" customWidth="1"/>
    <col min="12296" max="12296" width="4.5" bestFit="1" customWidth="1"/>
    <col min="12297" max="12297" width="13.75" customWidth="1"/>
    <col min="12298" max="12298" width="4.5" customWidth="1"/>
    <col min="12299" max="12299" width="10.875" customWidth="1"/>
    <col min="12300" max="12300" width="4.5" customWidth="1"/>
    <col min="12301" max="12301" width="11.125" customWidth="1"/>
    <col min="12302" max="12302" width="4.5" customWidth="1"/>
    <col min="12303" max="12303" width="12.875" customWidth="1"/>
    <col min="12304" max="12304" width="14.625" customWidth="1"/>
    <col min="12545" max="12545" width="6.25" customWidth="1"/>
    <col min="12546" max="12546" width="22.625" customWidth="1"/>
    <col min="12547" max="12547" width="15.5" customWidth="1"/>
    <col min="12548" max="12548" width="4.5" bestFit="1" customWidth="1"/>
    <col min="12549" max="12549" width="12.875" customWidth="1"/>
    <col min="12550" max="12550" width="4.5" bestFit="1" customWidth="1"/>
    <col min="12551" max="12551" width="11.125" customWidth="1"/>
    <col min="12552" max="12552" width="4.5" bestFit="1" customWidth="1"/>
    <col min="12553" max="12553" width="13.75" customWidth="1"/>
    <col min="12554" max="12554" width="4.5" customWidth="1"/>
    <col min="12555" max="12555" width="10.875" customWidth="1"/>
    <col min="12556" max="12556" width="4.5" customWidth="1"/>
    <col min="12557" max="12557" width="11.125" customWidth="1"/>
    <col min="12558" max="12558" width="4.5" customWidth="1"/>
    <col min="12559" max="12559" width="12.875" customWidth="1"/>
    <col min="12560" max="12560" width="14.625" customWidth="1"/>
    <col min="12801" max="12801" width="6.25" customWidth="1"/>
    <col min="12802" max="12802" width="22.625" customWidth="1"/>
    <col min="12803" max="12803" width="15.5" customWidth="1"/>
    <col min="12804" max="12804" width="4.5" bestFit="1" customWidth="1"/>
    <col min="12805" max="12805" width="12.875" customWidth="1"/>
    <col min="12806" max="12806" width="4.5" bestFit="1" customWidth="1"/>
    <col min="12807" max="12807" width="11.125" customWidth="1"/>
    <col min="12808" max="12808" width="4.5" bestFit="1" customWidth="1"/>
    <col min="12809" max="12809" width="13.75" customWidth="1"/>
    <col min="12810" max="12810" width="4.5" customWidth="1"/>
    <col min="12811" max="12811" width="10.875" customWidth="1"/>
    <col min="12812" max="12812" width="4.5" customWidth="1"/>
    <col min="12813" max="12813" width="11.125" customWidth="1"/>
    <col min="12814" max="12814" width="4.5" customWidth="1"/>
    <col min="12815" max="12815" width="12.875" customWidth="1"/>
    <col min="12816" max="12816" width="14.625" customWidth="1"/>
    <col min="13057" max="13057" width="6.25" customWidth="1"/>
    <col min="13058" max="13058" width="22.625" customWidth="1"/>
    <col min="13059" max="13059" width="15.5" customWidth="1"/>
    <col min="13060" max="13060" width="4.5" bestFit="1" customWidth="1"/>
    <col min="13061" max="13061" width="12.875" customWidth="1"/>
    <col min="13062" max="13062" width="4.5" bestFit="1" customWidth="1"/>
    <col min="13063" max="13063" width="11.125" customWidth="1"/>
    <col min="13064" max="13064" width="4.5" bestFit="1" customWidth="1"/>
    <col min="13065" max="13065" width="13.75" customWidth="1"/>
    <col min="13066" max="13066" width="4.5" customWidth="1"/>
    <col min="13067" max="13067" width="10.875" customWidth="1"/>
    <col min="13068" max="13068" width="4.5" customWidth="1"/>
    <col min="13069" max="13069" width="11.125" customWidth="1"/>
    <col min="13070" max="13070" width="4.5" customWidth="1"/>
    <col min="13071" max="13071" width="12.875" customWidth="1"/>
    <col min="13072" max="13072" width="14.625" customWidth="1"/>
    <col min="13313" max="13313" width="6.25" customWidth="1"/>
    <col min="13314" max="13314" width="22.625" customWidth="1"/>
    <col min="13315" max="13315" width="15.5" customWidth="1"/>
    <col min="13316" max="13316" width="4.5" bestFit="1" customWidth="1"/>
    <col min="13317" max="13317" width="12.875" customWidth="1"/>
    <col min="13318" max="13318" width="4.5" bestFit="1" customWidth="1"/>
    <col min="13319" max="13319" width="11.125" customWidth="1"/>
    <col min="13320" max="13320" width="4.5" bestFit="1" customWidth="1"/>
    <col min="13321" max="13321" width="13.75" customWidth="1"/>
    <col min="13322" max="13322" width="4.5" customWidth="1"/>
    <col min="13323" max="13323" width="10.875" customWidth="1"/>
    <col min="13324" max="13324" width="4.5" customWidth="1"/>
    <col min="13325" max="13325" width="11.125" customWidth="1"/>
    <col min="13326" max="13326" width="4.5" customWidth="1"/>
    <col min="13327" max="13327" width="12.875" customWidth="1"/>
    <col min="13328" max="13328" width="14.625" customWidth="1"/>
    <col min="13569" max="13569" width="6.25" customWidth="1"/>
    <col min="13570" max="13570" width="22.625" customWidth="1"/>
    <col min="13571" max="13571" width="15.5" customWidth="1"/>
    <col min="13572" max="13572" width="4.5" bestFit="1" customWidth="1"/>
    <col min="13573" max="13573" width="12.875" customWidth="1"/>
    <col min="13574" max="13574" width="4.5" bestFit="1" customWidth="1"/>
    <col min="13575" max="13575" width="11.125" customWidth="1"/>
    <col min="13576" max="13576" width="4.5" bestFit="1" customWidth="1"/>
    <col min="13577" max="13577" width="13.75" customWidth="1"/>
    <col min="13578" max="13578" width="4.5" customWidth="1"/>
    <col min="13579" max="13579" width="10.875" customWidth="1"/>
    <col min="13580" max="13580" width="4.5" customWidth="1"/>
    <col min="13581" max="13581" width="11.125" customWidth="1"/>
    <col min="13582" max="13582" width="4.5" customWidth="1"/>
    <col min="13583" max="13583" width="12.875" customWidth="1"/>
    <col min="13584" max="13584" width="14.625" customWidth="1"/>
    <col min="13825" max="13825" width="6.25" customWidth="1"/>
    <col min="13826" max="13826" width="22.625" customWidth="1"/>
    <col min="13827" max="13827" width="15.5" customWidth="1"/>
    <col min="13828" max="13828" width="4.5" bestFit="1" customWidth="1"/>
    <col min="13829" max="13829" width="12.875" customWidth="1"/>
    <col min="13830" max="13830" width="4.5" bestFit="1" customWidth="1"/>
    <col min="13831" max="13831" width="11.125" customWidth="1"/>
    <col min="13832" max="13832" width="4.5" bestFit="1" customWidth="1"/>
    <col min="13833" max="13833" width="13.75" customWidth="1"/>
    <col min="13834" max="13834" width="4.5" customWidth="1"/>
    <col min="13835" max="13835" width="10.875" customWidth="1"/>
    <col min="13836" max="13836" width="4.5" customWidth="1"/>
    <col min="13837" max="13837" width="11.125" customWidth="1"/>
    <col min="13838" max="13838" width="4.5" customWidth="1"/>
    <col min="13839" max="13839" width="12.875" customWidth="1"/>
    <col min="13840" max="13840" width="14.625" customWidth="1"/>
    <col min="14081" max="14081" width="6.25" customWidth="1"/>
    <col min="14082" max="14082" width="22.625" customWidth="1"/>
    <col min="14083" max="14083" width="15.5" customWidth="1"/>
    <col min="14084" max="14084" width="4.5" bestFit="1" customWidth="1"/>
    <col min="14085" max="14085" width="12.875" customWidth="1"/>
    <col min="14086" max="14086" width="4.5" bestFit="1" customWidth="1"/>
    <col min="14087" max="14087" width="11.125" customWidth="1"/>
    <col min="14088" max="14088" width="4.5" bestFit="1" customWidth="1"/>
    <col min="14089" max="14089" width="13.75" customWidth="1"/>
    <col min="14090" max="14090" width="4.5" customWidth="1"/>
    <col min="14091" max="14091" width="10.875" customWidth="1"/>
    <col min="14092" max="14092" width="4.5" customWidth="1"/>
    <col min="14093" max="14093" width="11.125" customWidth="1"/>
    <col min="14094" max="14094" width="4.5" customWidth="1"/>
    <col min="14095" max="14095" width="12.875" customWidth="1"/>
    <col min="14096" max="14096" width="14.625" customWidth="1"/>
    <col min="14337" max="14337" width="6.25" customWidth="1"/>
    <col min="14338" max="14338" width="22.625" customWidth="1"/>
    <col min="14339" max="14339" width="15.5" customWidth="1"/>
    <col min="14340" max="14340" width="4.5" bestFit="1" customWidth="1"/>
    <col min="14341" max="14341" width="12.875" customWidth="1"/>
    <col min="14342" max="14342" width="4.5" bestFit="1" customWidth="1"/>
    <col min="14343" max="14343" width="11.125" customWidth="1"/>
    <col min="14344" max="14344" width="4.5" bestFit="1" customWidth="1"/>
    <col min="14345" max="14345" width="13.75" customWidth="1"/>
    <col min="14346" max="14346" width="4.5" customWidth="1"/>
    <col min="14347" max="14347" width="10.875" customWidth="1"/>
    <col min="14348" max="14348" width="4.5" customWidth="1"/>
    <col min="14349" max="14349" width="11.125" customWidth="1"/>
    <col min="14350" max="14350" width="4.5" customWidth="1"/>
    <col min="14351" max="14351" width="12.875" customWidth="1"/>
    <col min="14352" max="14352" width="14.625" customWidth="1"/>
    <col min="14593" max="14593" width="6.25" customWidth="1"/>
    <col min="14594" max="14594" width="22.625" customWidth="1"/>
    <col min="14595" max="14595" width="15.5" customWidth="1"/>
    <col min="14596" max="14596" width="4.5" bestFit="1" customWidth="1"/>
    <col min="14597" max="14597" width="12.875" customWidth="1"/>
    <col min="14598" max="14598" width="4.5" bestFit="1" customWidth="1"/>
    <col min="14599" max="14599" width="11.125" customWidth="1"/>
    <col min="14600" max="14600" width="4.5" bestFit="1" customWidth="1"/>
    <col min="14601" max="14601" width="13.75" customWidth="1"/>
    <col min="14602" max="14602" width="4.5" customWidth="1"/>
    <col min="14603" max="14603" width="10.875" customWidth="1"/>
    <col min="14604" max="14604" width="4.5" customWidth="1"/>
    <col min="14605" max="14605" width="11.125" customWidth="1"/>
    <col min="14606" max="14606" width="4.5" customWidth="1"/>
    <col min="14607" max="14607" width="12.875" customWidth="1"/>
    <col min="14608" max="14608" width="14.625" customWidth="1"/>
    <col min="14849" max="14849" width="6.25" customWidth="1"/>
    <col min="14850" max="14850" width="22.625" customWidth="1"/>
    <col min="14851" max="14851" width="15.5" customWidth="1"/>
    <col min="14852" max="14852" width="4.5" bestFit="1" customWidth="1"/>
    <col min="14853" max="14853" width="12.875" customWidth="1"/>
    <col min="14854" max="14854" width="4.5" bestFit="1" customWidth="1"/>
    <col min="14855" max="14855" width="11.125" customWidth="1"/>
    <col min="14856" max="14856" width="4.5" bestFit="1" customWidth="1"/>
    <col min="14857" max="14857" width="13.75" customWidth="1"/>
    <col min="14858" max="14858" width="4.5" customWidth="1"/>
    <col min="14859" max="14859" width="10.875" customWidth="1"/>
    <col min="14860" max="14860" width="4.5" customWidth="1"/>
    <col min="14861" max="14861" width="11.125" customWidth="1"/>
    <col min="14862" max="14862" width="4.5" customWidth="1"/>
    <col min="14863" max="14863" width="12.875" customWidth="1"/>
    <col min="14864" max="14864" width="14.625" customWidth="1"/>
    <col min="15105" max="15105" width="6.25" customWidth="1"/>
    <col min="15106" max="15106" width="22.625" customWidth="1"/>
    <col min="15107" max="15107" width="15.5" customWidth="1"/>
    <col min="15108" max="15108" width="4.5" bestFit="1" customWidth="1"/>
    <col min="15109" max="15109" width="12.875" customWidth="1"/>
    <col min="15110" max="15110" width="4.5" bestFit="1" customWidth="1"/>
    <col min="15111" max="15111" width="11.125" customWidth="1"/>
    <col min="15112" max="15112" width="4.5" bestFit="1" customWidth="1"/>
    <col min="15113" max="15113" width="13.75" customWidth="1"/>
    <col min="15114" max="15114" width="4.5" customWidth="1"/>
    <col min="15115" max="15115" width="10.875" customWidth="1"/>
    <col min="15116" max="15116" width="4.5" customWidth="1"/>
    <col min="15117" max="15117" width="11.125" customWidth="1"/>
    <col min="15118" max="15118" width="4.5" customWidth="1"/>
    <col min="15119" max="15119" width="12.875" customWidth="1"/>
    <col min="15120" max="15120" width="14.625" customWidth="1"/>
    <col min="15361" max="15361" width="6.25" customWidth="1"/>
    <col min="15362" max="15362" width="22.625" customWidth="1"/>
    <col min="15363" max="15363" width="15.5" customWidth="1"/>
    <col min="15364" max="15364" width="4.5" bestFit="1" customWidth="1"/>
    <col min="15365" max="15365" width="12.875" customWidth="1"/>
    <col min="15366" max="15366" width="4.5" bestFit="1" customWidth="1"/>
    <col min="15367" max="15367" width="11.125" customWidth="1"/>
    <col min="15368" max="15368" width="4.5" bestFit="1" customWidth="1"/>
    <col min="15369" max="15369" width="13.75" customWidth="1"/>
    <col min="15370" max="15370" width="4.5" customWidth="1"/>
    <col min="15371" max="15371" width="10.875" customWidth="1"/>
    <col min="15372" max="15372" width="4.5" customWidth="1"/>
    <col min="15373" max="15373" width="11.125" customWidth="1"/>
    <col min="15374" max="15374" width="4.5" customWidth="1"/>
    <col min="15375" max="15375" width="12.875" customWidth="1"/>
    <col min="15376" max="15376" width="14.625" customWidth="1"/>
    <col min="15617" max="15617" width="6.25" customWidth="1"/>
    <col min="15618" max="15618" width="22.625" customWidth="1"/>
    <col min="15619" max="15619" width="15.5" customWidth="1"/>
    <col min="15620" max="15620" width="4.5" bestFit="1" customWidth="1"/>
    <col min="15621" max="15621" width="12.875" customWidth="1"/>
    <col min="15622" max="15622" width="4.5" bestFit="1" customWidth="1"/>
    <col min="15623" max="15623" width="11.125" customWidth="1"/>
    <col min="15624" max="15624" width="4.5" bestFit="1" customWidth="1"/>
    <col min="15625" max="15625" width="13.75" customWidth="1"/>
    <col min="15626" max="15626" width="4.5" customWidth="1"/>
    <col min="15627" max="15627" width="10.875" customWidth="1"/>
    <col min="15628" max="15628" width="4.5" customWidth="1"/>
    <col min="15629" max="15629" width="11.125" customWidth="1"/>
    <col min="15630" max="15630" width="4.5" customWidth="1"/>
    <col min="15631" max="15631" width="12.875" customWidth="1"/>
    <col min="15632" max="15632" width="14.625" customWidth="1"/>
    <col min="15873" max="15873" width="6.25" customWidth="1"/>
    <col min="15874" max="15874" width="22.625" customWidth="1"/>
    <col min="15875" max="15875" width="15.5" customWidth="1"/>
    <col min="15876" max="15876" width="4.5" bestFit="1" customWidth="1"/>
    <col min="15877" max="15877" width="12.875" customWidth="1"/>
    <col min="15878" max="15878" width="4.5" bestFit="1" customWidth="1"/>
    <col min="15879" max="15879" width="11.125" customWidth="1"/>
    <col min="15880" max="15880" width="4.5" bestFit="1" customWidth="1"/>
    <col min="15881" max="15881" width="13.75" customWidth="1"/>
    <col min="15882" max="15882" width="4.5" customWidth="1"/>
    <col min="15883" max="15883" width="10.875" customWidth="1"/>
    <col min="15884" max="15884" width="4.5" customWidth="1"/>
    <col min="15885" max="15885" width="11.125" customWidth="1"/>
    <col min="15886" max="15886" width="4.5" customWidth="1"/>
    <col min="15887" max="15887" width="12.875" customWidth="1"/>
    <col min="15888" max="15888" width="14.625" customWidth="1"/>
    <col min="16129" max="16129" width="6.25" customWidth="1"/>
    <col min="16130" max="16130" width="22.625" customWidth="1"/>
    <col min="16131" max="16131" width="15.5" customWidth="1"/>
    <col min="16132" max="16132" width="4.5" bestFit="1" customWidth="1"/>
    <col min="16133" max="16133" width="12.875" customWidth="1"/>
    <col min="16134" max="16134" width="4.5" bestFit="1" customWidth="1"/>
    <col min="16135" max="16135" width="11.125" customWidth="1"/>
    <col min="16136" max="16136" width="4.5" bestFit="1" customWidth="1"/>
    <col min="16137" max="16137" width="13.75" customWidth="1"/>
    <col min="16138" max="16138" width="4.5" customWidth="1"/>
    <col min="16139" max="16139" width="10.875" customWidth="1"/>
    <col min="16140" max="16140" width="4.5" customWidth="1"/>
    <col min="16141" max="16141" width="11.125" customWidth="1"/>
    <col min="16142" max="16142" width="4.5" customWidth="1"/>
    <col min="16143" max="16143" width="12.875" customWidth="1"/>
    <col min="16144" max="16144" width="14.625" customWidth="1"/>
  </cols>
  <sheetData>
    <row r="1" spans="1:20" s="85" customFormat="1" ht="23.25" x14ac:dyDescent="0.5">
      <c r="A1" s="906" t="s">
        <v>0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</row>
    <row r="2" spans="1:20" s="85" customFormat="1" ht="23.25" x14ac:dyDescent="0.5">
      <c r="A2" s="906" t="s">
        <v>3552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</row>
    <row r="3" spans="1:20" s="85" customFormat="1" ht="23.25" x14ac:dyDescent="0.5">
      <c r="A3" s="906" t="s">
        <v>3553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</row>
    <row r="4" spans="1:20" s="85" customFormat="1" ht="12" customHeight="1" x14ac:dyDescent="0.5">
      <c r="A4" s="923"/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</row>
    <row r="5" spans="1:20" s="86" customFormat="1" ht="24" customHeight="1" x14ac:dyDescent="0.45">
      <c r="A5" s="840" t="s">
        <v>3661</v>
      </c>
      <c r="B5" s="947"/>
      <c r="C5" s="843" t="s">
        <v>99</v>
      </c>
      <c r="D5" s="924" t="s">
        <v>3406</v>
      </c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6"/>
      <c r="S5" s="453" t="s">
        <v>2039</v>
      </c>
      <c r="T5" s="85"/>
    </row>
    <row r="6" spans="1:20" s="86" customFormat="1" ht="24" customHeight="1" x14ac:dyDescent="0.45">
      <c r="A6" s="841"/>
      <c r="B6" s="948"/>
      <c r="C6" s="844"/>
      <c r="D6" s="957" t="s">
        <v>3554</v>
      </c>
      <c r="E6" s="958"/>
      <c r="F6" s="950" t="s">
        <v>3555</v>
      </c>
      <c r="G6" s="951"/>
      <c r="H6" s="951"/>
      <c r="I6" s="952"/>
      <c r="J6" s="939" t="s">
        <v>3556</v>
      </c>
      <c r="K6" s="940"/>
      <c r="L6" s="940"/>
      <c r="M6" s="940"/>
      <c r="N6" s="940"/>
      <c r="O6" s="941"/>
      <c r="P6" s="944" t="s">
        <v>3662</v>
      </c>
      <c r="Q6" s="944"/>
      <c r="R6" s="944"/>
      <c r="S6" s="856" t="s">
        <v>3412</v>
      </c>
      <c r="T6" s="85"/>
    </row>
    <row r="7" spans="1:20" s="86" customFormat="1" ht="27.75" customHeight="1" x14ac:dyDescent="0.2">
      <c r="A7" s="841"/>
      <c r="B7" s="948"/>
      <c r="C7" s="844"/>
      <c r="D7" s="959"/>
      <c r="E7" s="960"/>
      <c r="F7" s="953" t="s">
        <v>3413</v>
      </c>
      <c r="G7" s="954"/>
      <c r="H7" s="953" t="s">
        <v>3544</v>
      </c>
      <c r="I7" s="954"/>
      <c r="J7" s="930" t="s">
        <v>3415</v>
      </c>
      <c r="K7" s="942"/>
      <c r="L7" s="930" t="s">
        <v>3413</v>
      </c>
      <c r="M7" s="942"/>
      <c r="N7" s="930" t="s">
        <v>3544</v>
      </c>
      <c r="O7" s="931"/>
      <c r="P7" s="928" t="s">
        <v>3415</v>
      </c>
      <c r="Q7" s="928" t="s">
        <v>3413</v>
      </c>
      <c r="R7" s="928" t="s">
        <v>3544</v>
      </c>
      <c r="S7" s="927"/>
      <c r="T7" s="418"/>
    </row>
    <row r="8" spans="1:20" s="86" customFormat="1" ht="26.25" customHeight="1" x14ac:dyDescent="0.2">
      <c r="A8" s="841"/>
      <c r="B8" s="948"/>
      <c r="C8" s="844"/>
      <c r="D8" s="959"/>
      <c r="E8" s="960"/>
      <c r="F8" s="955"/>
      <c r="G8" s="956"/>
      <c r="H8" s="955"/>
      <c r="I8" s="956"/>
      <c r="J8" s="932"/>
      <c r="K8" s="943"/>
      <c r="L8" s="932"/>
      <c r="M8" s="943"/>
      <c r="N8" s="932"/>
      <c r="O8" s="933"/>
      <c r="P8" s="929"/>
      <c r="Q8" s="929"/>
      <c r="R8" s="929"/>
      <c r="S8" s="927"/>
      <c r="T8" s="418"/>
    </row>
    <row r="9" spans="1:20" s="552" customFormat="1" ht="18.75" customHeight="1" x14ac:dyDescent="0.2">
      <c r="A9" s="842"/>
      <c r="B9" s="949"/>
      <c r="C9" s="845"/>
      <c r="D9" s="963" t="s">
        <v>3584</v>
      </c>
      <c r="E9" s="964"/>
      <c r="F9" s="934" t="s">
        <v>3418</v>
      </c>
      <c r="G9" s="935"/>
      <c r="H9" s="934" t="s">
        <v>3419</v>
      </c>
      <c r="I9" s="935"/>
      <c r="J9" s="936" t="s">
        <v>3420</v>
      </c>
      <c r="K9" s="937"/>
      <c r="L9" s="936" t="s">
        <v>3421</v>
      </c>
      <c r="M9" s="937"/>
      <c r="N9" s="936" t="s">
        <v>3422</v>
      </c>
      <c r="O9" s="938"/>
      <c r="P9" s="661" t="s">
        <v>3567</v>
      </c>
      <c r="Q9" s="661" t="s">
        <v>3568</v>
      </c>
      <c r="R9" s="661" t="s">
        <v>3569</v>
      </c>
      <c r="S9" s="662" t="s">
        <v>3582</v>
      </c>
      <c r="T9" s="418"/>
    </row>
    <row r="10" spans="1:20" s="421" customFormat="1" ht="23.25" x14ac:dyDescent="0.2">
      <c r="A10" s="553" t="s">
        <v>111</v>
      </c>
      <c r="B10" s="553"/>
      <c r="C10" s="554">
        <f>SUM(C11+C14)</f>
        <v>4091936.5</v>
      </c>
      <c r="D10" s="554"/>
      <c r="E10" s="554">
        <f t="shared" ref="E10:S10" si="0">SUM(E11+E14)</f>
        <v>276876.19</v>
      </c>
      <c r="F10" s="554"/>
      <c r="G10" s="554">
        <f t="shared" si="0"/>
        <v>78125.06</v>
      </c>
      <c r="H10" s="554"/>
      <c r="I10" s="554">
        <f t="shared" si="0"/>
        <v>32706.53</v>
      </c>
      <c r="J10" s="554"/>
      <c r="K10" s="554">
        <f t="shared" si="0"/>
        <v>70945.25</v>
      </c>
      <c r="L10" s="554"/>
      <c r="M10" s="554">
        <f t="shared" si="0"/>
        <v>54908.2</v>
      </c>
      <c r="N10" s="554"/>
      <c r="O10" s="554">
        <f t="shared" si="0"/>
        <v>40191.15</v>
      </c>
      <c r="P10" s="567">
        <f t="shared" si="0"/>
        <v>70945.25</v>
      </c>
      <c r="Q10" s="567">
        <f t="shared" si="0"/>
        <v>133033.26</v>
      </c>
      <c r="R10" s="567">
        <f t="shared" si="0"/>
        <v>72897.679999999993</v>
      </c>
      <c r="S10" s="554">
        <f t="shared" si="0"/>
        <v>3815060.3099999996</v>
      </c>
      <c r="T10" s="418"/>
    </row>
    <row r="11" spans="1:20" s="463" customFormat="1" ht="23.25" x14ac:dyDescent="0.2">
      <c r="A11" s="556"/>
      <c r="B11" s="557" t="s">
        <v>3557</v>
      </c>
      <c r="C11" s="558">
        <f>SUM(C12:C13)</f>
        <v>1544526.5</v>
      </c>
      <c r="D11" s="242"/>
      <c r="E11" s="242">
        <f t="shared" ref="E11:S11" si="1">SUM(E12:E13)</f>
        <v>110831.59</v>
      </c>
      <c r="F11" s="242"/>
      <c r="G11" s="242">
        <f t="shared" si="1"/>
        <v>78125.06</v>
      </c>
      <c r="H11" s="242"/>
      <c r="I11" s="242">
        <f t="shared" si="1"/>
        <v>32706.53</v>
      </c>
      <c r="J11" s="242"/>
      <c r="K11" s="242">
        <f t="shared" si="1"/>
        <v>0</v>
      </c>
      <c r="L11" s="242"/>
      <c r="M11" s="242">
        <f t="shared" si="1"/>
        <v>0</v>
      </c>
      <c r="N11" s="242"/>
      <c r="O11" s="242">
        <f t="shared" si="1"/>
        <v>0</v>
      </c>
      <c r="P11" s="242">
        <f t="shared" si="1"/>
        <v>0</v>
      </c>
      <c r="Q11" s="242">
        <f t="shared" si="1"/>
        <v>78125.06</v>
      </c>
      <c r="R11" s="242">
        <f t="shared" si="1"/>
        <v>32706.53</v>
      </c>
      <c r="S11" s="242">
        <f t="shared" si="1"/>
        <v>1433694.91</v>
      </c>
      <c r="T11" s="418"/>
    </row>
    <row r="12" spans="1:20" s="447" customFormat="1" ht="23.25" x14ac:dyDescent="0.2">
      <c r="A12" s="559"/>
      <c r="B12" s="560"/>
      <c r="C12" s="561">
        <v>181600</v>
      </c>
      <c r="D12" s="460">
        <v>0.16</v>
      </c>
      <c r="E12" s="231">
        <v>29056</v>
      </c>
      <c r="F12" s="227">
        <v>0.13</v>
      </c>
      <c r="G12" s="226">
        <v>23608</v>
      </c>
      <c r="H12" s="227">
        <v>0.03</v>
      </c>
      <c r="I12" s="226">
        <v>5448</v>
      </c>
      <c r="J12" s="226"/>
      <c r="K12" s="231">
        <v>0</v>
      </c>
      <c r="L12" s="226"/>
      <c r="M12" s="231">
        <v>0</v>
      </c>
      <c r="N12" s="226"/>
      <c r="O12" s="231">
        <v>0</v>
      </c>
      <c r="P12" s="344">
        <v>0</v>
      </c>
      <c r="Q12" s="344">
        <v>23608</v>
      </c>
      <c r="R12" s="337">
        <v>5448</v>
      </c>
      <c r="S12" s="226">
        <v>152544</v>
      </c>
      <c r="T12" s="418"/>
    </row>
    <row r="13" spans="1:20" s="447" customFormat="1" ht="23.25" x14ac:dyDescent="0.2">
      <c r="A13" s="559"/>
      <c r="B13" s="560"/>
      <c r="C13" s="561">
        <v>1362926.5</v>
      </c>
      <c r="D13" s="460">
        <v>0.06</v>
      </c>
      <c r="E13" s="231">
        <v>81775.59</v>
      </c>
      <c r="F13" s="227">
        <v>0.04</v>
      </c>
      <c r="G13" s="226">
        <v>54517.06</v>
      </c>
      <c r="H13" s="227">
        <v>0.02</v>
      </c>
      <c r="I13" s="226">
        <v>27258.53</v>
      </c>
      <c r="J13" s="226"/>
      <c r="K13" s="231">
        <v>0</v>
      </c>
      <c r="L13" s="226"/>
      <c r="M13" s="231">
        <v>0</v>
      </c>
      <c r="N13" s="226"/>
      <c r="O13" s="231">
        <v>0</v>
      </c>
      <c r="P13" s="344">
        <v>0</v>
      </c>
      <c r="Q13" s="344">
        <v>54517.06</v>
      </c>
      <c r="R13" s="337">
        <v>27258.53</v>
      </c>
      <c r="S13" s="226">
        <v>1281150.9099999999</v>
      </c>
      <c r="T13" s="418"/>
    </row>
    <row r="14" spans="1:20" s="562" customFormat="1" ht="23.25" x14ac:dyDescent="0.2">
      <c r="A14" s="556"/>
      <c r="B14" s="557" t="s">
        <v>3558</v>
      </c>
      <c r="C14" s="558">
        <f>SUM(C15:C16)</f>
        <v>2547410</v>
      </c>
      <c r="D14" s="242"/>
      <c r="E14" s="242">
        <f t="shared" ref="E14:S14" si="2">SUM(E15:E16)</f>
        <v>166044.6</v>
      </c>
      <c r="F14" s="242"/>
      <c r="G14" s="242">
        <f t="shared" si="2"/>
        <v>0</v>
      </c>
      <c r="H14" s="242"/>
      <c r="I14" s="242">
        <f t="shared" si="2"/>
        <v>0</v>
      </c>
      <c r="J14" s="242"/>
      <c r="K14" s="242">
        <f t="shared" si="2"/>
        <v>70945.25</v>
      </c>
      <c r="L14" s="242"/>
      <c r="M14" s="242">
        <f t="shared" si="2"/>
        <v>54908.2</v>
      </c>
      <c r="N14" s="242"/>
      <c r="O14" s="242">
        <f t="shared" si="2"/>
        <v>40191.15</v>
      </c>
      <c r="P14" s="242">
        <f t="shared" si="2"/>
        <v>70945.25</v>
      </c>
      <c r="Q14" s="242">
        <f t="shared" si="2"/>
        <v>54908.2</v>
      </c>
      <c r="R14" s="242">
        <f t="shared" si="2"/>
        <v>40191.15</v>
      </c>
      <c r="S14" s="242">
        <f t="shared" si="2"/>
        <v>2381365.4</v>
      </c>
      <c r="T14" s="418"/>
    </row>
    <row r="15" spans="1:20" s="447" customFormat="1" ht="23.25" x14ac:dyDescent="0.2">
      <c r="A15" s="559"/>
      <c r="B15" s="560"/>
      <c r="C15" s="563">
        <v>132000</v>
      </c>
      <c r="D15" s="460">
        <v>0.16</v>
      </c>
      <c r="E15" s="231">
        <v>21120</v>
      </c>
      <c r="F15" s="231">
        <v>0</v>
      </c>
      <c r="G15" s="231">
        <v>0</v>
      </c>
      <c r="H15" s="231">
        <v>0</v>
      </c>
      <c r="I15" s="231">
        <v>0</v>
      </c>
      <c r="J15" s="227">
        <v>0.08</v>
      </c>
      <c r="K15" s="231">
        <v>10560</v>
      </c>
      <c r="L15" s="227">
        <v>0.05</v>
      </c>
      <c r="M15" s="231">
        <v>6600</v>
      </c>
      <c r="N15" s="227">
        <v>0.03</v>
      </c>
      <c r="O15" s="231">
        <v>3960</v>
      </c>
      <c r="P15" s="344">
        <v>10560</v>
      </c>
      <c r="Q15" s="344">
        <v>6600</v>
      </c>
      <c r="R15" s="337">
        <v>3960</v>
      </c>
      <c r="S15" s="231">
        <v>110880</v>
      </c>
      <c r="T15" s="418"/>
    </row>
    <row r="16" spans="1:20" s="447" customFormat="1" ht="23.25" x14ac:dyDescent="0.2">
      <c r="A16" s="564"/>
      <c r="B16" s="565"/>
      <c r="C16" s="561">
        <v>2415410</v>
      </c>
      <c r="D16" s="460">
        <v>0.06</v>
      </c>
      <c r="E16" s="231">
        <v>144924.6</v>
      </c>
      <c r="F16" s="226"/>
      <c r="G16" s="231">
        <v>0</v>
      </c>
      <c r="H16" s="226"/>
      <c r="I16" s="231">
        <v>0</v>
      </c>
      <c r="J16" s="462">
        <v>2.5000000000000001E-2</v>
      </c>
      <c r="K16" s="226">
        <v>60385.25</v>
      </c>
      <c r="L16" s="227">
        <v>0.02</v>
      </c>
      <c r="M16" s="226">
        <v>48308.2</v>
      </c>
      <c r="N16" s="462">
        <v>1.4999999999999999E-2</v>
      </c>
      <c r="O16" s="226">
        <v>36231.15</v>
      </c>
      <c r="P16" s="344">
        <v>60385.25</v>
      </c>
      <c r="Q16" s="344">
        <v>48308.2</v>
      </c>
      <c r="R16" s="337">
        <v>36231.15</v>
      </c>
      <c r="S16" s="226">
        <v>2270485.4</v>
      </c>
      <c r="T16" s="418"/>
    </row>
    <row r="17" spans="1:20" s="447" customFormat="1" ht="23.25" x14ac:dyDescent="0.2">
      <c r="A17" s="566" t="s">
        <v>185</v>
      </c>
      <c r="B17" s="566"/>
      <c r="C17" s="567">
        <f>SUM(C18:C19)</f>
        <v>524500</v>
      </c>
      <c r="D17" s="567"/>
      <c r="E17" s="567">
        <f t="shared" ref="E17:S17" si="3">SUM(E18:E19)</f>
        <v>31470</v>
      </c>
      <c r="F17" s="567"/>
      <c r="G17" s="567">
        <f t="shared" si="3"/>
        <v>19960</v>
      </c>
      <c r="H17" s="567"/>
      <c r="I17" s="567">
        <f t="shared" si="3"/>
        <v>9980</v>
      </c>
      <c r="J17" s="567"/>
      <c r="K17" s="567">
        <f t="shared" si="3"/>
        <v>637.5</v>
      </c>
      <c r="L17" s="567"/>
      <c r="M17" s="567">
        <f t="shared" si="3"/>
        <v>510</v>
      </c>
      <c r="N17" s="567"/>
      <c r="O17" s="567">
        <f t="shared" si="3"/>
        <v>382.5</v>
      </c>
      <c r="P17" s="567">
        <f t="shared" si="3"/>
        <v>637.5</v>
      </c>
      <c r="Q17" s="567">
        <f t="shared" si="3"/>
        <v>20470</v>
      </c>
      <c r="R17" s="567">
        <f t="shared" si="3"/>
        <v>10362.5</v>
      </c>
      <c r="S17" s="567">
        <f t="shared" si="3"/>
        <v>493030</v>
      </c>
      <c r="T17" s="418"/>
    </row>
    <row r="18" spans="1:20" s="447" customFormat="1" ht="23.25" x14ac:dyDescent="0.2">
      <c r="A18" s="527"/>
      <c r="B18" s="557" t="s">
        <v>3557</v>
      </c>
      <c r="C18" s="561">
        <v>499000</v>
      </c>
      <c r="D18" s="460">
        <v>0.06</v>
      </c>
      <c r="E18" s="231">
        <v>29940</v>
      </c>
      <c r="F18" s="227">
        <v>0.04</v>
      </c>
      <c r="G18" s="226">
        <v>19960</v>
      </c>
      <c r="H18" s="227">
        <v>0.02</v>
      </c>
      <c r="I18" s="226">
        <v>9980</v>
      </c>
      <c r="J18" s="226"/>
      <c r="K18" s="231">
        <v>0</v>
      </c>
      <c r="L18" s="231"/>
      <c r="M18" s="231">
        <v>0</v>
      </c>
      <c r="N18" s="231"/>
      <c r="O18" s="231">
        <v>0</v>
      </c>
      <c r="P18" s="344">
        <v>0</v>
      </c>
      <c r="Q18" s="344">
        <v>19960</v>
      </c>
      <c r="R18" s="337">
        <v>9980</v>
      </c>
      <c r="S18" s="226">
        <v>469060</v>
      </c>
      <c r="T18" s="418"/>
    </row>
    <row r="19" spans="1:20" s="447" customFormat="1" ht="23.25" x14ac:dyDescent="0.2">
      <c r="A19" s="568"/>
      <c r="B19" s="569" t="s">
        <v>3558</v>
      </c>
      <c r="C19" s="561">
        <v>25500</v>
      </c>
      <c r="D19" s="460">
        <v>0.06</v>
      </c>
      <c r="E19" s="231">
        <v>1530</v>
      </c>
      <c r="F19" s="226"/>
      <c r="G19" s="231">
        <v>0</v>
      </c>
      <c r="H19" s="231"/>
      <c r="I19" s="231">
        <v>0</v>
      </c>
      <c r="J19" s="462">
        <v>2.5000000000000001E-2</v>
      </c>
      <c r="K19" s="226">
        <v>637.5</v>
      </c>
      <c r="L19" s="227">
        <v>0.02</v>
      </c>
      <c r="M19" s="226">
        <v>510</v>
      </c>
      <c r="N19" s="462">
        <v>1.4999999999999999E-2</v>
      </c>
      <c r="O19" s="226">
        <v>382.5</v>
      </c>
      <c r="P19" s="344">
        <v>637.5</v>
      </c>
      <c r="Q19" s="344">
        <v>510</v>
      </c>
      <c r="R19" s="337">
        <v>382.5</v>
      </c>
      <c r="S19" s="226">
        <v>23970</v>
      </c>
      <c r="T19" s="418"/>
    </row>
    <row r="20" spans="1:20" s="447" customFormat="1" ht="23.25" x14ac:dyDescent="0.2">
      <c r="A20" s="570" t="s">
        <v>205</v>
      </c>
      <c r="B20" s="570"/>
      <c r="C20" s="567">
        <f>SUM(C21)</f>
        <v>850000</v>
      </c>
      <c r="D20" s="567"/>
      <c r="E20" s="567">
        <f t="shared" ref="E20:S20" si="4">SUM(E21)</f>
        <v>51000</v>
      </c>
      <c r="F20" s="567"/>
      <c r="G20" s="567">
        <f t="shared" si="4"/>
        <v>0</v>
      </c>
      <c r="H20" s="567"/>
      <c r="I20" s="567">
        <f t="shared" si="4"/>
        <v>0</v>
      </c>
      <c r="J20" s="567"/>
      <c r="K20" s="567">
        <f t="shared" si="4"/>
        <v>21250</v>
      </c>
      <c r="L20" s="567"/>
      <c r="M20" s="567">
        <f t="shared" si="4"/>
        <v>17000</v>
      </c>
      <c r="N20" s="567"/>
      <c r="O20" s="567">
        <f t="shared" si="4"/>
        <v>12750</v>
      </c>
      <c r="P20" s="567">
        <f t="shared" si="4"/>
        <v>21250</v>
      </c>
      <c r="Q20" s="567">
        <f t="shared" si="4"/>
        <v>17000</v>
      </c>
      <c r="R20" s="567">
        <f t="shared" si="4"/>
        <v>12750</v>
      </c>
      <c r="S20" s="567">
        <f t="shared" si="4"/>
        <v>799000</v>
      </c>
      <c r="T20" s="418"/>
    </row>
    <row r="21" spans="1:20" s="447" customFormat="1" ht="23.25" x14ac:dyDescent="0.2">
      <c r="A21" s="568"/>
      <c r="B21" s="569" t="s">
        <v>3558</v>
      </c>
      <c r="C21" s="563">
        <v>850000</v>
      </c>
      <c r="D21" s="460">
        <v>0.06</v>
      </c>
      <c r="E21" s="231">
        <v>51000</v>
      </c>
      <c r="F21" s="227"/>
      <c r="G21" s="231">
        <v>0</v>
      </c>
      <c r="H21" s="227"/>
      <c r="I21" s="231">
        <v>0</v>
      </c>
      <c r="J21" s="462">
        <v>2.5000000000000001E-2</v>
      </c>
      <c r="K21" s="231">
        <v>21250</v>
      </c>
      <c r="L21" s="227">
        <v>0.02</v>
      </c>
      <c r="M21" s="231">
        <v>17000</v>
      </c>
      <c r="N21" s="462">
        <v>1.4999999999999999E-2</v>
      </c>
      <c r="O21" s="231">
        <v>12750</v>
      </c>
      <c r="P21" s="344">
        <v>21250</v>
      </c>
      <c r="Q21" s="344">
        <v>17000</v>
      </c>
      <c r="R21" s="337">
        <v>12750</v>
      </c>
      <c r="S21" s="231">
        <v>799000</v>
      </c>
      <c r="T21" s="418"/>
    </row>
    <row r="22" spans="1:20" s="571" customFormat="1" ht="23.25" x14ac:dyDescent="0.2">
      <c r="A22" s="553" t="s">
        <v>218</v>
      </c>
      <c r="B22" s="553"/>
      <c r="C22" s="567">
        <f>SUM(C23+C26)</f>
        <v>1815550</v>
      </c>
      <c r="D22" s="567"/>
      <c r="E22" s="567">
        <f t="shared" ref="E22:S22" si="5">SUM(E23+E26)</f>
        <v>240538</v>
      </c>
      <c r="F22" s="567"/>
      <c r="G22" s="567">
        <f t="shared" si="5"/>
        <v>83253</v>
      </c>
      <c r="H22" s="567"/>
      <c r="I22" s="567">
        <f t="shared" si="5"/>
        <v>23423</v>
      </c>
      <c r="J22" s="567"/>
      <c r="K22" s="567">
        <f t="shared" si="5"/>
        <v>66388.5</v>
      </c>
      <c r="L22" s="567"/>
      <c r="M22" s="567">
        <f t="shared" si="5"/>
        <v>41967.5</v>
      </c>
      <c r="N22" s="567"/>
      <c r="O22" s="567">
        <f t="shared" si="5"/>
        <v>25506</v>
      </c>
      <c r="P22" s="567">
        <f t="shared" si="5"/>
        <v>66388.5</v>
      </c>
      <c r="Q22" s="567">
        <f t="shared" si="5"/>
        <v>125220.5</v>
      </c>
      <c r="R22" s="567">
        <f t="shared" si="5"/>
        <v>48929</v>
      </c>
      <c r="S22" s="567">
        <f t="shared" si="5"/>
        <v>1575012</v>
      </c>
      <c r="T22" s="418"/>
    </row>
    <row r="23" spans="1:20" s="447" customFormat="1" ht="23.25" x14ac:dyDescent="0.2">
      <c r="A23" s="572"/>
      <c r="B23" s="573" t="s">
        <v>3557</v>
      </c>
      <c r="C23" s="574">
        <f>SUM(C24:C25)</f>
        <v>911100</v>
      </c>
      <c r="D23" s="574"/>
      <c r="E23" s="574">
        <f t="shared" ref="E23:S23" si="6">SUM(E24:E25)</f>
        <v>106676</v>
      </c>
      <c r="F23" s="574"/>
      <c r="G23" s="574">
        <f t="shared" si="6"/>
        <v>83253</v>
      </c>
      <c r="H23" s="574"/>
      <c r="I23" s="574">
        <f t="shared" si="6"/>
        <v>23423</v>
      </c>
      <c r="J23" s="574"/>
      <c r="K23" s="574">
        <f t="shared" si="6"/>
        <v>0</v>
      </c>
      <c r="L23" s="574"/>
      <c r="M23" s="574">
        <f t="shared" si="6"/>
        <v>0</v>
      </c>
      <c r="N23" s="574"/>
      <c r="O23" s="574">
        <f t="shared" si="6"/>
        <v>0</v>
      </c>
      <c r="P23" s="574">
        <f t="shared" si="6"/>
        <v>0</v>
      </c>
      <c r="Q23" s="574">
        <f t="shared" si="6"/>
        <v>83253</v>
      </c>
      <c r="R23" s="574">
        <f t="shared" si="6"/>
        <v>23423</v>
      </c>
      <c r="S23" s="574">
        <f t="shared" si="6"/>
        <v>804424</v>
      </c>
      <c r="T23" s="418"/>
    </row>
    <row r="24" spans="1:20" s="447" customFormat="1" ht="23.25" x14ac:dyDescent="0.2">
      <c r="A24" s="575"/>
      <c r="B24" s="576"/>
      <c r="C24" s="577">
        <v>520100</v>
      </c>
      <c r="D24" s="461">
        <v>0.16</v>
      </c>
      <c r="E24" s="230">
        <v>83216</v>
      </c>
      <c r="F24" s="227">
        <v>0.13</v>
      </c>
      <c r="G24" s="230">
        <v>67613</v>
      </c>
      <c r="H24" s="227">
        <v>0.03</v>
      </c>
      <c r="I24" s="230">
        <v>15603</v>
      </c>
      <c r="J24" s="230"/>
      <c r="K24" s="230">
        <v>0</v>
      </c>
      <c r="L24" s="230"/>
      <c r="M24" s="230">
        <v>0</v>
      </c>
      <c r="N24" s="230"/>
      <c r="O24" s="230">
        <v>0</v>
      </c>
      <c r="P24" s="344">
        <v>0</v>
      </c>
      <c r="Q24" s="344">
        <v>67613</v>
      </c>
      <c r="R24" s="337">
        <v>15603</v>
      </c>
      <c r="S24" s="230">
        <v>436884</v>
      </c>
      <c r="T24" s="418"/>
    </row>
    <row r="25" spans="1:20" s="447" customFormat="1" ht="23.25" x14ac:dyDescent="0.2">
      <c r="A25" s="578"/>
      <c r="B25" s="579"/>
      <c r="C25" s="577">
        <v>391000</v>
      </c>
      <c r="D25" s="461">
        <v>0.06</v>
      </c>
      <c r="E25" s="230">
        <v>23460</v>
      </c>
      <c r="F25" s="227">
        <v>0.04</v>
      </c>
      <c r="G25" s="230">
        <v>15640</v>
      </c>
      <c r="H25" s="227">
        <v>0.02</v>
      </c>
      <c r="I25" s="230">
        <v>7820</v>
      </c>
      <c r="J25" s="230"/>
      <c r="K25" s="230">
        <v>0</v>
      </c>
      <c r="L25" s="230"/>
      <c r="M25" s="230">
        <v>0</v>
      </c>
      <c r="N25" s="230"/>
      <c r="O25" s="230">
        <v>0</v>
      </c>
      <c r="P25" s="344">
        <v>0</v>
      </c>
      <c r="Q25" s="344">
        <v>15640</v>
      </c>
      <c r="R25" s="337">
        <v>7820</v>
      </c>
      <c r="S25" s="230">
        <v>367540</v>
      </c>
      <c r="T25" s="418"/>
    </row>
    <row r="26" spans="1:20" s="447" customFormat="1" ht="23.25" x14ac:dyDescent="0.2">
      <c r="A26" s="580"/>
      <c r="B26" s="557" t="s">
        <v>3558</v>
      </c>
      <c r="C26" s="581">
        <f>SUM(C27:C28)</f>
        <v>904450</v>
      </c>
      <c r="D26" s="581"/>
      <c r="E26" s="581">
        <f t="shared" ref="E26:S26" si="7">SUM(E27:E28)</f>
        <v>133862</v>
      </c>
      <c r="F26" s="581"/>
      <c r="G26" s="581">
        <f t="shared" si="7"/>
        <v>0</v>
      </c>
      <c r="H26" s="581"/>
      <c r="I26" s="581">
        <f t="shared" si="7"/>
        <v>0</v>
      </c>
      <c r="J26" s="581"/>
      <c r="K26" s="581">
        <f t="shared" si="7"/>
        <v>66388.5</v>
      </c>
      <c r="L26" s="581"/>
      <c r="M26" s="581">
        <f t="shared" si="7"/>
        <v>41967.5</v>
      </c>
      <c r="N26" s="581"/>
      <c r="O26" s="581">
        <f t="shared" si="7"/>
        <v>25506</v>
      </c>
      <c r="P26" s="581">
        <f t="shared" si="7"/>
        <v>66388.5</v>
      </c>
      <c r="Q26" s="581">
        <f t="shared" si="7"/>
        <v>41967.5</v>
      </c>
      <c r="R26" s="581">
        <f t="shared" si="7"/>
        <v>25506</v>
      </c>
      <c r="S26" s="581">
        <f t="shared" si="7"/>
        <v>770588</v>
      </c>
      <c r="T26" s="418"/>
    </row>
    <row r="27" spans="1:20" s="447" customFormat="1" ht="23.25" x14ac:dyDescent="0.2">
      <c r="A27" s="582"/>
      <c r="B27" s="583"/>
      <c r="C27" s="563">
        <v>795950</v>
      </c>
      <c r="D27" s="460">
        <v>0.16</v>
      </c>
      <c r="E27" s="231">
        <v>127352</v>
      </c>
      <c r="F27" s="227"/>
      <c r="G27" s="231">
        <v>0</v>
      </c>
      <c r="H27" s="227"/>
      <c r="I27" s="231">
        <v>0</v>
      </c>
      <c r="J27" s="227">
        <v>0.08</v>
      </c>
      <c r="K27" s="231">
        <v>63676</v>
      </c>
      <c r="L27" s="227">
        <v>0.05</v>
      </c>
      <c r="M27" s="231">
        <v>39797.5</v>
      </c>
      <c r="N27" s="227">
        <v>0.03</v>
      </c>
      <c r="O27" s="231">
        <v>23878.5</v>
      </c>
      <c r="P27" s="344">
        <v>63676</v>
      </c>
      <c r="Q27" s="344">
        <v>39797.5</v>
      </c>
      <c r="R27" s="337">
        <v>23878.5</v>
      </c>
      <c r="S27" s="231">
        <v>668598</v>
      </c>
      <c r="T27" s="418"/>
    </row>
    <row r="28" spans="1:20" s="447" customFormat="1" ht="23.25" x14ac:dyDescent="0.2">
      <c r="A28" s="584"/>
      <c r="B28" s="585"/>
      <c r="C28" s="563">
        <v>108500</v>
      </c>
      <c r="D28" s="460">
        <v>0.06</v>
      </c>
      <c r="E28" s="231">
        <v>6510</v>
      </c>
      <c r="F28" s="227"/>
      <c r="G28" s="231">
        <v>0</v>
      </c>
      <c r="H28" s="227"/>
      <c r="I28" s="231">
        <v>0</v>
      </c>
      <c r="J28" s="462">
        <v>2.5000000000000001E-2</v>
      </c>
      <c r="K28" s="231">
        <v>2712.5</v>
      </c>
      <c r="L28" s="227">
        <v>0.02</v>
      </c>
      <c r="M28" s="231">
        <v>2170</v>
      </c>
      <c r="N28" s="462">
        <v>1.4999999999999999E-2</v>
      </c>
      <c r="O28" s="231">
        <v>1627.5</v>
      </c>
      <c r="P28" s="344">
        <v>2712.5</v>
      </c>
      <c r="Q28" s="344">
        <v>2170</v>
      </c>
      <c r="R28" s="337">
        <v>1627.5</v>
      </c>
      <c r="S28" s="231">
        <v>101990</v>
      </c>
      <c r="T28" s="418"/>
    </row>
    <row r="29" spans="1:20" s="571" customFormat="1" ht="23.25" x14ac:dyDescent="0.2">
      <c r="A29" s="553" t="s">
        <v>256</v>
      </c>
      <c r="B29" s="553"/>
      <c r="C29" s="554">
        <f>SUM(C30+C31)</f>
        <v>361700</v>
      </c>
      <c r="D29" s="554"/>
      <c r="E29" s="554">
        <f t="shared" ref="E29:S29" si="8">SUM(E30+E31)</f>
        <v>21702</v>
      </c>
      <c r="F29" s="554"/>
      <c r="G29" s="554">
        <f t="shared" si="8"/>
        <v>12340</v>
      </c>
      <c r="H29" s="554"/>
      <c r="I29" s="554">
        <f t="shared" si="8"/>
        <v>6170</v>
      </c>
      <c r="J29" s="554"/>
      <c r="K29" s="554">
        <f t="shared" si="8"/>
        <v>1330</v>
      </c>
      <c r="L29" s="554"/>
      <c r="M29" s="554">
        <f t="shared" si="8"/>
        <v>1064</v>
      </c>
      <c r="N29" s="554"/>
      <c r="O29" s="554">
        <f t="shared" si="8"/>
        <v>798</v>
      </c>
      <c r="P29" s="554">
        <f t="shared" si="8"/>
        <v>1330</v>
      </c>
      <c r="Q29" s="554">
        <f t="shared" si="8"/>
        <v>13404</v>
      </c>
      <c r="R29" s="554">
        <f t="shared" si="8"/>
        <v>6968</v>
      </c>
      <c r="S29" s="554">
        <f t="shared" si="8"/>
        <v>339998</v>
      </c>
      <c r="T29" s="418"/>
    </row>
    <row r="30" spans="1:20" s="447" customFormat="1" ht="23.25" x14ac:dyDescent="0.2">
      <c r="A30" s="586"/>
      <c r="B30" s="573" t="s">
        <v>3557</v>
      </c>
      <c r="C30" s="577">
        <v>308500</v>
      </c>
      <c r="D30" s="461">
        <v>0.06</v>
      </c>
      <c r="E30" s="230">
        <v>18510</v>
      </c>
      <c r="F30" s="227">
        <v>0.04</v>
      </c>
      <c r="G30" s="230">
        <v>12340</v>
      </c>
      <c r="H30" s="227">
        <v>0.02</v>
      </c>
      <c r="I30" s="230">
        <v>6170</v>
      </c>
      <c r="J30" s="227"/>
      <c r="K30" s="230">
        <v>0</v>
      </c>
      <c r="L30" s="227"/>
      <c r="M30" s="230">
        <v>0</v>
      </c>
      <c r="N30" s="227"/>
      <c r="O30" s="230">
        <v>0</v>
      </c>
      <c r="P30" s="344">
        <v>0</v>
      </c>
      <c r="Q30" s="344">
        <v>12340</v>
      </c>
      <c r="R30" s="337">
        <v>6170</v>
      </c>
      <c r="S30" s="230">
        <v>289990</v>
      </c>
      <c r="T30" s="418"/>
    </row>
    <row r="31" spans="1:20" s="447" customFormat="1" ht="23.25" x14ac:dyDescent="0.2">
      <c r="A31" s="587"/>
      <c r="B31" s="569" t="s">
        <v>3558</v>
      </c>
      <c r="C31" s="563">
        <v>53200</v>
      </c>
      <c r="D31" s="460">
        <v>0.06</v>
      </c>
      <c r="E31" s="231">
        <v>3192</v>
      </c>
      <c r="F31" s="227"/>
      <c r="G31" s="231">
        <v>0</v>
      </c>
      <c r="H31" s="227"/>
      <c r="I31" s="231">
        <v>0</v>
      </c>
      <c r="J31" s="462">
        <v>2.5000000000000001E-2</v>
      </c>
      <c r="K31" s="231">
        <v>1330</v>
      </c>
      <c r="L31" s="227">
        <v>0.02</v>
      </c>
      <c r="M31" s="231">
        <v>1064</v>
      </c>
      <c r="N31" s="462">
        <v>1.4999999999999999E-2</v>
      </c>
      <c r="O31" s="231">
        <v>798</v>
      </c>
      <c r="P31" s="344">
        <v>1330</v>
      </c>
      <c r="Q31" s="344">
        <v>1064</v>
      </c>
      <c r="R31" s="337">
        <v>798</v>
      </c>
      <c r="S31" s="231">
        <v>50008</v>
      </c>
      <c r="T31" s="418"/>
    </row>
    <row r="32" spans="1:20" s="571" customFormat="1" ht="23.25" x14ac:dyDescent="0.2">
      <c r="A32" s="553" t="s">
        <v>487</v>
      </c>
      <c r="B32" s="553"/>
      <c r="C32" s="554">
        <f>SUM(C33)</f>
        <v>13155</v>
      </c>
      <c r="D32" s="554"/>
      <c r="E32" s="554">
        <f t="shared" ref="E32:S32" si="9">SUM(E33)</f>
        <v>2104.8000000000002</v>
      </c>
      <c r="F32" s="554"/>
      <c r="G32" s="554">
        <f t="shared" si="9"/>
        <v>1710.15</v>
      </c>
      <c r="H32" s="554"/>
      <c r="I32" s="554">
        <f t="shared" si="9"/>
        <v>394.65</v>
      </c>
      <c r="J32" s="554"/>
      <c r="K32" s="554">
        <f t="shared" si="9"/>
        <v>0</v>
      </c>
      <c r="L32" s="554"/>
      <c r="M32" s="554">
        <f t="shared" si="9"/>
        <v>0</v>
      </c>
      <c r="N32" s="554"/>
      <c r="O32" s="554">
        <f t="shared" si="9"/>
        <v>0</v>
      </c>
      <c r="P32" s="554">
        <f t="shared" si="9"/>
        <v>0</v>
      </c>
      <c r="Q32" s="554">
        <f t="shared" si="9"/>
        <v>1710.15</v>
      </c>
      <c r="R32" s="554">
        <f t="shared" si="9"/>
        <v>394.65</v>
      </c>
      <c r="S32" s="554">
        <f t="shared" si="9"/>
        <v>11050.2</v>
      </c>
      <c r="T32" s="418"/>
    </row>
    <row r="33" spans="1:20" s="447" customFormat="1" ht="23.25" x14ac:dyDescent="0.2">
      <c r="A33" s="586"/>
      <c r="B33" s="588" t="s">
        <v>3557</v>
      </c>
      <c r="C33" s="577">
        <v>13155</v>
      </c>
      <c r="D33" s="461">
        <v>0.16</v>
      </c>
      <c r="E33" s="230">
        <v>2104.8000000000002</v>
      </c>
      <c r="F33" s="227">
        <v>0.13</v>
      </c>
      <c r="G33" s="230">
        <v>1710.15</v>
      </c>
      <c r="H33" s="227">
        <v>0.03</v>
      </c>
      <c r="I33" s="230">
        <v>394.65</v>
      </c>
      <c r="J33" s="230"/>
      <c r="K33" s="230">
        <v>0</v>
      </c>
      <c r="L33" s="230"/>
      <c r="M33" s="230">
        <v>0</v>
      </c>
      <c r="N33" s="230"/>
      <c r="O33" s="230">
        <v>0</v>
      </c>
      <c r="P33" s="344">
        <v>0</v>
      </c>
      <c r="Q33" s="344">
        <v>1710.15</v>
      </c>
      <c r="R33" s="337">
        <v>394.65</v>
      </c>
      <c r="S33" s="230">
        <v>11050.2</v>
      </c>
      <c r="T33" s="418"/>
    </row>
    <row r="34" spans="1:20" s="571" customFormat="1" ht="23.25" x14ac:dyDescent="0.2">
      <c r="A34" s="570" t="s">
        <v>554</v>
      </c>
      <c r="B34" s="570"/>
      <c r="C34" s="554">
        <f>SUM(C35)</f>
        <v>8000</v>
      </c>
      <c r="D34" s="554"/>
      <c r="E34" s="554">
        <f t="shared" ref="E34:S34" si="10">SUM(E35)</f>
        <v>1280</v>
      </c>
      <c r="F34" s="554"/>
      <c r="G34" s="554">
        <f t="shared" si="10"/>
        <v>0</v>
      </c>
      <c r="H34" s="554"/>
      <c r="I34" s="554">
        <f t="shared" si="10"/>
        <v>0</v>
      </c>
      <c r="J34" s="554"/>
      <c r="K34" s="554">
        <f t="shared" si="10"/>
        <v>640</v>
      </c>
      <c r="L34" s="554"/>
      <c r="M34" s="554">
        <f t="shared" si="10"/>
        <v>400</v>
      </c>
      <c r="N34" s="554"/>
      <c r="O34" s="554">
        <f t="shared" si="10"/>
        <v>240</v>
      </c>
      <c r="P34" s="554">
        <f t="shared" si="10"/>
        <v>640</v>
      </c>
      <c r="Q34" s="554">
        <f t="shared" si="10"/>
        <v>400</v>
      </c>
      <c r="R34" s="554">
        <f t="shared" si="10"/>
        <v>240</v>
      </c>
      <c r="S34" s="554">
        <f t="shared" si="10"/>
        <v>6720</v>
      </c>
      <c r="T34" s="418"/>
    </row>
    <row r="35" spans="1:20" s="447" customFormat="1" ht="23.25" x14ac:dyDescent="0.2">
      <c r="A35" s="568"/>
      <c r="B35" s="589" t="s">
        <v>3558</v>
      </c>
      <c r="C35" s="563">
        <v>8000</v>
      </c>
      <c r="D35" s="460">
        <v>0.16</v>
      </c>
      <c r="E35" s="231">
        <v>1280</v>
      </c>
      <c r="F35" s="227"/>
      <c r="G35" s="231">
        <v>0</v>
      </c>
      <c r="H35" s="227"/>
      <c r="I35" s="231">
        <v>0</v>
      </c>
      <c r="J35" s="227">
        <v>0.08</v>
      </c>
      <c r="K35" s="231">
        <v>640</v>
      </c>
      <c r="L35" s="227">
        <v>0.05</v>
      </c>
      <c r="M35" s="231">
        <v>400</v>
      </c>
      <c r="N35" s="227">
        <v>0.03</v>
      </c>
      <c r="O35" s="231">
        <v>240</v>
      </c>
      <c r="P35" s="344">
        <v>640</v>
      </c>
      <c r="Q35" s="344">
        <v>400</v>
      </c>
      <c r="R35" s="337">
        <v>240</v>
      </c>
      <c r="S35" s="231">
        <v>6720</v>
      </c>
      <c r="T35" s="418"/>
    </row>
    <row r="36" spans="1:20" s="571" customFormat="1" ht="23.25" x14ac:dyDescent="0.2">
      <c r="A36" s="570" t="s">
        <v>565</v>
      </c>
      <c r="B36" s="570"/>
      <c r="C36" s="554">
        <f>SUM(C37+C40)</f>
        <v>775830</v>
      </c>
      <c r="D36" s="554"/>
      <c r="E36" s="554">
        <f t="shared" ref="E36:S36" si="11">SUM(E37+E40)</f>
        <v>130132.8</v>
      </c>
      <c r="F36" s="554"/>
      <c r="G36" s="554">
        <f t="shared" si="11"/>
        <v>72388</v>
      </c>
      <c r="H36" s="554"/>
      <c r="I36" s="554">
        <f t="shared" si="11"/>
        <v>20108</v>
      </c>
      <c r="J36" s="554"/>
      <c r="K36" s="554">
        <f t="shared" si="11"/>
        <v>18818.400000000001</v>
      </c>
      <c r="L36" s="554"/>
      <c r="M36" s="554">
        <f t="shared" si="11"/>
        <v>11761.5</v>
      </c>
      <c r="N36" s="554"/>
      <c r="O36" s="554">
        <f t="shared" si="11"/>
        <v>7056.9</v>
      </c>
      <c r="P36" s="554">
        <f t="shared" si="11"/>
        <v>18818.400000000001</v>
      </c>
      <c r="Q36" s="554">
        <f t="shared" si="11"/>
        <v>84149.5</v>
      </c>
      <c r="R36" s="554">
        <f t="shared" si="11"/>
        <v>27164.9</v>
      </c>
      <c r="S36" s="554">
        <f t="shared" si="11"/>
        <v>645697.19999999995</v>
      </c>
      <c r="T36" s="418"/>
    </row>
    <row r="37" spans="1:20" s="447" customFormat="1" ht="23.25" x14ac:dyDescent="0.2">
      <c r="A37" s="590"/>
      <c r="B37" s="573" t="s">
        <v>3557</v>
      </c>
      <c r="C37" s="558">
        <f>SUM(C38:C39)</f>
        <v>540600</v>
      </c>
      <c r="D37" s="558"/>
      <c r="E37" s="558">
        <f t="shared" ref="E37:S37" si="12">SUM(E38:E39)</f>
        <v>92496</v>
      </c>
      <c r="F37" s="558"/>
      <c r="G37" s="558">
        <f t="shared" si="12"/>
        <v>72388</v>
      </c>
      <c r="H37" s="558"/>
      <c r="I37" s="558">
        <f t="shared" si="12"/>
        <v>20108</v>
      </c>
      <c r="J37" s="558"/>
      <c r="K37" s="558">
        <f t="shared" si="12"/>
        <v>0</v>
      </c>
      <c r="L37" s="558"/>
      <c r="M37" s="558">
        <f t="shared" si="12"/>
        <v>0</v>
      </c>
      <c r="N37" s="558"/>
      <c r="O37" s="558">
        <f t="shared" si="12"/>
        <v>0</v>
      </c>
      <c r="P37" s="558">
        <f t="shared" si="12"/>
        <v>0</v>
      </c>
      <c r="Q37" s="558">
        <f t="shared" si="12"/>
        <v>72388</v>
      </c>
      <c r="R37" s="558">
        <f t="shared" si="12"/>
        <v>20108</v>
      </c>
      <c r="S37" s="558">
        <f t="shared" si="12"/>
        <v>448104</v>
      </c>
      <c r="T37" s="418"/>
    </row>
    <row r="38" spans="1:20" s="447" customFormat="1" ht="23.25" x14ac:dyDescent="0.2">
      <c r="A38" s="591"/>
      <c r="B38" s="592"/>
      <c r="C38" s="593">
        <v>459600</v>
      </c>
      <c r="D38" s="461">
        <v>0.16</v>
      </c>
      <c r="E38" s="230">
        <v>73536</v>
      </c>
      <c r="F38" s="227">
        <v>0.13</v>
      </c>
      <c r="G38" s="221">
        <v>59748</v>
      </c>
      <c r="H38" s="227">
        <v>0.03</v>
      </c>
      <c r="I38" s="221">
        <v>13788</v>
      </c>
      <c r="J38" s="227"/>
      <c r="K38" s="230">
        <v>0</v>
      </c>
      <c r="L38" s="227"/>
      <c r="M38" s="230">
        <v>0</v>
      </c>
      <c r="N38" s="227"/>
      <c r="O38" s="230">
        <v>0</v>
      </c>
      <c r="P38" s="344">
        <v>0</v>
      </c>
      <c r="Q38" s="344">
        <v>59748</v>
      </c>
      <c r="R38" s="337">
        <v>13788</v>
      </c>
      <c r="S38" s="221">
        <v>386064</v>
      </c>
      <c r="T38" s="418"/>
    </row>
    <row r="39" spans="1:20" s="447" customFormat="1" ht="23.25" x14ac:dyDescent="0.2">
      <c r="A39" s="594"/>
      <c r="B39" s="595"/>
      <c r="C39" s="577">
        <v>81000</v>
      </c>
      <c r="D39" s="461">
        <v>0.06</v>
      </c>
      <c r="E39" s="230">
        <v>18960</v>
      </c>
      <c r="F39" s="227">
        <v>0.04</v>
      </c>
      <c r="G39" s="230">
        <v>12640</v>
      </c>
      <c r="H39" s="227">
        <v>0.02</v>
      </c>
      <c r="I39" s="230">
        <v>6320</v>
      </c>
      <c r="J39" s="230"/>
      <c r="K39" s="230">
        <v>0</v>
      </c>
      <c r="L39" s="230"/>
      <c r="M39" s="230">
        <v>0</v>
      </c>
      <c r="N39" s="230"/>
      <c r="O39" s="230">
        <v>0</v>
      </c>
      <c r="P39" s="344">
        <v>0</v>
      </c>
      <c r="Q39" s="344">
        <v>12640</v>
      </c>
      <c r="R39" s="337">
        <v>6320</v>
      </c>
      <c r="S39" s="230">
        <v>62040</v>
      </c>
      <c r="T39" s="418"/>
    </row>
    <row r="40" spans="1:20" s="447" customFormat="1" ht="23.25" x14ac:dyDescent="0.2">
      <c r="A40" s="596"/>
      <c r="B40" s="597" t="s">
        <v>3558</v>
      </c>
      <c r="C40" s="581">
        <f>SUM(C41)</f>
        <v>235230</v>
      </c>
      <c r="D40" s="581"/>
      <c r="E40" s="581">
        <f t="shared" ref="E40:S40" si="13">SUM(E41)</f>
        <v>37636.800000000003</v>
      </c>
      <c r="F40" s="581"/>
      <c r="G40" s="581">
        <f t="shared" si="13"/>
        <v>0</v>
      </c>
      <c r="H40" s="581"/>
      <c r="I40" s="581">
        <f t="shared" si="13"/>
        <v>0</v>
      </c>
      <c r="J40" s="581"/>
      <c r="K40" s="581">
        <f t="shared" si="13"/>
        <v>18818.400000000001</v>
      </c>
      <c r="L40" s="581"/>
      <c r="M40" s="581">
        <f t="shared" si="13"/>
        <v>11761.5</v>
      </c>
      <c r="N40" s="581"/>
      <c r="O40" s="581">
        <f t="shared" si="13"/>
        <v>7056.9</v>
      </c>
      <c r="P40" s="581">
        <f t="shared" si="13"/>
        <v>18818.400000000001</v>
      </c>
      <c r="Q40" s="581">
        <f t="shared" si="13"/>
        <v>11761.5</v>
      </c>
      <c r="R40" s="581">
        <f t="shared" si="13"/>
        <v>7056.9</v>
      </c>
      <c r="S40" s="581">
        <f t="shared" si="13"/>
        <v>197593.2</v>
      </c>
      <c r="T40" s="418"/>
    </row>
    <row r="41" spans="1:20" s="447" customFormat="1" ht="23.25" x14ac:dyDescent="0.2">
      <c r="A41" s="598"/>
      <c r="B41" s="599"/>
      <c r="C41" s="563">
        <v>235230</v>
      </c>
      <c r="D41" s="460">
        <v>0.16</v>
      </c>
      <c r="E41" s="231">
        <v>37636.800000000003</v>
      </c>
      <c r="F41" s="227"/>
      <c r="G41" s="231">
        <v>0</v>
      </c>
      <c r="H41" s="227"/>
      <c r="I41" s="231">
        <v>0</v>
      </c>
      <c r="J41" s="227">
        <v>0.08</v>
      </c>
      <c r="K41" s="231">
        <v>18818.400000000001</v>
      </c>
      <c r="L41" s="227">
        <v>0.05</v>
      </c>
      <c r="M41" s="231">
        <v>11761.5</v>
      </c>
      <c r="N41" s="227">
        <v>0.03</v>
      </c>
      <c r="O41" s="231">
        <v>7056.9</v>
      </c>
      <c r="P41" s="344">
        <v>18818.400000000001</v>
      </c>
      <c r="Q41" s="344">
        <v>11761.5</v>
      </c>
      <c r="R41" s="337">
        <v>7056.9</v>
      </c>
      <c r="S41" s="231">
        <v>197593.2</v>
      </c>
      <c r="T41" s="418"/>
    </row>
    <row r="42" spans="1:20" s="571" customFormat="1" ht="23.25" x14ac:dyDescent="0.2">
      <c r="A42" s="570" t="s">
        <v>1735</v>
      </c>
      <c r="B42" s="570"/>
      <c r="C42" s="554">
        <f>SUM(C43)</f>
        <v>443250</v>
      </c>
      <c r="D42" s="554"/>
      <c r="E42" s="554">
        <f t="shared" ref="E42:S42" si="14">SUM(E43)</f>
        <v>443250</v>
      </c>
      <c r="F42" s="554"/>
      <c r="G42" s="554">
        <f t="shared" si="14"/>
        <v>295500</v>
      </c>
      <c r="H42" s="554"/>
      <c r="I42" s="554">
        <f t="shared" si="14"/>
        <v>147750</v>
      </c>
      <c r="J42" s="554"/>
      <c r="K42" s="554">
        <f t="shared" si="14"/>
        <v>0</v>
      </c>
      <c r="L42" s="554"/>
      <c r="M42" s="554">
        <f t="shared" si="14"/>
        <v>0</v>
      </c>
      <c r="N42" s="554"/>
      <c r="O42" s="554">
        <f t="shared" si="14"/>
        <v>0</v>
      </c>
      <c r="P42" s="554">
        <f t="shared" si="14"/>
        <v>0</v>
      </c>
      <c r="Q42" s="554">
        <f t="shared" si="14"/>
        <v>295500</v>
      </c>
      <c r="R42" s="554">
        <f t="shared" si="14"/>
        <v>147750</v>
      </c>
      <c r="S42" s="554">
        <f t="shared" si="14"/>
        <v>0</v>
      </c>
      <c r="T42" s="418"/>
    </row>
    <row r="43" spans="1:20" s="447" customFormat="1" ht="23.25" x14ac:dyDescent="0.2">
      <c r="A43" s="600"/>
      <c r="B43" s="588" t="s">
        <v>3557</v>
      </c>
      <c r="C43" s="561">
        <v>443250</v>
      </c>
      <c r="D43" s="461">
        <v>0.06</v>
      </c>
      <c r="E43" s="230">
        <v>443250</v>
      </c>
      <c r="F43" s="227">
        <v>0.04</v>
      </c>
      <c r="G43" s="226">
        <v>295500</v>
      </c>
      <c r="H43" s="227">
        <v>0.02</v>
      </c>
      <c r="I43" s="226">
        <v>147750</v>
      </c>
      <c r="J43" s="226"/>
      <c r="K43" s="231">
        <v>0</v>
      </c>
      <c r="L43" s="231"/>
      <c r="M43" s="231">
        <v>0</v>
      </c>
      <c r="N43" s="231"/>
      <c r="O43" s="231">
        <v>0</v>
      </c>
      <c r="P43" s="344">
        <v>0</v>
      </c>
      <c r="Q43" s="344">
        <v>295500</v>
      </c>
      <c r="R43" s="337">
        <v>147750</v>
      </c>
      <c r="S43" s="242">
        <v>0</v>
      </c>
      <c r="T43" s="418"/>
    </row>
    <row r="44" spans="1:20" s="571" customFormat="1" ht="23.25" x14ac:dyDescent="0.2">
      <c r="A44" s="570" t="s">
        <v>2497</v>
      </c>
      <c r="B44" s="570"/>
      <c r="C44" s="554">
        <f>SUM(C45)</f>
        <v>68505</v>
      </c>
      <c r="D44" s="554"/>
      <c r="E44" s="554">
        <f t="shared" ref="E44:S44" si="15">SUM(E45)</f>
        <v>12220.8</v>
      </c>
      <c r="F44" s="554"/>
      <c r="G44" s="554">
        <f t="shared" si="15"/>
        <v>9710.65</v>
      </c>
      <c r="H44" s="554"/>
      <c r="I44" s="554">
        <f t="shared" si="15"/>
        <v>2510.15</v>
      </c>
      <c r="J44" s="554"/>
      <c r="K44" s="554">
        <f t="shared" si="15"/>
        <v>0</v>
      </c>
      <c r="L44" s="554"/>
      <c r="M44" s="554">
        <f t="shared" si="15"/>
        <v>0</v>
      </c>
      <c r="N44" s="554"/>
      <c r="O44" s="554">
        <f t="shared" si="15"/>
        <v>0</v>
      </c>
      <c r="P44" s="554">
        <f t="shared" si="15"/>
        <v>0</v>
      </c>
      <c r="Q44" s="554">
        <f t="shared" si="15"/>
        <v>9710.65</v>
      </c>
      <c r="R44" s="554">
        <f t="shared" si="15"/>
        <v>2510.15</v>
      </c>
      <c r="S44" s="554">
        <f t="shared" si="15"/>
        <v>56284.2</v>
      </c>
      <c r="T44" s="418"/>
    </row>
    <row r="45" spans="1:20" s="447" customFormat="1" ht="23.25" x14ac:dyDescent="0.2">
      <c r="A45" s="590"/>
      <c r="B45" s="601" t="s">
        <v>3557</v>
      </c>
      <c r="C45" s="558">
        <f>SUM(C46:C47)</f>
        <v>68505</v>
      </c>
      <c r="D45" s="558"/>
      <c r="E45" s="558">
        <f t="shared" ref="E45:S45" si="16">SUM(E46:E47)</f>
        <v>12220.8</v>
      </c>
      <c r="F45" s="558"/>
      <c r="G45" s="558">
        <f t="shared" si="16"/>
        <v>9710.65</v>
      </c>
      <c r="H45" s="558"/>
      <c r="I45" s="558">
        <f t="shared" si="16"/>
        <v>2510.15</v>
      </c>
      <c r="J45" s="558"/>
      <c r="K45" s="558">
        <f t="shared" si="16"/>
        <v>0</v>
      </c>
      <c r="L45" s="558"/>
      <c r="M45" s="558">
        <f t="shared" si="16"/>
        <v>0</v>
      </c>
      <c r="N45" s="558"/>
      <c r="O45" s="558">
        <f t="shared" si="16"/>
        <v>0</v>
      </c>
      <c r="P45" s="558">
        <f t="shared" si="16"/>
        <v>0</v>
      </c>
      <c r="Q45" s="558">
        <f t="shared" si="16"/>
        <v>9710.65</v>
      </c>
      <c r="R45" s="558">
        <f t="shared" si="16"/>
        <v>2510.15</v>
      </c>
      <c r="S45" s="558">
        <f t="shared" si="16"/>
        <v>56284.2</v>
      </c>
      <c r="T45" s="418"/>
    </row>
    <row r="46" spans="1:20" s="447" customFormat="1" ht="23.25" x14ac:dyDescent="0.2">
      <c r="A46" s="591"/>
      <c r="B46" s="576"/>
      <c r="C46" s="593">
        <v>67005</v>
      </c>
      <c r="D46" s="461">
        <v>0.16</v>
      </c>
      <c r="E46" s="230">
        <v>10720.8</v>
      </c>
      <c r="F46" s="227">
        <v>0.13</v>
      </c>
      <c r="G46" s="221">
        <v>8710.65</v>
      </c>
      <c r="H46" s="227">
        <v>0.03</v>
      </c>
      <c r="I46" s="221">
        <v>2010.15</v>
      </c>
      <c r="J46" s="221"/>
      <c r="K46" s="230">
        <v>0</v>
      </c>
      <c r="L46" s="230"/>
      <c r="M46" s="230">
        <v>0</v>
      </c>
      <c r="N46" s="230"/>
      <c r="O46" s="230">
        <v>0</v>
      </c>
      <c r="P46" s="344">
        <v>0</v>
      </c>
      <c r="Q46" s="344">
        <v>8710.65</v>
      </c>
      <c r="R46" s="337">
        <v>2010.15</v>
      </c>
      <c r="S46" s="221">
        <v>56284.2</v>
      </c>
      <c r="T46" s="418"/>
    </row>
    <row r="47" spans="1:20" s="447" customFormat="1" ht="23.25" x14ac:dyDescent="0.2">
      <c r="A47" s="594"/>
      <c r="B47" s="595"/>
      <c r="C47" s="561">
        <v>1500</v>
      </c>
      <c r="D47" s="460">
        <v>0.06</v>
      </c>
      <c r="E47" s="230">
        <v>1500</v>
      </c>
      <c r="F47" s="227">
        <v>0.04</v>
      </c>
      <c r="G47" s="226">
        <v>1000</v>
      </c>
      <c r="H47" s="227">
        <v>0.02</v>
      </c>
      <c r="I47" s="226">
        <v>500</v>
      </c>
      <c r="J47" s="226"/>
      <c r="K47" s="231">
        <v>0</v>
      </c>
      <c r="L47" s="231"/>
      <c r="M47" s="231">
        <v>0</v>
      </c>
      <c r="N47" s="231"/>
      <c r="O47" s="231">
        <v>0</v>
      </c>
      <c r="P47" s="344">
        <v>0</v>
      </c>
      <c r="Q47" s="344">
        <v>1000</v>
      </c>
      <c r="R47" s="337">
        <v>500</v>
      </c>
      <c r="S47" s="231">
        <v>0</v>
      </c>
      <c r="T47" s="418"/>
    </row>
    <row r="48" spans="1:20" s="571" customFormat="1" ht="23.25" x14ac:dyDescent="0.2">
      <c r="A48" s="553" t="s">
        <v>48</v>
      </c>
      <c r="B48" s="553"/>
      <c r="C48" s="554">
        <f>SUM(C49+C50)</f>
        <v>48300</v>
      </c>
      <c r="D48" s="554"/>
      <c r="E48" s="554">
        <f t="shared" ref="E48:S48" si="17">SUM(E49+E50)</f>
        <v>7728</v>
      </c>
      <c r="F48" s="554"/>
      <c r="G48" s="554">
        <f t="shared" si="17"/>
        <v>325</v>
      </c>
      <c r="H48" s="554"/>
      <c r="I48" s="554">
        <f t="shared" si="17"/>
        <v>75</v>
      </c>
      <c r="J48" s="554"/>
      <c r="K48" s="554">
        <f t="shared" si="17"/>
        <v>3664</v>
      </c>
      <c r="L48" s="554"/>
      <c r="M48" s="554">
        <f t="shared" si="17"/>
        <v>2290</v>
      </c>
      <c r="N48" s="554"/>
      <c r="O48" s="554">
        <f t="shared" si="17"/>
        <v>1374</v>
      </c>
      <c r="P48" s="554">
        <f t="shared" si="17"/>
        <v>3664</v>
      </c>
      <c r="Q48" s="554">
        <f t="shared" si="17"/>
        <v>2615</v>
      </c>
      <c r="R48" s="554">
        <f t="shared" si="17"/>
        <v>1449</v>
      </c>
      <c r="S48" s="554">
        <f t="shared" si="17"/>
        <v>40572</v>
      </c>
      <c r="T48" s="418"/>
    </row>
    <row r="49" spans="1:20" s="447" customFormat="1" ht="23.25" x14ac:dyDescent="0.2">
      <c r="A49" s="586"/>
      <c r="B49" s="588" t="s">
        <v>3557</v>
      </c>
      <c r="C49" s="577">
        <v>2500</v>
      </c>
      <c r="D49" s="461">
        <v>0.16</v>
      </c>
      <c r="E49" s="230">
        <v>400</v>
      </c>
      <c r="F49" s="227">
        <v>0.13</v>
      </c>
      <c r="G49" s="230">
        <v>325</v>
      </c>
      <c r="H49" s="227">
        <v>0.03</v>
      </c>
      <c r="I49" s="230">
        <v>75</v>
      </c>
      <c r="J49" s="230"/>
      <c r="K49" s="230">
        <v>0</v>
      </c>
      <c r="L49" s="230"/>
      <c r="M49" s="230">
        <v>0</v>
      </c>
      <c r="N49" s="230"/>
      <c r="O49" s="230">
        <v>0</v>
      </c>
      <c r="P49" s="344">
        <v>0</v>
      </c>
      <c r="Q49" s="344">
        <v>325</v>
      </c>
      <c r="R49" s="337">
        <v>75</v>
      </c>
      <c r="S49" s="230">
        <v>2100</v>
      </c>
      <c r="T49" s="418"/>
    </row>
    <row r="50" spans="1:20" s="447" customFormat="1" ht="23.25" x14ac:dyDescent="0.2">
      <c r="A50" s="587"/>
      <c r="B50" s="569" t="s">
        <v>3558</v>
      </c>
      <c r="C50" s="563">
        <v>45800</v>
      </c>
      <c r="D50" s="460">
        <v>0.16</v>
      </c>
      <c r="E50" s="231">
        <v>7328</v>
      </c>
      <c r="F50" s="231"/>
      <c r="G50" s="231">
        <v>0</v>
      </c>
      <c r="H50" s="231"/>
      <c r="I50" s="231">
        <v>0</v>
      </c>
      <c r="J50" s="227">
        <v>0.08</v>
      </c>
      <c r="K50" s="231">
        <v>3664</v>
      </c>
      <c r="L50" s="227">
        <v>0.05</v>
      </c>
      <c r="M50" s="231">
        <v>2290</v>
      </c>
      <c r="N50" s="227">
        <v>0.03</v>
      </c>
      <c r="O50" s="231">
        <v>1374</v>
      </c>
      <c r="P50" s="344">
        <v>3664</v>
      </c>
      <c r="Q50" s="344">
        <v>2290</v>
      </c>
      <c r="R50" s="337">
        <v>1374</v>
      </c>
      <c r="S50" s="231">
        <v>38472</v>
      </c>
      <c r="T50" s="418"/>
    </row>
    <row r="51" spans="1:20" s="571" customFormat="1" ht="23.25" x14ac:dyDescent="0.2">
      <c r="A51" s="570" t="s">
        <v>438</v>
      </c>
      <c r="B51" s="570"/>
      <c r="C51" s="554">
        <f>SUM(C52)</f>
        <v>56000</v>
      </c>
      <c r="D51" s="554"/>
      <c r="E51" s="554">
        <f t="shared" ref="E51:S51" si="18">SUM(E52)</f>
        <v>8960</v>
      </c>
      <c r="F51" s="554"/>
      <c r="G51" s="554">
        <f t="shared" si="18"/>
        <v>7280</v>
      </c>
      <c r="H51" s="554"/>
      <c r="I51" s="554">
        <f t="shared" si="18"/>
        <v>1680</v>
      </c>
      <c r="J51" s="554"/>
      <c r="K51" s="554">
        <f t="shared" si="18"/>
        <v>0</v>
      </c>
      <c r="L51" s="554"/>
      <c r="M51" s="554">
        <f t="shared" si="18"/>
        <v>0</v>
      </c>
      <c r="N51" s="554"/>
      <c r="O51" s="554">
        <f t="shared" si="18"/>
        <v>0</v>
      </c>
      <c r="P51" s="554">
        <f t="shared" si="18"/>
        <v>0</v>
      </c>
      <c r="Q51" s="554">
        <f t="shared" si="18"/>
        <v>7280</v>
      </c>
      <c r="R51" s="554">
        <f t="shared" si="18"/>
        <v>1680</v>
      </c>
      <c r="S51" s="554">
        <f t="shared" si="18"/>
        <v>47040</v>
      </c>
      <c r="T51" s="418"/>
    </row>
    <row r="52" spans="1:20" s="447" customFormat="1" ht="23.25" x14ac:dyDescent="0.2">
      <c r="A52" s="600"/>
      <c r="B52" s="602" t="s">
        <v>3557</v>
      </c>
      <c r="C52" s="577">
        <v>56000</v>
      </c>
      <c r="D52" s="461">
        <v>0.16</v>
      </c>
      <c r="E52" s="230">
        <v>8960</v>
      </c>
      <c r="F52" s="227">
        <v>0.13</v>
      </c>
      <c r="G52" s="230">
        <v>7280</v>
      </c>
      <c r="H52" s="227">
        <v>0.03</v>
      </c>
      <c r="I52" s="230">
        <v>1680</v>
      </c>
      <c r="J52" s="230"/>
      <c r="K52" s="230">
        <v>0</v>
      </c>
      <c r="L52" s="230"/>
      <c r="M52" s="230">
        <v>0</v>
      </c>
      <c r="N52" s="230"/>
      <c r="O52" s="230">
        <v>0</v>
      </c>
      <c r="P52" s="344">
        <v>0</v>
      </c>
      <c r="Q52" s="344">
        <v>7280</v>
      </c>
      <c r="R52" s="337">
        <v>1680</v>
      </c>
      <c r="S52" s="230">
        <v>47040</v>
      </c>
      <c r="T52" s="418"/>
    </row>
    <row r="53" spans="1:20" s="571" customFormat="1" ht="23.25" x14ac:dyDescent="0.2">
      <c r="A53" s="553" t="s">
        <v>52</v>
      </c>
      <c r="B53" s="553"/>
      <c r="C53" s="554">
        <f>SUM(C54)</f>
        <v>441500</v>
      </c>
      <c r="D53" s="554"/>
      <c r="E53" s="554">
        <f t="shared" ref="E53:S53" si="19">SUM(E54)</f>
        <v>26490</v>
      </c>
      <c r="F53" s="554"/>
      <c r="G53" s="554">
        <f t="shared" si="19"/>
        <v>17660</v>
      </c>
      <c r="H53" s="554"/>
      <c r="I53" s="554">
        <f t="shared" si="19"/>
        <v>8830</v>
      </c>
      <c r="J53" s="554"/>
      <c r="K53" s="554">
        <f t="shared" si="19"/>
        <v>0</v>
      </c>
      <c r="L53" s="554"/>
      <c r="M53" s="554">
        <f t="shared" si="19"/>
        <v>0</v>
      </c>
      <c r="N53" s="554"/>
      <c r="O53" s="554">
        <f t="shared" si="19"/>
        <v>0</v>
      </c>
      <c r="P53" s="554">
        <f t="shared" si="19"/>
        <v>0</v>
      </c>
      <c r="Q53" s="554">
        <f t="shared" si="19"/>
        <v>17660</v>
      </c>
      <c r="R53" s="554">
        <f t="shared" si="19"/>
        <v>8830</v>
      </c>
      <c r="S53" s="554">
        <f t="shared" si="19"/>
        <v>415010</v>
      </c>
      <c r="T53" s="418"/>
    </row>
    <row r="54" spans="1:20" s="447" customFormat="1" ht="23.25" x14ac:dyDescent="0.2">
      <c r="A54" s="586"/>
      <c r="B54" s="588" t="s">
        <v>3557</v>
      </c>
      <c r="C54" s="593">
        <v>441500</v>
      </c>
      <c r="D54" s="461">
        <v>0.06</v>
      </c>
      <c r="E54" s="230">
        <v>26490</v>
      </c>
      <c r="F54" s="227">
        <v>0.04</v>
      </c>
      <c r="G54" s="221">
        <v>17660</v>
      </c>
      <c r="H54" s="227">
        <v>0.02</v>
      </c>
      <c r="I54" s="230">
        <v>8830</v>
      </c>
      <c r="J54" s="230"/>
      <c r="K54" s="230">
        <v>0</v>
      </c>
      <c r="L54" s="230"/>
      <c r="M54" s="230">
        <v>0</v>
      </c>
      <c r="N54" s="230"/>
      <c r="O54" s="230">
        <v>0</v>
      </c>
      <c r="P54" s="344">
        <v>0</v>
      </c>
      <c r="Q54" s="344">
        <v>17660</v>
      </c>
      <c r="R54" s="337">
        <v>8830</v>
      </c>
      <c r="S54" s="230">
        <v>415010</v>
      </c>
      <c r="T54" s="418"/>
    </row>
    <row r="55" spans="1:20" s="571" customFormat="1" ht="23.25" x14ac:dyDescent="0.2">
      <c r="A55" s="553" t="s">
        <v>54</v>
      </c>
      <c r="B55" s="553"/>
      <c r="C55" s="554">
        <f>SUM(C56+C57)</f>
        <v>390600</v>
      </c>
      <c r="D55" s="554"/>
      <c r="E55" s="554">
        <f t="shared" ref="E55:S55" si="20">SUM(E56+E57)</f>
        <v>23436</v>
      </c>
      <c r="F55" s="554"/>
      <c r="G55" s="554">
        <f t="shared" si="20"/>
        <v>13024</v>
      </c>
      <c r="H55" s="554"/>
      <c r="I55" s="554">
        <f t="shared" si="20"/>
        <v>6512</v>
      </c>
      <c r="J55" s="554"/>
      <c r="K55" s="554">
        <f t="shared" si="20"/>
        <v>1625</v>
      </c>
      <c r="L55" s="554"/>
      <c r="M55" s="554">
        <f t="shared" si="20"/>
        <v>1300</v>
      </c>
      <c r="N55" s="554"/>
      <c r="O55" s="554">
        <f t="shared" si="20"/>
        <v>975</v>
      </c>
      <c r="P55" s="554">
        <f t="shared" si="20"/>
        <v>1625</v>
      </c>
      <c r="Q55" s="554">
        <f t="shared" si="20"/>
        <v>14324</v>
      </c>
      <c r="R55" s="554">
        <f t="shared" si="20"/>
        <v>7487</v>
      </c>
      <c r="S55" s="554">
        <f t="shared" si="20"/>
        <v>367164</v>
      </c>
      <c r="T55" s="418"/>
    </row>
    <row r="56" spans="1:20" s="447" customFormat="1" ht="23.25" x14ac:dyDescent="0.2">
      <c r="A56" s="580"/>
      <c r="B56" s="573" t="s">
        <v>3557</v>
      </c>
      <c r="C56" s="577">
        <v>325600</v>
      </c>
      <c r="D56" s="461">
        <v>0.06</v>
      </c>
      <c r="E56" s="230">
        <v>19536</v>
      </c>
      <c r="F56" s="227">
        <v>0.04</v>
      </c>
      <c r="G56" s="230">
        <v>13024</v>
      </c>
      <c r="H56" s="227">
        <v>0.02</v>
      </c>
      <c r="I56" s="230">
        <v>6512</v>
      </c>
      <c r="J56" s="230"/>
      <c r="K56" s="230">
        <v>0</v>
      </c>
      <c r="L56" s="230"/>
      <c r="M56" s="230">
        <v>0</v>
      </c>
      <c r="N56" s="230"/>
      <c r="O56" s="230">
        <v>0</v>
      </c>
      <c r="P56" s="344">
        <v>0</v>
      </c>
      <c r="Q56" s="344">
        <v>13024</v>
      </c>
      <c r="R56" s="337">
        <v>6512</v>
      </c>
      <c r="S56" s="230">
        <v>306064</v>
      </c>
      <c r="T56" s="418"/>
    </row>
    <row r="57" spans="1:20" s="447" customFormat="1" ht="23.25" x14ac:dyDescent="0.2">
      <c r="A57" s="587"/>
      <c r="B57" s="569" t="s">
        <v>3558</v>
      </c>
      <c r="C57" s="563">
        <v>65000</v>
      </c>
      <c r="D57" s="460">
        <v>0.06</v>
      </c>
      <c r="E57" s="231">
        <v>3900</v>
      </c>
      <c r="F57" s="227"/>
      <c r="G57" s="231">
        <v>0</v>
      </c>
      <c r="H57" s="227"/>
      <c r="I57" s="231">
        <v>0</v>
      </c>
      <c r="J57" s="462">
        <v>2.5000000000000001E-2</v>
      </c>
      <c r="K57" s="231">
        <v>1625</v>
      </c>
      <c r="L57" s="227">
        <v>0.02</v>
      </c>
      <c r="M57" s="231">
        <v>1300</v>
      </c>
      <c r="N57" s="462">
        <v>1.4999999999999999E-2</v>
      </c>
      <c r="O57" s="231">
        <v>975</v>
      </c>
      <c r="P57" s="344">
        <v>1625</v>
      </c>
      <c r="Q57" s="344">
        <v>1300</v>
      </c>
      <c r="R57" s="337">
        <v>975</v>
      </c>
      <c r="S57" s="231">
        <v>61100</v>
      </c>
      <c r="T57" s="418"/>
    </row>
    <row r="58" spans="1:20" s="571" customFormat="1" ht="23.25" x14ac:dyDescent="0.2">
      <c r="A58" s="553" t="s">
        <v>69</v>
      </c>
      <c r="B58" s="553"/>
      <c r="C58" s="554">
        <f>SUM(C59+C60)</f>
        <v>47900</v>
      </c>
      <c r="D58" s="554"/>
      <c r="E58" s="554">
        <f t="shared" ref="E58:S58" si="21">SUM(E59+E60)</f>
        <v>7664</v>
      </c>
      <c r="F58" s="554"/>
      <c r="G58" s="554">
        <f t="shared" si="21"/>
        <v>2340</v>
      </c>
      <c r="H58" s="554"/>
      <c r="I58" s="554">
        <f t="shared" si="21"/>
        <v>540</v>
      </c>
      <c r="J58" s="554"/>
      <c r="K58" s="554">
        <f t="shared" si="21"/>
        <v>2392</v>
      </c>
      <c r="L58" s="554"/>
      <c r="M58" s="554">
        <f t="shared" si="21"/>
        <v>1495</v>
      </c>
      <c r="N58" s="554"/>
      <c r="O58" s="554">
        <f t="shared" si="21"/>
        <v>897</v>
      </c>
      <c r="P58" s="554">
        <f t="shared" si="21"/>
        <v>2392</v>
      </c>
      <c r="Q58" s="554">
        <f t="shared" si="21"/>
        <v>3835</v>
      </c>
      <c r="R58" s="554">
        <f t="shared" si="21"/>
        <v>1437</v>
      </c>
      <c r="S58" s="554">
        <f t="shared" si="21"/>
        <v>40236</v>
      </c>
      <c r="T58" s="418"/>
    </row>
    <row r="59" spans="1:20" s="447" customFormat="1" ht="23.25" x14ac:dyDescent="0.2">
      <c r="A59" s="586"/>
      <c r="B59" s="588" t="s">
        <v>3557</v>
      </c>
      <c r="C59" s="577">
        <v>18000</v>
      </c>
      <c r="D59" s="461">
        <v>0.16</v>
      </c>
      <c r="E59" s="230">
        <v>2880</v>
      </c>
      <c r="F59" s="227">
        <v>0.13</v>
      </c>
      <c r="G59" s="230">
        <v>2340</v>
      </c>
      <c r="H59" s="227">
        <v>0.03</v>
      </c>
      <c r="I59" s="230">
        <v>540</v>
      </c>
      <c r="J59" s="227"/>
      <c r="K59" s="230">
        <v>0</v>
      </c>
      <c r="L59" s="227"/>
      <c r="M59" s="230">
        <v>0</v>
      </c>
      <c r="N59" s="227"/>
      <c r="O59" s="230">
        <v>0</v>
      </c>
      <c r="P59" s="344">
        <v>0</v>
      </c>
      <c r="Q59" s="344">
        <v>2340</v>
      </c>
      <c r="R59" s="337">
        <v>540</v>
      </c>
      <c r="S59" s="230">
        <v>15120</v>
      </c>
      <c r="T59" s="418"/>
    </row>
    <row r="60" spans="1:20" s="447" customFormat="1" ht="23.25" x14ac:dyDescent="0.2">
      <c r="A60" s="587"/>
      <c r="B60" s="569" t="s">
        <v>3558</v>
      </c>
      <c r="C60" s="563">
        <v>29900</v>
      </c>
      <c r="D60" s="460">
        <v>0.16</v>
      </c>
      <c r="E60" s="231">
        <v>4784</v>
      </c>
      <c r="F60" s="227"/>
      <c r="G60" s="231">
        <v>0</v>
      </c>
      <c r="H60" s="227"/>
      <c r="I60" s="231">
        <v>0</v>
      </c>
      <c r="J60" s="227">
        <v>0.08</v>
      </c>
      <c r="K60" s="231">
        <v>2392</v>
      </c>
      <c r="L60" s="227">
        <v>0.05</v>
      </c>
      <c r="M60" s="231">
        <v>1495</v>
      </c>
      <c r="N60" s="227">
        <v>0.03</v>
      </c>
      <c r="O60" s="231">
        <v>897</v>
      </c>
      <c r="P60" s="344">
        <v>2392</v>
      </c>
      <c r="Q60" s="344">
        <v>1495</v>
      </c>
      <c r="R60" s="337">
        <v>897</v>
      </c>
      <c r="S60" s="231">
        <v>25116</v>
      </c>
      <c r="T60" s="418"/>
    </row>
    <row r="61" spans="1:20" s="603" customFormat="1" ht="23.25" x14ac:dyDescent="0.2">
      <c r="A61" s="570" t="s">
        <v>1197</v>
      </c>
      <c r="B61" s="570"/>
      <c r="C61" s="554">
        <f>SUM(C62)</f>
        <v>45160</v>
      </c>
      <c r="D61" s="554"/>
      <c r="E61" s="554">
        <f t="shared" ref="E61:S61" si="22">SUM(E62)</f>
        <v>7225.6</v>
      </c>
      <c r="F61" s="554"/>
      <c r="G61" s="554">
        <f t="shared" si="22"/>
        <v>5870.8</v>
      </c>
      <c r="H61" s="554"/>
      <c r="I61" s="554">
        <f t="shared" si="22"/>
        <v>1354.8</v>
      </c>
      <c r="J61" s="554"/>
      <c r="K61" s="554">
        <f t="shared" si="22"/>
        <v>0</v>
      </c>
      <c r="L61" s="554"/>
      <c r="M61" s="554">
        <f t="shared" si="22"/>
        <v>0</v>
      </c>
      <c r="N61" s="554"/>
      <c r="O61" s="554">
        <f t="shared" si="22"/>
        <v>0</v>
      </c>
      <c r="P61" s="554">
        <f t="shared" si="22"/>
        <v>0</v>
      </c>
      <c r="Q61" s="554">
        <f t="shared" si="22"/>
        <v>5870.8</v>
      </c>
      <c r="R61" s="554">
        <f t="shared" si="22"/>
        <v>1354.8</v>
      </c>
      <c r="S61" s="554">
        <f t="shared" si="22"/>
        <v>37934.400000000001</v>
      </c>
      <c r="T61" s="418"/>
    </row>
    <row r="62" spans="1:20" s="447" customFormat="1" ht="23.25" x14ac:dyDescent="0.2">
      <c r="A62" s="568"/>
      <c r="B62" s="589" t="s">
        <v>3557</v>
      </c>
      <c r="C62" s="577">
        <v>45160</v>
      </c>
      <c r="D62" s="461">
        <v>0.16</v>
      </c>
      <c r="E62" s="230">
        <v>7225.6</v>
      </c>
      <c r="F62" s="227">
        <v>0.13</v>
      </c>
      <c r="G62" s="230">
        <v>5870.8</v>
      </c>
      <c r="H62" s="227">
        <v>0.03</v>
      </c>
      <c r="I62" s="230">
        <v>1354.8</v>
      </c>
      <c r="J62" s="227"/>
      <c r="K62" s="230">
        <v>0</v>
      </c>
      <c r="L62" s="227"/>
      <c r="M62" s="230">
        <v>0</v>
      </c>
      <c r="N62" s="227"/>
      <c r="O62" s="230">
        <v>0</v>
      </c>
      <c r="P62" s="344">
        <v>0</v>
      </c>
      <c r="Q62" s="344">
        <v>5870.8</v>
      </c>
      <c r="R62" s="337">
        <v>1354.8</v>
      </c>
      <c r="S62" s="230">
        <v>37934.400000000001</v>
      </c>
      <c r="T62" s="418"/>
    </row>
    <row r="63" spans="1:20" s="571" customFormat="1" ht="23.25" x14ac:dyDescent="0.2">
      <c r="A63" s="553" t="s">
        <v>83</v>
      </c>
      <c r="B63" s="553"/>
      <c r="C63" s="554">
        <f>SUM(C64)</f>
        <v>27037040</v>
      </c>
      <c r="D63" s="554"/>
      <c r="E63" s="554">
        <f t="shared" ref="E63:S63" si="23">SUM(E64)</f>
        <v>0</v>
      </c>
      <c r="F63" s="554"/>
      <c r="G63" s="554">
        <f t="shared" si="23"/>
        <v>0</v>
      </c>
      <c r="H63" s="554"/>
      <c r="I63" s="554">
        <f t="shared" si="23"/>
        <v>0</v>
      </c>
      <c r="J63" s="554"/>
      <c r="K63" s="554">
        <f t="shared" si="23"/>
        <v>0</v>
      </c>
      <c r="L63" s="554"/>
      <c r="M63" s="554">
        <f t="shared" si="23"/>
        <v>0</v>
      </c>
      <c r="N63" s="554"/>
      <c r="O63" s="554">
        <f t="shared" si="23"/>
        <v>0</v>
      </c>
      <c r="P63" s="554">
        <f t="shared" si="23"/>
        <v>0</v>
      </c>
      <c r="Q63" s="554">
        <f t="shared" si="23"/>
        <v>0</v>
      </c>
      <c r="R63" s="554">
        <f t="shared" si="23"/>
        <v>0</v>
      </c>
      <c r="S63" s="554">
        <f t="shared" si="23"/>
        <v>27037040</v>
      </c>
      <c r="T63" s="418"/>
    </row>
    <row r="64" spans="1:20" s="447" customFormat="1" ht="23.25" x14ac:dyDescent="0.2">
      <c r="A64" s="586"/>
      <c r="B64" s="588" t="s">
        <v>3559</v>
      </c>
      <c r="C64" s="577">
        <v>27037040</v>
      </c>
      <c r="D64" s="230"/>
      <c r="E64" s="230">
        <v>0</v>
      </c>
      <c r="F64" s="230"/>
      <c r="G64" s="230">
        <v>0</v>
      </c>
      <c r="H64" s="230"/>
      <c r="I64" s="230">
        <v>0</v>
      </c>
      <c r="J64" s="230"/>
      <c r="K64" s="230">
        <v>0</v>
      </c>
      <c r="L64" s="230"/>
      <c r="M64" s="230">
        <v>0</v>
      </c>
      <c r="N64" s="230"/>
      <c r="O64" s="230">
        <v>0</v>
      </c>
      <c r="P64" s="344">
        <v>0</v>
      </c>
      <c r="Q64" s="344">
        <v>0</v>
      </c>
      <c r="R64" s="337">
        <v>0</v>
      </c>
      <c r="S64" s="230">
        <v>27037040</v>
      </c>
      <c r="T64" s="418"/>
    </row>
    <row r="65" spans="1:20" s="571" customFormat="1" ht="23.25" x14ac:dyDescent="0.2">
      <c r="A65" s="649" t="s">
        <v>65</v>
      </c>
      <c r="B65" s="649"/>
      <c r="C65" s="554">
        <f>SUM(C66)</f>
        <v>926500</v>
      </c>
      <c r="D65" s="554"/>
      <c r="E65" s="554">
        <f t="shared" ref="E65:S65" si="24">SUM(E66)</f>
        <v>55590</v>
      </c>
      <c r="F65" s="554"/>
      <c r="G65" s="554">
        <f t="shared" si="24"/>
        <v>0</v>
      </c>
      <c r="H65" s="554"/>
      <c r="I65" s="554">
        <f t="shared" si="24"/>
        <v>0</v>
      </c>
      <c r="J65" s="554"/>
      <c r="K65" s="554">
        <f t="shared" si="24"/>
        <v>23162.5</v>
      </c>
      <c r="L65" s="554"/>
      <c r="M65" s="554">
        <f t="shared" si="24"/>
        <v>18530</v>
      </c>
      <c r="N65" s="554"/>
      <c r="O65" s="554">
        <f t="shared" si="24"/>
        <v>13897.5</v>
      </c>
      <c r="P65" s="554">
        <f t="shared" si="24"/>
        <v>23162.5</v>
      </c>
      <c r="Q65" s="554">
        <f t="shared" si="24"/>
        <v>18530</v>
      </c>
      <c r="R65" s="554">
        <f t="shared" si="24"/>
        <v>13897.5</v>
      </c>
      <c r="S65" s="554">
        <f t="shared" si="24"/>
        <v>870910</v>
      </c>
      <c r="T65" s="418"/>
    </row>
    <row r="66" spans="1:20" s="447" customFormat="1" ht="23.25" x14ac:dyDescent="0.2">
      <c r="A66" s="575"/>
      <c r="B66" s="576" t="s">
        <v>3558</v>
      </c>
      <c r="C66" s="563">
        <v>926500</v>
      </c>
      <c r="D66" s="604">
        <v>0.06</v>
      </c>
      <c r="E66" s="231">
        <v>55590</v>
      </c>
      <c r="F66" s="227"/>
      <c r="G66" s="231">
        <v>0</v>
      </c>
      <c r="H66" s="227"/>
      <c r="I66" s="231">
        <v>0</v>
      </c>
      <c r="J66" s="462">
        <v>2.5000000000000001E-2</v>
      </c>
      <c r="K66" s="231">
        <v>23162.5</v>
      </c>
      <c r="L66" s="227">
        <v>0.02</v>
      </c>
      <c r="M66" s="231">
        <v>18530</v>
      </c>
      <c r="N66" s="462">
        <v>1.4999999999999999E-2</v>
      </c>
      <c r="O66" s="231">
        <v>13897.5</v>
      </c>
      <c r="P66" s="231">
        <v>23162.5</v>
      </c>
      <c r="Q66" s="231">
        <v>18530</v>
      </c>
      <c r="R66" s="231">
        <v>13897.5</v>
      </c>
      <c r="S66" s="231">
        <v>870910</v>
      </c>
      <c r="T66" s="418"/>
    </row>
    <row r="67" spans="1:20" s="447" customFormat="1" ht="43.5" customHeight="1" x14ac:dyDescent="0.2">
      <c r="A67" s="965" t="s">
        <v>86</v>
      </c>
      <c r="B67" s="966"/>
      <c r="C67" s="554">
        <f>SUM(C68)</f>
        <v>201000</v>
      </c>
      <c r="D67" s="554"/>
      <c r="E67" s="554">
        <f t="shared" ref="E67:S67" si="25">SUM(E68)</f>
        <v>12060</v>
      </c>
      <c r="F67" s="554"/>
      <c r="G67" s="554">
        <f t="shared" si="25"/>
        <v>8040</v>
      </c>
      <c r="H67" s="554"/>
      <c r="I67" s="554">
        <f t="shared" si="25"/>
        <v>4020</v>
      </c>
      <c r="J67" s="554"/>
      <c r="K67" s="554">
        <f t="shared" si="25"/>
        <v>0</v>
      </c>
      <c r="L67" s="554"/>
      <c r="M67" s="554">
        <f t="shared" si="25"/>
        <v>0</v>
      </c>
      <c r="N67" s="554"/>
      <c r="O67" s="554">
        <f t="shared" si="25"/>
        <v>0</v>
      </c>
      <c r="P67" s="554">
        <f t="shared" si="25"/>
        <v>0</v>
      </c>
      <c r="Q67" s="554">
        <f t="shared" si="25"/>
        <v>8040</v>
      </c>
      <c r="R67" s="554">
        <f t="shared" si="25"/>
        <v>4020</v>
      </c>
      <c r="S67" s="554">
        <f t="shared" si="25"/>
        <v>188940</v>
      </c>
      <c r="T67" s="418"/>
    </row>
    <row r="68" spans="1:20" s="447" customFormat="1" ht="23.25" x14ac:dyDescent="0.2">
      <c r="A68" s="605"/>
      <c r="B68" s="606" t="s">
        <v>3557</v>
      </c>
      <c r="C68" s="577">
        <v>201000</v>
      </c>
      <c r="D68" s="461">
        <v>0.06</v>
      </c>
      <c r="E68" s="230">
        <v>12060</v>
      </c>
      <c r="F68" s="227">
        <v>0.04</v>
      </c>
      <c r="G68" s="230">
        <v>8040</v>
      </c>
      <c r="H68" s="227">
        <v>0.02</v>
      </c>
      <c r="I68" s="230">
        <v>4020</v>
      </c>
      <c r="J68" s="230"/>
      <c r="K68" s="230">
        <v>0</v>
      </c>
      <c r="L68" s="230"/>
      <c r="M68" s="230">
        <v>0</v>
      </c>
      <c r="N68" s="230"/>
      <c r="O68" s="230">
        <v>0</v>
      </c>
      <c r="P68" s="656">
        <v>0</v>
      </c>
      <c r="Q68" s="344">
        <v>8040</v>
      </c>
      <c r="R68" s="337">
        <v>4020</v>
      </c>
      <c r="S68" s="650">
        <v>188940</v>
      </c>
      <c r="T68" s="657"/>
    </row>
    <row r="69" spans="1:20" s="447" customFormat="1" ht="40.5" customHeight="1" x14ac:dyDescent="0.2">
      <c r="A69" s="967" t="s">
        <v>3137</v>
      </c>
      <c r="B69" s="968"/>
      <c r="C69" s="607">
        <f>SUM(C70+C73+C76+C78)</f>
        <v>13985580</v>
      </c>
      <c r="D69" s="607"/>
      <c r="E69" s="607">
        <f t="shared" ref="E69:S69" si="26">SUM(E70+E73+E76+E78)</f>
        <v>173452.79999999999</v>
      </c>
      <c r="F69" s="607"/>
      <c r="G69" s="607">
        <f t="shared" si="26"/>
        <v>48474.600000000006</v>
      </c>
      <c r="H69" s="607"/>
      <c r="I69" s="607">
        <f t="shared" si="26"/>
        <v>18104.599999999999</v>
      </c>
      <c r="J69" s="607"/>
      <c r="K69" s="607">
        <f t="shared" si="26"/>
        <v>47036.800000000003</v>
      </c>
      <c r="L69" s="607"/>
      <c r="M69" s="607">
        <f t="shared" si="26"/>
        <v>34998</v>
      </c>
      <c r="N69" s="607"/>
      <c r="O69" s="607">
        <f t="shared" si="26"/>
        <v>24838.799999999999</v>
      </c>
      <c r="P69" s="607">
        <f t="shared" si="26"/>
        <v>47036.800000000003</v>
      </c>
      <c r="Q69" s="607">
        <f t="shared" si="26"/>
        <v>83472.600000000006</v>
      </c>
      <c r="R69" s="607">
        <f t="shared" si="26"/>
        <v>42943.399999999994</v>
      </c>
      <c r="S69" s="651">
        <f t="shared" si="26"/>
        <v>13812127.200000001</v>
      </c>
      <c r="T69" s="658"/>
    </row>
    <row r="70" spans="1:20" s="447" customFormat="1" ht="23.25" x14ac:dyDescent="0.2">
      <c r="A70" s="961" t="s">
        <v>3238</v>
      </c>
      <c r="B70" s="962"/>
      <c r="C70" s="242">
        <f>SUM(C71:C72)</f>
        <v>345720</v>
      </c>
      <c r="D70" s="242"/>
      <c r="E70" s="242">
        <f t="shared" ref="E70:S70" si="27">SUM(E71:E72)</f>
        <v>36315.199999999997</v>
      </c>
      <c r="F70" s="242"/>
      <c r="G70" s="242">
        <f t="shared" si="27"/>
        <v>27843.600000000002</v>
      </c>
      <c r="H70" s="242"/>
      <c r="I70" s="242">
        <f t="shared" si="27"/>
        <v>8471.5999999999985</v>
      </c>
      <c r="J70" s="242"/>
      <c r="K70" s="242">
        <f t="shared" si="27"/>
        <v>0</v>
      </c>
      <c r="L70" s="242"/>
      <c r="M70" s="242">
        <f t="shared" si="27"/>
        <v>0</v>
      </c>
      <c r="N70" s="242"/>
      <c r="O70" s="242">
        <f t="shared" si="27"/>
        <v>0</v>
      </c>
      <c r="P70" s="242">
        <f t="shared" si="27"/>
        <v>0</v>
      </c>
      <c r="Q70" s="242">
        <f t="shared" si="27"/>
        <v>27843.600000000002</v>
      </c>
      <c r="R70" s="242">
        <f t="shared" si="27"/>
        <v>8471.5999999999985</v>
      </c>
      <c r="S70" s="652">
        <f t="shared" si="27"/>
        <v>309404.79999999999</v>
      </c>
      <c r="T70" s="659"/>
    </row>
    <row r="71" spans="1:20" s="447" customFormat="1" ht="23.25" customHeight="1" x14ac:dyDescent="0.2">
      <c r="A71" s="527"/>
      <c r="B71" s="601" t="s">
        <v>3557</v>
      </c>
      <c r="C71" s="561">
        <v>190000</v>
      </c>
      <c r="D71" s="460">
        <v>0.06</v>
      </c>
      <c r="E71" s="231">
        <v>11400</v>
      </c>
      <c r="F71" s="227">
        <v>0.04</v>
      </c>
      <c r="G71" s="231">
        <v>7600</v>
      </c>
      <c r="H71" s="227">
        <v>0.02</v>
      </c>
      <c r="I71" s="231">
        <v>3800</v>
      </c>
      <c r="J71" s="227"/>
      <c r="K71" s="231">
        <v>0</v>
      </c>
      <c r="L71" s="227"/>
      <c r="M71" s="231">
        <v>0</v>
      </c>
      <c r="N71" s="227"/>
      <c r="O71" s="231">
        <v>0</v>
      </c>
      <c r="P71" s="656">
        <v>0</v>
      </c>
      <c r="Q71" s="344">
        <v>7600</v>
      </c>
      <c r="R71" s="344">
        <v>3800</v>
      </c>
      <c r="S71" s="653">
        <v>178600</v>
      </c>
      <c r="T71" s="657"/>
    </row>
    <row r="72" spans="1:20" s="447" customFormat="1" ht="23.25" x14ac:dyDescent="0.2">
      <c r="A72" s="598"/>
      <c r="B72" s="599"/>
      <c r="C72" s="561">
        <v>155720</v>
      </c>
      <c r="D72" s="460">
        <v>0.16</v>
      </c>
      <c r="E72" s="231">
        <v>24915.200000000001</v>
      </c>
      <c r="F72" s="227">
        <v>0.13</v>
      </c>
      <c r="G72" s="231">
        <v>20243.600000000002</v>
      </c>
      <c r="H72" s="227">
        <v>0.03</v>
      </c>
      <c r="I72" s="231">
        <v>4671.5999999999995</v>
      </c>
      <c r="J72" s="227"/>
      <c r="K72" s="231">
        <v>0</v>
      </c>
      <c r="L72" s="227"/>
      <c r="M72" s="231">
        <v>0</v>
      </c>
      <c r="N72" s="227"/>
      <c r="O72" s="231">
        <v>0</v>
      </c>
      <c r="P72" s="656">
        <v>0</v>
      </c>
      <c r="Q72" s="344">
        <v>20243.600000000002</v>
      </c>
      <c r="R72" s="344">
        <v>4671.5999999999995</v>
      </c>
      <c r="S72" s="653">
        <v>130804.8</v>
      </c>
      <c r="T72" s="657"/>
    </row>
    <row r="73" spans="1:20" s="447" customFormat="1" ht="23.25" customHeight="1" x14ac:dyDescent="0.2">
      <c r="A73" s="961" t="s">
        <v>3239</v>
      </c>
      <c r="B73" s="962"/>
      <c r="C73" s="242">
        <f>SUM(C74)</f>
        <v>19500</v>
      </c>
      <c r="D73" s="242"/>
      <c r="E73" s="242">
        <f t="shared" ref="E73:S73" si="28">SUM(E74)</f>
        <v>3120</v>
      </c>
      <c r="F73" s="242"/>
      <c r="G73" s="242">
        <f t="shared" si="28"/>
        <v>2535</v>
      </c>
      <c r="H73" s="242"/>
      <c r="I73" s="242">
        <f t="shared" si="28"/>
        <v>585</v>
      </c>
      <c r="J73" s="242"/>
      <c r="K73" s="242">
        <f t="shared" si="28"/>
        <v>0</v>
      </c>
      <c r="L73" s="242"/>
      <c r="M73" s="242">
        <f t="shared" si="28"/>
        <v>0</v>
      </c>
      <c r="N73" s="242"/>
      <c r="O73" s="242">
        <f t="shared" si="28"/>
        <v>0</v>
      </c>
      <c r="P73" s="242">
        <f t="shared" si="28"/>
        <v>0</v>
      </c>
      <c r="Q73" s="242">
        <f t="shared" si="28"/>
        <v>2535</v>
      </c>
      <c r="R73" s="242">
        <f t="shared" si="28"/>
        <v>585</v>
      </c>
      <c r="S73" s="652">
        <f t="shared" si="28"/>
        <v>16380</v>
      </c>
      <c r="T73" s="659"/>
    </row>
    <row r="74" spans="1:20" s="447" customFormat="1" ht="23.25" x14ac:dyDescent="0.2">
      <c r="A74" s="568"/>
      <c r="B74" s="589" t="s">
        <v>3557</v>
      </c>
      <c r="C74" s="561">
        <v>19500</v>
      </c>
      <c r="D74" s="460">
        <v>0.16</v>
      </c>
      <c r="E74" s="231">
        <v>3120</v>
      </c>
      <c r="F74" s="227">
        <v>0.13</v>
      </c>
      <c r="G74" s="231">
        <v>2535</v>
      </c>
      <c r="H74" s="227">
        <v>0.03</v>
      </c>
      <c r="I74" s="231">
        <v>585</v>
      </c>
      <c r="J74" s="227"/>
      <c r="K74" s="231">
        <v>0</v>
      </c>
      <c r="L74" s="227"/>
      <c r="M74" s="231">
        <v>0</v>
      </c>
      <c r="N74" s="227"/>
      <c r="O74" s="231">
        <v>0</v>
      </c>
      <c r="P74" s="656">
        <v>0</v>
      </c>
      <c r="Q74" s="344">
        <v>2535</v>
      </c>
      <c r="R74" s="344">
        <v>585</v>
      </c>
      <c r="S74" s="653">
        <v>16380</v>
      </c>
      <c r="T74" s="657"/>
    </row>
    <row r="75" spans="1:20" s="447" customFormat="1" ht="23.25" x14ac:dyDescent="0.2">
      <c r="A75" s="945" t="s">
        <v>3560</v>
      </c>
      <c r="B75" s="946"/>
      <c r="C75" s="345"/>
      <c r="D75" s="479"/>
      <c r="E75" s="242"/>
      <c r="F75" s="608"/>
      <c r="G75" s="242"/>
      <c r="H75" s="608"/>
      <c r="I75" s="242"/>
      <c r="J75" s="608"/>
      <c r="K75" s="242"/>
      <c r="L75" s="608"/>
      <c r="M75" s="242"/>
      <c r="N75" s="608"/>
      <c r="O75" s="242"/>
      <c r="P75" s="656">
        <v>0</v>
      </c>
      <c r="Q75" s="344">
        <v>0</v>
      </c>
      <c r="R75" s="337">
        <v>0</v>
      </c>
      <c r="S75" s="653"/>
      <c r="T75" s="657"/>
    </row>
    <row r="76" spans="1:20" s="447" customFormat="1" ht="23.25" x14ac:dyDescent="0.2">
      <c r="A76" s="596"/>
      <c r="B76" s="597" t="s">
        <v>3557</v>
      </c>
      <c r="C76" s="609">
        <f>SUM(C77)</f>
        <v>452400</v>
      </c>
      <c r="D76" s="609"/>
      <c r="E76" s="609">
        <f t="shared" ref="E76:S76" si="29">SUM(E77)</f>
        <v>27144</v>
      </c>
      <c r="F76" s="609"/>
      <c r="G76" s="609">
        <f t="shared" si="29"/>
        <v>18096</v>
      </c>
      <c r="H76" s="609"/>
      <c r="I76" s="609">
        <f t="shared" si="29"/>
        <v>9048</v>
      </c>
      <c r="J76" s="609"/>
      <c r="K76" s="558">
        <f t="shared" si="29"/>
        <v>0</v>
      </c>
      <c r="L76" s="558"/>
      <c r="M76" s="558">
        <f t="shared" si="29"/>
        <v>0</v>
      </c>
      <c r="N76" s="558"/>
      <c r="O76" s="558">
        <f t="shared" si="29"/>
        <v>0</v>
      </c>
      <c r="P76" s="558">
        <f t="shared" si="29"/>
        <v>0</v>
      </c>
      <c r="Q76" s="558">
        <f t="shared" si="29"/>
        <v>18096</v>
      </c>
      <c r="R76" s="558">
        <f t="shared" si="29"/>
        <v>9048</v>
      </c>
      <c r="S76" s="654">
        <f t="shared" si="29"/>
        <v>425256</v>
      </c>
      <c r="T76" s="658"/>
    </row>
    <row r="77" spans="1:20" s="447" customFormat="1" ht="23.25" x14ac:dyDescent="0.2">
      <c r="A77" s="594"/>
      <c r="B77" s="595"/>
      <c r="C77" s="577">
        <v>452400</v>
      </c>
      <c r="D77" s="461">
        <v>0.06</v>
      </c>
      <c r="E77" s="230">
        <v>27144</v>
      </c>
      <c r="F77" s="227">
        <v>0.04</v>
      </c>
      <c r="G77" s="230">
        <v>18096</v>
      </c>
      <c r="H77" s="227">
        <v>0.02</v>
      </c>
      <c r="I77" s="230">
        <v>9048</v>
      </c>
      <c r="J77" s="230"/>
      <c r="K77" s="230">
        <v>0</v>
      </c>
      <c r="L77" s="230"/>
      <c r="M77" s="230">
        <v>0</v>
      </c>
      <c r="N77" s="230"/>
      <c r="O77" s="230">
        <v>0</v>
      </c>
      <c r="P77" s="656">
        <v>0</v>
      </c>
      <c r="Q77" s="344">
        <v>18096</v>
      </c>
      <c r="R77" s="337">
        <v>9048</v>
      </c>
      <c r="S77" s="650">
        <v>425256</v>
      </c>
      <c r="T77" s="657"/>
    </row>
    <row r="78" spans="1:20" s="447" customFormat="1" ht="23.25" x14ac:dyDescent="0.2">
      <c r="A78" s="596"/>
      <c r="B78" s="597" t="s">
        <v>3558</v>
      </c>
      <c r="C78" s="581">
        <f>SUM(C79:C80)</f>
        <v>13167960</v>
      </c>
      <c r="D78" s="581"/>
      <c r="E78" s="581">
        <f t="shared" ref="E78:S78" si="30">SUM(E79:E80)</f>
        <v>106873.60000000001</v>
      </c>
      <c r="F78" s="581"/>
      <c r="G78" s="581">
        <f t="shared" si="30"/>
        <v>0</v>
      </c>
      <c r="H78" s="581"/>
      <c r="I78" s="581">
        <f t="shared" si="30"/>
        <v>0</v>
      </c>
      <c r="J78" s="581"/>
      <c r="K78" s="581">
        <f t="shared" si="30"/>
        <v>47036.800000000003</v>
      </c>
      <c r="L78" s="581"/>
      <c r="M78" s="581">
        <f t="shared" si="30"/>
        <v>34998</v>
      </c>
      <c r="N78" s="581"/>
      <c r="O78" s="581">
        <f t="shared" si="30"/>
        <v>24838.799999999999</v>
      </c>
      <c r="P78" s="581">
        <f t="shared" si="30"/>
        <v>47036.800000000003</v>
      </c>
      <c r="Q78" s="581">
        <f t="shared" si="30"/>
        <v>34998</v>
      </c>
      <c r="R78" s="581">
        <f t="shared" si="30"/>
        <v>24838.799999999999</v>
      </c>
      <c r="S78" s="655">
        <f t="shared" si="30"/>
        <v>13061086.4</v>
      </c>
      <c r="T78" s="659"/>
    </row>
    <row r="79" spans="1:20" s="463" customFormat="1" ht="23.25" x14ac:dyDescent="0.2">
      <c r="A79" s="610"/>
      <c r="B79" s="611"/>
      <c r="C79" s="563">
        <v>12980000</v>
      </c>
      <c r="D79" s="460">
        <v>0.06</v>
      </c>
      <c r="E79" s="231">
        <v>76800</v>
      </c>
      <c r="F79" s="231"/>
      <c r="G79" s="231">
        <v>0</v>
      </c>
      <c r="H79" s="231"/>
      <c r="I79" s="231">
        <v>0</v>
      </c>
      <c r="J79" s="462">
        <v>2.5000000000000001E-2</v>
      </c>
      <c r="K79" s="231">
        <v>32000</v>
      </c>
      <c r="L79" s="227">
        <v>0.02</v>
      </c>
      <c r="M79" s="231">
        <v>25600</v>
      </c>
      <c r="N79" s="462">
        <v>1.4999999999999999E-2</v>
      </c>
      <c r="O79" s="231">
        <v>19200</v>
      </c>
      <c r="P79" s="656">
        <v>32000</v>
      </c>
      <c r="Q79" s="344">
        <v>25600</v>
      </c>
      <c r="R79" s="337">
        <v>19200</v>
      </c>
      <c r="S79" s="653">
        <v>12903200</v>
      </c>
      <c r="T79" s="657"/>
    </row>
    <row r="80" spans="1:20" s="463" customFormat="1" ht="23.25" x14ac:dyDescent="0.2">
      <c r="A80" s="598"/>
      <c r="B80" s="599"/>
      <c r="C80" s="563">
        <v>187960</v>
      </c>
      <c r="D80" s="460">
        <v>0.16</v>
      </c>
      <c r="E80" s="231">
        <v>30073.600000000002</v>
      </c>
      <c r="F80" s="227"/>
      <c r="G80" s="231">
        <v>0</v>
      </c>
      <c r="H80" s="227"/>
      <c r="I80" s="231">
        <v>0</v>
      </c>
      <c r="J80" s="227">
        <v>0.08</v>
      </c>
      <c r="K80" s="231">
        <v>15036.800000000001</v>
      </c>
      <c r="L80" s="227">
        <v>0.05</v>
      </c>
      <c r="M80" s="231">
        <v>9398</v>
      </c>
      <c r="N80" s="227">
        <v>0.03</v>
      </c>
      <c r="O80" s="231">
        <v>5638.8</v>
      </c>
      <c r="P80" s="656">
        <v>15036.800000000001</v>
      </c>
      <c r="Q80" s="344">
        <v>9398</v>
      </c>
      <c r="R80" s="337">
        <v>5638.8</v>
      </c>
      <c r="S80" s="653">
        <v>157886.39999999999</v>
      </c>
      <c r="T80" s="657"/>
    </row>
    <row r="81" spans="1:21" s="447" customFormat="1" ht="24" thickBot="1" x14ac:dyDescent="0.5">
      <c r="A81" s="882" t="s">
        <v>596</v>
      </c>
      <c r="B81" s="884"/>
      <c r="C81" s="663">
        <f>SUM(C10+C17+C20+C22+C29+C32+C34+C36+C42+C44+C48+C51+C53+C55+C58+C61+C63+C65+C67+C69)</f>
        <v>52132006.5</v>
      </c>
      <c r="D81" s="664"/>
      <c r="E81" s="664">
        <f>SUM(E10+E17+E20+E22+E29+E32+E34+E36+E42+E44+E48+E51+E53+E55+E58+E61+E63+E65+E67+E69)</f>
        <v>1533180.9900000002</v>
      </c>
      <c r="F81" s="665"/>
      <c r="G81" s="665">
        <f>SUM(G10+G17+G20+G22+G29+G32+G34+G36+G42+G44+G48+G51+G53+G55+G58+G61+G63+G65+G67+G69)</f>
        <v>676001.26</v>
      </c>
      <c r="H81" s="665"/>
      <c r="I81" s="665">
        <f>SUM(I10+I17+I20+I22+I29+I32+I34+I36+I42+I44+I48+I51+I53+I55+I58+I61+I63+I65+I67+I69)</f>
        <v>284158.73</v>
      </c>
      <c r="J81" s="666"/>
      <c r="K81" s="666">
        <f>SUM(K10+K17+K20+K22+K29+K32+K34+K36+K42+K44+K48+K51+K53+K55+K58+K61+K63+K65+K67+K69)</f>
        <v>257889.95</v>
      </c>
      <c r="L81" s="666"/>
      <c r="M81" s="666">
        <f>SUM(M10+M17+M20+M22+M29+M32+M34+M36+M42+M44+M48+M51+M53+M55+M58+M61+M63+M65+M67+M69)</f>
        <v>186224.2</v>
      </c>
      <c r="N81" s="666"/>
      <c r="O81" s="666">
        <f>SUM(O10+O17+O20+O22+O29+O32+O34+O36+O42+O44+O48+O51+O53+O55+O58+O61+O63+O65+O67+O69)</f>
        <v>128906.84999999999</v>
      </c>
      <c r="P81" s="667">
        <f t="shared" ref="P81:R81" si="31">SUM(P10+P17+P20+P22+P29+P32+P34+P36+P42+P44+P48+P51+P53+P55+P58+P61+P63+P65+P67+P69)</f>
        <v>257889.95</v>
      </c>
      <c r="Q81" s="664">
        <f t="shared" si="31"/>
        <v>862225.46000000008</v>
      </c>
      <c r="R81" s="664">
        <f t="shared" si="31"/>
        <v>413065.57999999996</v>
      </c>
      <c r="S81" s="668">
        <f>SUM(S10+S17+S20+S22+S29+S32+S34+S36+S42+S44+S48+S51+S53+S55+S58+S61+S63+S65+S67+S69)</f>
        <v>50598825.510000005</v>
      </c>
      <c r="T81" s="660"/>
    </row>
    <row r="82" spans="1:21" s="447" customFormat="1" ht="16.5" customHeight="1" thickTop="1" x14ac:dyDescent="0.45">
      <c r="A82" s="85"/>
      <c r="B82" s="85"/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18"/>
    </row>
    <row r="83" spans="1:21" s="447" customFormat="1" ht="17.25" customHeight="1" x14ac:dyDescent="0.4">
      <c r="A83" s="612" t="s">
        <v>3319</v>
      </c>
      <c r="B83" s="613"/>
      <c r="C83" s="613"/>
      <c r="D83" s="175"/>
      <c r="E83" s="614"/>
      <c r="F83" s="614"/>
      <c r="G83" s="614"/>
      <c r="H83" s="614"/>
      <c r="I83" s="615"/>
      <c r="J83" s="614"/>
      <c r="K83" s="615"/>
      <c r="L83" s="614"/>
      <c r="M83" s="615"/>
      <c r="N83" s="614"/>
      <c r="O83" s="615"/>
      <c r="P83" s="615"/>
      <c r="Q83" s="615"/>
      <c r="R83" s="615"/>
      <c r="S83" s="614"/>
      <c r="T83" s="418"/>
    </row>
    <row r="84" spans="1:21" s="447" customFormat="1" ht="17.25" customHeight="1" x14ac:dyDescent="0.4">
      <c r="A84" s="612" t="s">
        <v>3320</v>
      </c>
      <c r="B84" s="613"/>
      <c r="C84" s="613"/>
      <c r="D84" s="175"/>
      <c r="E84" s="614"/>
      <c r="F84" s="614"/>
      <c r="G84" s="614"/>
      <c r="H84" s="614"/>
      <c r="I84" s="615"/>
      <c r="J84" s="614"/>
      <c r="K84" s="615"/>
      <c r="L84" s="614"/>
      <c r="M84" s="615"/>
      <c r="N84" s="614"/>
      <c r="O84" s="615"/>
      <c r="P84" s="615"/>
      <c r="Q84" s="615"/>
      <c r="R84" s="615"/>
      <c r="S84" s="614"/>
      <c r="T84" s="418"/>
    </row>
    <row r="85" spans="1:21" s="492" customFormat="1" ht="17.25" customHeight="1" x14ac:dyDescent="0.45">
      <c r="A85" s="617" t="s">
        <v>3561</v>
      </c>
      <c r="B85" s="176"/>
      <c r="C85" s="176"/>
      <c r="D85" s="618"/>
      <c r="E85" s="619"/>
      <c r="F85" s="619"/>
      <c r="G85" s="619"/>
      <c r="H85" s="619"/>
      <c r="I85" s="615"/>
      <c r="J85" s="619"/>
      <c r="K85" s="615"/>
      <c r="L85" s="619"/>
      <c r="M85" s="615"/>
      <c r="N85" s="619"/>
      <c r="O85" s="615"/>
      <c r="P85" s="615"/>
      <c r="Q85" s="615"/>
      <c r="R85" s="615"/>
      <c r="S85" s="619"/>
      <c r="T85" s="418"/>
    </row>
    <row r="86" spans="1:21" s="492" customFormat="1" ht="17.25" customHeight="1" x14ac:dyDescent="0.45">
      <c r="A86" s="617" t="s">
        <v>3562</v>
      </c>
      <c r="B86" s="176"/>
      <c r="C86" s="176"/>
      <c r="D86" s="618"/>
      <c r="E86" s="619"/>
      <c r="F86" s="619"/>
      <c r="G86" s="619"/>
      <c r="H86" s="619"/>
      <c r="I86" s="615"/>
      <c r="J86" s="619"/>
      <c r="K86" s="615"/>
      <c r="L86" s="619"/>
      <c r="M86" s="615"/>
      <c r="N86" s="619"/>
      <c r="O86" s="615"/>
      <c r="P86" s="615"/>
      <c r="Q86" s="615"/>
      <c r="R86" s="615"/>
      <c r="S86" s="619"/>
      <c r="T86" s="418"/>
    </row>
    <row r="87" spans="1:21" s="176" customFormat="1" ht="17.25" customHeight="1" x14ac:dyDescent="0.4">
      <c r="A87" s="612" t="s">
        <v>3321</v>
      </c>
      <c r="B87" s="613"/>
      <c r="C87" s="613"/>
      <c r="D87" s="175"/>
      <c r="E87" s="614"/>
      <c r="F87" s="614"/>
      <c r="G87" s="614"/>
      <c r="H87" s="614"/>
      <c r="I87" s="615"/>
      <c r="J87" s="614"/>
      <c r="K87" s="615"/>
      <c r="L87" s="614"/>
      <c r="M87" s="615"/>
      <c r="N87" s="614"/>
      <c r="O87" s="615"/>
      <c r="P87" s="615"/>
      <c r="Q87" s="615"/>
      <c r="R87" s="615"/>
      <c r="S87" s="614"/>
      <c r="T87" s="418"/>
      <c r="U87" s="616"/>
    </row>
    <row r="88" spans="1:21" s="176" customFormat="1" ht="17.25" customHeight="1" x14ac:dyDescent="0.4">
      <c r="A88" s="617" t="s">
        <v>3563</v>
      </c>
      <c r="D88" s="618"/>
      <c r="E88" s="619"/>
      <c r="F88" s="619"/>
      <c r="G88" s="619"/>
      <c r="H88" s="619"/>
      <c r="I88" s="615"/>
      <c r="J88" s="619"/>
      <c r="K88" s="615"/>
      <c r="L88" s="619"/>
      <c r="M88" s="615"/>
      <c r="N88" s="619"/>
      <c r="O88" s="615"/>
      <c r="P88" s="615"/>
      <c r="Q88" s="615"/>
      <c r="R88" s="615"/>
      <c r="S88" s="619"/>
      <c r="T88" s="418"/>
      <c r="U88" s="616"/>
    </row>
    <row r="89" spans="1:21" s="176" customFormat="1" ht="17.25" customHeight="1" x14ac:dyDescent="0.4">
      <c r="A89" s="617" t="s">
        <v>3564</v>
      </c>
      <c r="D89" s="618"/>
      <c r="E89" s="619"/>
      <c r="F89" s="619"/>
      <c r="G89" s="619"/>
      <c r="H89" s="619"/>
      <c r="I89" s="615"/>
      <c r="J89" s="619"/>
      <c r="K89" s="615"/>
      <c r="L89" s="619"/>
      <c r="M89" s="615"/>
      <c r="N89" s="619"/>
      <c r="O89" s="615"/>
      <c r="P89" s="615"/>
      <c r="Q89" s="615"/>
      <c r="R89" s="615"/>
      <c r="S89" s="619"/>
      <c r="T89" s="615"/>
    </row>
    <row r="90" spans="1:21" s="176" customFormat="1" ht="18" x14ac:dyDescent="0.4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 s="620"/>
      <c r="T90" s="615"/>
    </row>
    <row r="91" spans="1:21" s="176" customFormat="1" ht="18" x14ac:dyDescent="0.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 s="620"/>
      <c r="T91" s="615"/>
      <c r="U91" s="616"/>
    </row>
    <row r="92" spans="1:21" s="176" customFormat="1" ht="18" x14ac:dyDescent="0.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 s="620"/>
      <c r="T92" s="615"/>
    </row>
    <row r="93" spans="1:21" s="176" customFormat="1" ht="18" x14ac:dyDescent="0.4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 s="620"/>
      <c r="T93" s="615"/>
    </row>
  </sheetData>
  <mergeCells count="32">
    <mergeCell ref="A75:B75"/>
    <mergeCell ref="A81:B81"/>
    <mergeCell ref="A5:B9"/>
    <mergeCell ref="C5:C9"/>
    <mergeCell ref="F6:I6"/>
    <mergeCell ref="F7:G8"/>
    <mergeCell ref="H7:I8"/>
    <mergeCell ref="D6:E8"/>
    <mergeCell ref="A73:B73"/>
    <mergeCell ref="D9:E9"/>
    <mergeCell ref="A67:B67"/>
    <mergeCell ref="A69:B69"/>
    <mergeCell ref="A70:B70"/>
    <mergeCell ref="S6:S8"/>
    <mergeCell ref="P7:P8"/>
    <mergeCell ref="Q7:Q8"/>
    <mergeCell ref="N7:O8"/>
    <mergeCell ref="F9:G9"/>
    <mergeCell ref="H9:I9"/>
    <mergeCell ref="J9:K9"/>
    <mergeCell ref="L9:M9"/>
    <mergeCell ref="N9:O9"/>
    <mergeCell ref="J6:O6"/>
    <mergeCell ref="J7:K8"/>
    <mergeCell ref="L7:M8"/>
    <mergeCell ref="R7:R8"/>
    <mergeCell ref="P6:R6"/>
    <mergeCell ref="A1:S1"/>
    <mergeCell ref="A2:S2"/>
    <mergeCell ref="A3:S3"/>
    <mergeCell ref="A4:S4"/>
    <mergeCell ref="D5:R5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workbookViewId="0">
      <pane xSplit="1" ySplit="5" topLeftCell="AJ21" activePane="bottomRight" state="frozen"/>
      <selection pane="topRight" activeCell="B1" sqref="B1"/>
      <selection pane="bottomLeft" activeCell="A6" sqref="A6"/>
      <selection pane="bottomRight" activeCell="AL33" sqref="AL33"/>
    </sheetView>
  </sheetViews>
  <sheetFormatPr defaultRowHeight="26.25" x14ac:dyDescent="0.55000000000000004"/>
  <cols>
    <col min="1" max="1" width="35.5" style="36" bestFit="1" customWidth="1"/>
    <col min="2" max="2" width="9.125" style="360" bestFit="1" customWidth="1"/>
    <col min="3" max="3" width="8.25" style="360" bestFit="1" customWidth="1"/>
    <col min="4" max="4" width="10.375" style="360" bestFit="1" customWidth="1"/>
    <col min="5" max="5" width="9.75" style="388" bestFit="1" customWidth="1"/>
    <col min="6" max="6" width="8.625" style="388" bestFit="1" customWidth="1"/>
    <col min="7" max="7" width="10.375" style="388" bestFit="1" customWidth="1"/>
    <col min="8" max="8" width="10.375" style="40" bestFit="1" customWidth="1"/>
    <col min="9" max="9" width="9.125" style="40" bestFit="1" customWidth="1"/>
    <col min="10" max="10" width="10.375" style="40" bestFit="1" customWidth="1"/>
    <col min="11" max="11" width="10.375" style="36" bestFit="1" customWidth="1"/>
    <col min="12" max="12" width="8.375" style="36" bestFit="1" customWidth="1"/>
    <col min="13" max="13" width="10.375" style="36" bestFit="1" customWidth="1"/>
    <col min="14" max="14" width="10.375" style="40" bestFit="1" customWidth="1"/>
    <col min="15" max="15" width="9.125" style="40" bestFit="1" customWidth="1"/>
    <col min="16" max="17" width="10.375" style="40" bestFit="1" customWidth="1"/>
    <col min="18" max="18" width="9.125" style="40" bestFit="1" customWidth="1"/>
    <col min="19" max="19" width="10.375" style="40" bestFit="1" customWidth="1"/>
    <col min="20" max="20" width="9.125" style="36" bestFit="1" customWidth="1"/>
    <col min="21" max="21" width="8.375" style="36" bestFit="1" customWidth="1"/>
    <col min="22" max="22" width="10.375" style="36" bestFit="1" customWidth="1"/>
    <col min="23" max="23" width="10.375" style="40" bestFit="1" customWidth="1"/>
    <col min="24" max="24" width="8.375" style="40" bestFit="1" customWidth="1"/>
    <col min="25" max="25" width="10.375" style="40" customWidth="1"/>
    <col min="26" max="26" width="10.375" style="40" bestFit="1" customWidth="1"/>
    <col min="27" max="27" width="9.125" style="40" bestFit="1" customWidth="1"/>
    <col min="28" max="28" width="10.375" style="40" customWidth="1"/>
    <col min="29" max="29" width="10.375" style="36" bestFit="1" customWidth="1"/>
    <col min="30" max="30" width="9.125" style="36" bestFit="1" customWidth="1"/>
    <col min="31" max="31" width="10.375" style="36" customWidth="1"/>
    <col min="32" max="32" width="10.375" style="40" bestFit="1" customWidth="1"/>
    <col min="33" max="33" width="8.375" style="40" bestFit="1" customWidth="1"/>
    <col min="34" max="34" width="10.375" style="40" customWidth="1"/>
    <col min="35" max="35" width="10.375" style="40" bestFit="1" customWidth="1"/>
    <col min="36" max="36" width="9.125" style="40" bestFit="1" customWidth="1"/>
    <col min="37" max="37" width="10.375" style="40" customWidth="1"/>
    <col min="38" max="38" width="11.125" style="52" bestFit="1" customWidth="1"/>
    <col min="39" max="40" width="10.375" style="52" bestFit="1" customWidth="1"/>
    <col min="41" max="41" width="11.125" style="82" bestFit="1" customWidth="1"/>
    <col min="42" max="255" width="9" style="36"/>
    <col min="256" max="256" width="35.5" style="36" bestFit="1" customWidth="1"/>
    <col min="257" max="257" width="9.125" style="36" bestFit="1" customWidth="1"/>
    <col min="258" max="258" width="8.25" style="36" bestFit="1" customWidth="1"/>
    <col min="259" max="259" width="10.375" style="36" bestFit="1" customWidth="1"/>
    <col min="260" max="260" width="9.75" style="36" bestFit="1" customWidth="1"/>
    <col min="261" max="261" width="8.625" style="36" bestFit="1" customWidth="1"/>
    <col min="262" max="263" width="10.375" style="36" bestFit="1" customWidth="1"/>
    <col min="264" max="264" width="9.125" style="36" bestFit="1" customWidth="1"/>
    <col min="265" max="266" width="10.375" style="36" bestFit="1" customWidth="1"/>
    <col min="267" max="267" width="8.375" style="36" bestFit="1" customWidth="1"/>
    <col min="268" max="269" width="10.375" style="36" bestFit="1" customWidth="1"/>
    <col min="270" max="270" width="9.125" style="36" bestFit="1" customWidth="1"/>
    <col min="271" max="272" width="10.375" style="36" bestFit="1" customWidth="1"/>
    <col min="273" max="273" width="9.125" style="36" bestFit="1" customWidth="1"/>
    <col min="274" max="274" width="10.375" style="36" bestFit="1" customWidth="1"/>
    <col min="275" max="275" width="9.125" style="36" bestFit="1" customWidth="1"/>
    <col min="276" max="276" width="8.375" style="36" bestFit="1" customWidth="1"/>
    <col min="277" max="278" width="10.375" style="36" bestFit="1" customWidth="1"/>
    <col min="279" max="279" width="8.375" style="36" bestFit="1" customWidth="1"/>
    <col min="280" max="280" width="10.375" style="36" customWidth="1"/>
    <col min="281" max="281" width="10.375" style="36" bestFit="1" customWidth="1"/>
    <col min="282" max="282" width="9.125" style="36" bestFit="1" customWidth="1"/>
    <col min="283" max="283" width="10.375" style="36" customWidth="1"/>
    <col min="284" max="284" width="10.375" style="36" bestFit="1" customWidth="1"/>
    <col min="285" max="285" width="9.125" style="36" bestFit="1" customWidth="1"/>
    <col min="286" max="286" width="10.375" style="36" customWidth="1"/>
    <col min="287" max="287" width="10.375" style="36" bestFit="1" customWidth="1"/>
    <col min="288" max="288" width="8.375" style="36" bestFit="1" customWidth="1"/>
    <col min="289" max="289" width="10.375" style="36" customWidth="1"/>
    <col min="290" max="290" width="10.375" style="36" bestFit="1" customWidth="1"/>
    <col min="291" max="291" width="9.125" style="36" bestFit="1" customWidth="1"/>
    <col min="292" max="292" width="10.375" style="36" customWidth="1"/>
    <col min="293" max="293" width="11.125" style="36" bestFit="1" customWidth="1"/>
    <col min="294" max="295" width="10.375" style="36" bestFit="1" customWidth="1"/>
    <col min="296" max="296" width="11.125" style="36" bestFit="1" customWidth="1"/>
    <col min="297" max="297" width="16.125" style="36" customWidth="1"/>
    <col min="298" max="511" width="9" style="36"/>
    <col min="512" max="512" width="35.5" style="36" bestFit="1" customWidth="1"/>
    <col min="513" max="513" width="9.125" style="36" bestFit="1" customWidth="1"/>
    <col min="514" max="514" width="8.25" style="36" bestFit="1" customWidth="1"/>
    <col min="515" max="515" width="10.375" style="36" bestFit="1" customWidth="1"/>
    <col min="516" max="516" width="9.75" style="36" bestFit="1" customWidth="1"/>
    <col min="517" max="517" width="8.625" style="36" bestFit="1" customWidth="1"/>
    <col min="518" max="519" width="10.375" style="36" bestFit="1" customWidth="1"/>
    <col min="520" max="520" width="9.125" style="36" bestFit="1" customWidth="1"/>
    <col min="521" max="522" width="10.375" style="36" bestFit="1" customWidth="1"/>
    <col min="523" max="523" width="8.375" style="36" bestFit="1" customWidth="1"/>
    <col min="524" max="525" width="10.375" style="36" bestFit="1" customWidth="1"/>
    <col min="526" max="526" width="9.125" style="36" bestFit="1" customWidth="1"/>
    <col min="527" max="528" width="10.375" style="36" bestFit="1" customWidth="1"/>
    <col min="529" max="529" width="9.125" style="36" bestFit="1" customWidth="1"/>
    <col min="530" max="530" width="10.375" style="36" bestFit="1" customWidth="1"/>
    <col min="531" max="531" width="9.125" style="36" bestFit="1" customWidth="1"/>
    <col min="532" max="532" width="8.375" style="36" bestFit="1" customWidth="1"/>
    <col min="533" max="534" width="10.375" style="36" bestFit="1" customWidth="1"/>
    <col min="535" max="535" width="8.375" style="36" bestFit="1" customWidth="1"/>
    <col min="536" max="536" width="10.375" style="36" customWidth="1"/>
    <col min="537" max="537" width="10.375" style="36" bestFit="1" customWidth="1"/>
    <col min="538" max="538" width="9.125" style="36" bestFit="1" customWidth="1"/>
    <col min="539" max="539" width="10.375" style="36" customWidth="1"/>
    <col min="540" max="540" width="10.375" style="36" bestFit="1" customWidth="1"/>
    <col min="541" max="541" width="9.125" style="36" bestFit="1" customWidth="1"/>
    <col min="542" max="542" width="10.375" style="36" customWidth="1"/>
    <col min="543" max="543" width="10.375" style="36" bestFit="1" customWidth="1"/>
    <col min="544" max="544" width="8.375" style="36" bestFit="1" customWidth="1"/>
    <col min="545" max="545" width="10.375" style="36" customWidth="1"/>
    <col min="546" max="546" width="10.375" style="36" bestFit="1" customWidth="1"/>
    <col min="547" max="547" width="9.125" style="36" bestFit="1" customWidth="1"/>
    <col min="548" max="548" width="10.375" style="36" customWidth="1"/>
    <col min="549" max="549" width="11.125" style="36" bestFit="1" customWidth="1"/>
    <col min="550" max="551" width="10.375" style="36" bestFit="1" customWidth="1"/>
    <col min="552" max="552" width="11.125" style="36" bestFit="1" customWidth="1"/>
    <col min="553" max="553" width="16.125" style="36" customWidth="1"/>
    <col min="554" max="767" width="9" style="36"/>
    <col min="768" max="768" width="35.5" style="36" bestFit="1" customWidth="1"/>
    <col min="769" max="769" width="9.125" style="36" bestFit="1" customWidth="1"/>
    <col min="770" max="770" width="8.25" style="36" bestFit="1" customWidth="1"/>
    <col min="771" max="771" width="10.375" style="36" bestFit="1" customWidth="1"/>
    <col min="772" max="772" width="9.75" style="36" bestFit="1" customWidth="1"/>
    <col min="773" max="773" width="8.625" style="36" bestFit="1" customWidth="1"/>
    <col min="774" max="775" width="10.375" style="36" bestFit="1" customWidth="1"/>
    <col min="776" max="776" width="9.125" style="36" bestFit="1" customWidth="1"/>
    <col min="777" max="778" width="10.375" style="36" bestFit="1" customWidth="1"/>
    <col min="779" max="779" width="8.375" style="36" bestFit="1" customWidth="1"/>
    <col min="780" max="781" width="10.375" style="36" bestFit="1" customWidth="1"/>
    <col min="782" max="782" width="9.125" style="36" bestFit="1" customWidth="1"/>
    <col min="783" max="784" width="10.375" style="36" bestFit="1" customWidth="1"/>
    <col min="785" max="785" width="9.125" style="36" bestFit="1" customWidth="1"/>
    <col min="786" max="786" width="10.375" style="36" bestFit="1" customWidth="1"/>
    <col min="787" max="787" width="9.125" style="36" bestFit="1" customWidth="1"/>
    <col min="788" max="788" width="8.375" style="36" bestFit="1" customWidth="1"/>
    <col min="789" max="790" width="10.375" style="36" bestFit="1" customWidth="1"/>
    <col min="791" max="791" width="8.375" style="36" bestFit="1" customWidth="1"/>
    <col min="792" max="792" width="10.375" style="36" customWidth="1"/>
    <col min="793" max="793" width="10.375" style="36" bestFit="1" customWidth="1"/>
    <col min="794" max="794" width="9.125" style="36" bestFit="1" customWidth="1"/>
    <col min="795" max="795" width="10.375" style="36" customWidth="1"/>
    <col min="796" max="796" width="10.375" style="36" bestFit="1" customWidth="1"/>
    <col min="797" max="797" width="9.125" style="36" bestFit="1" customWidth="1"/>
    <col min="798" max="798" width="10.375" style="36" customWidth="1"/>
    <col min="799" max="799" width="10.375" style="36" bestFit="1" customWidth="1"/>
    <col min="800" max="800" width="8.375" style="36" bestFit="1" customWidth="1"/>
    <col min="801" max="801" width="10.375" style="36" customWidth="1"/>
    <col min="802" max="802" width="10.375" style="36" bestFit="1" customWidth="1"/>
    <col min="803" max="803" width="9.125" style="36" bestFit="1" customWidth="1"/>
    <col min="804" max="804" width="10.375" style="36" customWidth="1"/>
    <col min="805" max="805" width="11.125" style="36" bestFit="1" customWidth="1"/>
    <col min="806" max="807" width="10.375" style="36" bestFit="1" customWidth="1"/>
    <col min="808" max="808" width="11.125" style="36" bestFit="1" customWidth="1"/>
    <col min="809" max="809" width="16.125" style="36" customWidth="1"/>
    <col min="810" max="1023" width="9" style="36"/>
    <col min="1024" max="1024" width="35.5" style="36" bestFit="1" customWidth="1"/>
    <col min="1025" max="1025" width="9.125" style="36" bestFit="1" customWidth="1"/>
    <col min="1026" max="1026" width="8.25" style="36" bestFit="1" customWidth="1"/>
    <col min="1027" max="1027" width="10.375" style="36" bestFit="1" customWidth="1"/>
    <col min="1028" max="1028" width="9.75" style="36" bestFit="1" customWidth="1"/>
    <col min="1029" max="1029" width="8.625" style="36" bestFit="1" customWidth="1"/>
    <col min="1030" max="1031" width="10.375" style="36" bestFit="1" customWidth="1"/>
    <col min="1032" max="1032" width="9.125" style="36" bestFit="1" customWidth="1"/>
    <col min="1033" max="1034" width="10.375" style="36" bestFit="1" customWidth="1"/>
    <col min="1035" max="1035" width="8.375" style="36" bestFit="1" customWidth="1"/>
    <col min="1036" max="1037" width="10.375" style="36" bestFit="1" customWidth="1"/>
    <col min="1038" max="1038" width="9.125" style="36" bestFit="1" customWidth="1"/>
    <col min="1039" max="1040" width="10.375" style="36" bestFit="1" customWidth="1"/>
    <col min="1041" max="1041" width="9.125" style="36" bestFit="1" customWidth="1"/>
    <col min="1042" max="1042" width="10.375" style="36" bestFit="1" customWidth="1"/>
    <col min="1043" max="1043" width="9.125" style="36" bestFit="1" customWidth="1"/>
    <col min="1044" max="1044" width="8.375" style="36" bestFit="1" customWidth="1"/>
    <col min="1045" max="1046" width="10.375" style="36" bestFit="1" customWidth="1"/>
    <col min="1047" max="1047" width="8.375" style="36" bestFit="1" customWidth="1"/>
    <col min="1048" max="1048" width="10.375" style="36" customWidth="1"/>
    <col min="1049" max="1049" width="10.375" style="36" bestFit="1" customWidth="1"/>
    <col min="1050" max="1050" width="9.125" style="36" bestFit="1" customWidth="1"/>
    <col min="1051" max="1051" width="10.375" style="36" customWidth="1"/>
    <col min="1052" max="1052" width="10.375" style="36" bestFit="1" customWidth="1"/>
    <col min="1053" max="1053" width="9.125" style="36" bestFit="1" customWidth="1"/>
    <col min="1054" max="1054" width="10.375" style="36" customWidth="1"/>
    <col min="1055" max="1055" width="10.375" style="36" bestFit="1" customWidth="1"/>
    <col min="1056" max="1056" width="8.375" style="36" bestFit="1" customWidth="1"/>
    <col min="1057" max="1057" width="10.375" style="36" customWidth="1"/>
    <col min="1058" max="1058" width="10.375" style="36" bestFit="1" customWidth="1"/>
    <col min="1059" max="1059" width="9.125" style="36" bestFit="1" customWidth="1"/>
    <col min="1060" max="1060" width="10.375" style="36" customWidth="1"/>
    <col min="1061" max="1061" width="11.125" style="36" bestFit="1" customWidth="1"/>
    <col min="1062" max="1063" width="10.375" style="36" bestFit="1" customWidth="1"/>
    <col min="1064" max="1064" width="11.125" style="36" bestFit="1" customWidth="1"/>
    <col min="1065" max="1065" width="16.125" style="36" customWidth="1"/>
    <col min="1066" max="1279" width="9" style="36"/>
    <col min="1280" max="1280" width="35.5" style="36" bestFit="1" customWidth="1"/>
    <col min="1281" max="1281" width="9.125" style="36" bestFit="1" customWidth="1"/>
    <col min="1282" max="1282" width="8.25" style="36" bestFit="1" customWidth="1"/>
    <col min="1283" max="1283" width="10.375" style="36" bestFit="1" customWidth="1"/>
    <col min="1284" max="1284" width="9.75" style="36" bestFit="1" customWidth="1"/>
    <col min="1285" max="1285" width="8.625" style="36" bestFit="1" customWidth="1"/>
    <col min="1286" max="1287" width="10.375" style="36" bestFit="1" customWidth="1"/>
    <col min="1288" max="1288" width="9.125" style="36" bestFit="1" customWidth="1"/>
    <col min="1289" max="1290" width="10.375" style="36" bestFit="1" customWidth="1"/>
    <col min="1291" max="1291" width="8.375" style="36" bestFit="1" customWidth="1"/>
    <col min="1292" max="1293" width="10.375" style="36" bestFit="1" customWidth="1"/>
    <col min="1294" max="1294" width="9.125" style="36" bestFit="1" customWidth="1"/>
    <col min="1295" max="1296" width="10.375" style="36" bestFit="1" customWidth="1"/>
    <col min="1297" max="1297" width="9.125" style="36" bestFit="1" customWidth="1"/>
    <col min="1298" max="1298" width="10.375" style="36" bestFit="1" customWidth="1"/>
    <col min="1299" max="1299" width="9.125" style="36" bestFit="1" customWidth="1"/>
    <col min="1300" max="1300" width="8.375" style="36" bestFit="1" customWidth="1"/>
    <col min="1301" max="1302" width="10.375" style="36" bestFit="1" customWidth="1"/>
    <col min="1303" max="1303" width="8.375" style="36" bestFit="1" customWidth="1"/>
    <col min="1304" max="1304" width="10.375" style="36" customWidth="1"/>
    <col min="1305" max="1305" width="10.375" style="36" bestFit="1" customWidth="1"/>
    <col min="1306" max="1306" width="9.125" style="36" bestFit="1" customWidth="1"/>
    <col min="1307" max="1307" width="10.375" style="36" customWidth="1"/>
    <col min="1308" max="1308" width="10.375" style="36" bestFit="1" customWidth="1"/>
    <col min="1309" max="1309" width="9.125" style="36" bestFit="1" customWidth="1"/>
    <col min="1310" max="1310" width="10.375" style="36" customWidth="1"/>
    <col min="1311" max="1311" width="10.375" style="36" bestFit="1" customWidth="1"/>
    <col min="1312" max="1312" width="8.375" style="36" bestFit="1" customWidth="1"/>
    <col min="1313" max="1313" width="10.375" style="36" customWidth="1"/>
    <col min="1314" max="1314" width="10.375" style="36" bestFit="1" customWidth="1"/>
    <col min="1315" max="1315" width="9.125" style="36" bestFit="1" customWidth="1"/>
    <col min="1316" max="1316" width="10.375" style="36" customWidth="1"/>
    <col min="1317" max="1317" width="11.125" style="36" bestFit="1" customWidth="1"/>
    <col min="1318" max="1319" width="10.375" style="36" bestFit="1" customWidth="1"/>
    <col min="1320" max="1320" width="11.125" style="36" bestFit="1" customWidth="1"/>
    <col min="1321" max="1321" width="16.125" style="36" customWidth="1"/>
    <col min="1322" max="1535" width="9" style="36"/>
    <col min="1536" max="1536" width="35.5" style="36" bestFit="1" customWidth="1"/>
    <col min="1537" max="1537" width="9.125" style="36" bestFit="1" customWidth="1"/>
    <col min="1538" max="1538" width="8.25" style="36" bestFit="1" customWidth="1"/>
    <col min="1539" max="1539" width="10.375" style="36" bestFit="1" customWidth="1"/>
    <col min="1540" max="1540" width="9.75" style="36" bestFit="1" customWidth="1"/>
    <col min="1541" max="1541" width="8.625" style="36" bestFit="1" customWidth="1"/>
    <col min="1542" max="1543" width="10.375" style="36" bestFit="1" customWidth="1"/>
    <col min="1544" max="1544" width="9.125" style="36" bestFit="1" customWidth="1"/>
    <col min="1545" max="1546" width="10.375" style="36" bestFit="1" customWidth="1"/>
    <col min="1547" max="1547" width="8.375" style="36" bestFit="1" customWidth="1"/>
    <col min="1548" max="1549" width="10.375" style="36" bestFit="1" customWidth="1"/>
    <col min="1550" max="1550" width="9.125" style="36" bestFit="1" customWidth="1"/>
    <col min="1551" max="1552" width="10.375" style="36" bestFit="1" customWidth="1"/>
    <col min="1553" max="1553" width="9.125" style="36" bestFit="1" customWidth="1"/>
    <col min="1554" max="1554" width="10.375" style="36" bestFit="1" customWidth="1"/>
    <col min="1555" max="1555" width="9.125" style="36" bestFit="1" customWidth="1"/>
    <col min="1556" max="1556" width="8.375" style="36" bestFit="1" customWidth="1"/>
    <col min="1557" max="1558" width="10.375" style="36" bestFit="1" customWidth="1"/>
    <col min="1559" max="1559" width="8.375" style="36" bestFit="1" customWidth="1"/>
    <col min="1560" max="1560" width="10.375" style="36" customWidth="1"/>
    <col min="1561" max="1561" width="10.375" style="36" bestFit="1" customWidth="1"/>
    <col min="1562" max="1562" width="9.125" style="36" bestFit="1" customWidth="1"/>
    <col min="1563" max="1563" width="10.375" style="36" customWidth="1"/>
    <col min="1564" max="1564" width="10.375" style="36" bestFit="1" customWidth="1"/>
    <col min="1565" max="1565" width="9.125" style="36" bestFit="1" customWidth="1"/>
    <col min="1566" max="1566" width="10.375" style="36" customWidth="1"/>
    <col min="1567" max="1567" width="10.375" style="36" bestFit="1" customWidth="1"/>
    <col min="1568" max="1568" width="8.375" style="36" bestFit="1" customWidth="1"/>
    <col min="1569" max="1569" width="10.375" style="36" customWidth="1"/>
    <col min="1570" max="1570" width="10.375" style="36" bestFit="1" customWidth="1"/>
    <col min="1571" max="1571" width="9.125" style="36" bestFit="1" customWidth="1"/>
    <col min="1572" max="1572" width="10.375" style="36" customWidth="1"/>
    <col min="1573" max="1573" width="11.125" style="36" bestFit="1" customWidth="1"/>
    <col min="1574" max="1575" width="10.375" style="36" bestFit="1" customWidth="1"/>
    <col min="1576" max="1576" width="11.125" style="36" bestFit="1" customWidth="1"/>
    <col min="1577" max="1577" width="16.125" style="36" customWidth="1"/>
    <col min="1578" max="1791" width="9" style="36"/>
    <col min="1792" max="1792" width="35.5" style="36" bestFit="1" customWidth="1"/>
    <col min="1793" max="1793" width="9.125" style="36" bestFit="1" customWidth="1"/>
    <col min="1794" max="1794" width="8.25" style="36" bestFit="1" customWidth="1"/>
    <col min="1795" max="1795" width="10.375" style="36" bestFit="1" customWidth="1"/>
    <col min="1796" max="1796" width="9.75" style="36" bestFit="1" customWidth="1"/>
    <col min="1797" max="1797" width="8.625" style="36" bestFit="1" customWidth="1"/>
    <col min="1798" max="1799" width="10.375" style="36" bestFit="1" customWidth="1"/>
    <col min="1800" max="1800" width="9.125" style="36" bestFit="1" customWidth="1"/>
    <col min="1801" max="1802" width="10.375" style="36" bestFit="1" customWidth="1"/>
    <col min="1803" max="1803" width="8.375" style="36" bestFit="1" customWidth="1"/>
    <col min="1804" max="1805" width="10.375" style="36" bestFit="1" customWidth="1"/>
    <col min="1806" max="1806" width="9.125" style="36" bestFit="1" customWidth="1"/>
    <col min="1807" max="1808" width="10.375" style="36" bestFit="1" customWidth="1"/>
    <col min="1809" max="1809" width="9.125" style="36" bestFit="1" customWidth="1"/>
    <col min="1810" max="1810" width="10.375" style="36" bestFit="1" customWidth="1"/>
    <col min="1811" max="1811" width="9.125" style="36" bestFit="1" customWidth="1"/>
    <col min="1812" max="1812" width="8.375" style="36" bestFit="1" customWidth="1"/>
    <col min="1813" max="1814" width="10.375" style="36" bestFit="1" customWidth="1"/>
    <col min="1815" max="1815" width="8.375" style="36" bestFit="1" customWidth="1"/>
    <col min="1816" max="1816" width="10.375" style="36" customWidth="1"/>
    <col min="1817" max="1817" width="10.375" style="36" bestFit="1" customWidth="1"/>
    <col min="1818" max="1818" width="9.125" style="36" bestFit="1" customWidth="1"/>
    <col min="1819" max="1819" width="10.375" style="36" customWidth="1"/>
    <col min="1820" max="1820" width="10.375" style="36" bestFit="1" customWidth="1"/>
    <col min="1821" max="1821" width="9.125" style="36" bestFit="1" customWidth="1"/>
    <col min="1822" max="1822" width="10.375" style="36" customWidth="1"/>
    <col min="1823" max="1823" width="10.375" style="36" bestFit="1" customWidth="1"/>
    <col min="1824" max="1824" width="8.375" style="36" bestFit="1" customWidth="1"/>
    <col min="1825" max="1825" width="10.375" style="36" customWidth="1"/>
    <col min="1826" max="1826" width="10.375" style="36" bestFit="1" customWidth="1"/>
    <col min="1827" max="1827" width="9.125" style="36" bestFit="1" customWidth="1"/>
    <col min="1828" max="1828" width="10.375" style="36" customWidth="1"/>
    <col min="1829" max="1829" width="11.125" style="36" bestFit="1" customWidth="1"/>
    <col min="1830" max="1831" width="10.375" style="36" bestFit="1" customWidth="1"/>
    <col min="1832" max="1832" width="11.125" style="36" bestFit="1" customWidth="1"/>
    <col min="1833" max="1833" width="16.125" style="36" customWidth="1"/>
    <col min="1834" max="2047" width="9" style="36"/>
    <col min="2048" max="2048" width="35.5" style="36" bestFit="1" customWidth="1"/>
    <col min="2049" max="2049" width="9.125" style="36" bestFit="1" customWidth="1"/>
    <col min="2050" max="2050" width="8.25" style="36" bestFit="1" customWidth="1"/>
    <col min="2051" max="2051" width="10.375" style="36" bestFit="1" customWidth="1"/>
    <col min="2052" max="2052" width="9.75" style="36" bestFit="1" customWidth="1"/>
    <col min="2053" max="2053" width="8.625" style="36" bestFit="1" customWidth="1"/>
    <col min="2054" max="2055" width="10.375" style="36" bestFit="1" customWidth="1"/>
    <col min="2056" max="2056" width="9.125" style="36" bestFit="1" customWidth="1"/>
    <col min="2057" max="2058" width="10.375" style="36" bestFit="1" customWidth="1"/>
    <col min="2059" max="2059" width="8.375" style="36" bestFit="1" customWidth="1"/>
    <col min="2060" max="2061" width="10.375" style="36" bestFit="1" customWidth="1"/>
    <col min="2062" max="2062" width="9.125" style="36" bestFit="1" customWidth="1"/>
    <col min="2063" max="2064" width="10.375" style="36" bestFit="1" customWidth="1"/>
    <col min="2065" max="2065" width="9.125" style="36" bestFit="1" customWidth="1"/>
    <col min="2066" max="2066" width="10.375" style="36" bestFit="1" customWidth="1"/>
    <col min="2067" max="2067" width="9.125" style="36" bestFit="1" customWidth="1"/>
    <col min="2068" max="2068" width="8.375" style="36" bestFit="1" customWidth="1"/>
    <col min="2069" max="2070" width="10.375" style="36" bestFit="1" customWidth="1"/>
    <col min="2071" max="2071" width="8.375" style="36" bestFit="1" customWidth="1"/>
    <col min="2072" max="2072" width="10.375" style="36" customWidth="1"/>
    <col min="2073" max="2073" width="10.375" style="36" bestFit="1" customWidth="1"/>
    <col min="2074" max="2074" width="9.125" style="36" bestFit="1" customWidth="1"/>
    <col min="2075" max="2075" width="10.375" style="36" customWidth="1"/>
    <col min="2076" max="2076" width="10.375" style="36" bestFit="1" customWidth="1"/>
    <col min="2077" max="2077" width="9.125" style="36" bestFit="1" customWidth="1"/>
    <col min="2078" max="2078" width="10.375" style="36" customWidth="1"/>
    <col min="2079" max="2079" width="10.375" style="36" bestFit="1" customWidth="1"/>
    <col min="2080" max="2080" width="8.375" style="36" bestFit="1" customWidth="1"/>
    <col min="2081" max="2081" width="10.375" style="36" customWidth="1"/>
    <col min="2082" max="2082" width="10.375" style="36" bestFit="1" customWidth="1"/>
    <col min="2083" max="2083" width="9.125" style="36" bestFit="1" customWidth="1"/>
    <col min="2084" max="2084" width="10.375" style="36" customWidth="1"/>
    <col min="2085" max="2085" width="11.125" style="36" bestFit="1" customWidth="1"/>
    <col min="2086" max="2087" width="10.375" style="36" bestFit="1" customWidth="1"/>
    <col min="2088" max="2088" width="11.125" style="36" bestFit="1" customWidth="1"/>
    <col min="2089" max="2089" width="16.125" style="36" customWidth="1"/>
    <col min="2090" max="2303" width="9" style="36"/>
    <col min="2304" max="2304" width="35.5" style="36" bestFit="1" customWidth="1"/>
    <col min="2305" max="2305" width="9.125" style="36" bestFit="1" customWidth="1"/>
    <col min="2306" max="2306" width="8.25" style="36" bestFit="1" customWidth="1"/>
    <col min="2307" max="2307" width="10.375" style="36" bestFit="1" customWidth="1"/>
    <col min="2308" max="2308" width="9.75" style="36" bestFit="1" customWidth="1"/>
    <col min="2309" max="2309" width="8.625" style="36" bestFit="1" customWidth="1"/>
    <col min="2310" max="2311" width="10.375" style="36" bestFit="1" customWidth="1"/>
    <col min="2312" max="2312" width="9.125" style="36" bestFit="1" customWidth="1"/>
    <col min="2313" max="2314" width="10.375" style="36" bestFit="1" customWidth="1"/>
    <col min="2315" max="2315" width="8.375" style="36" bestFit="1" customWidth="1"/>
    <col min="2316" max="2317" width="10.375" style="36" bestFit="1" customWidth="1"/>
    <col min="2318" max="2318" width="9.125" style="36" bestFit="1" customWidth="1"/>
    <col min="2319" max="2320" width="10.375" style="36" bestFit="1" customWidth="1"/>
    <col min="2321" max="2321" width="9.125" style="36" bestFit="1" customWidth="1"/>
    <col min="2322" max="2322" width="10.375" style="36" bestFit="1" customWidth="1"/>
    <col min="2323" max="2323" width="9.125" style="36" bestFit="1" customWidth="1"/>
    <col min="2324" max="2324" width="8.375" style="36" bestFit="1" customWidth="1"/>
    <col min="2325" max="2326" width="10.375" style="36" bestFit="1" customWidth="1"/>
    <col min="2327" max="2327" width="8.375" style="36" bestFit="1" customWidth="1"/>
    <col min="2328" max="2328" width="10.375" style="36" customWidth="1"/>
    <col min="2329" max="2329" width="10.375" style="36" bestFit="1" customWidth="1"/>
    <col min="2330" max="2330" width="9.125" style="36" bestFit="1" customWidth="1"/>
    <col min="2331" max="2331" width="10.375" style="36" customWidth="1"/>
    <col min="2332" max="2332" width="10.375" style="36" bestFit="1" customWidth="1"/>
    <col min="2333" max="2333" width="9.125" style="36" bestFit="1" customWidth="1"/>
    <col min="2334" max="2334" width="10.375" style="36" customWidth="1"/>
    <col min="2335" max="2335" width="10.375" style="36" bestFit="1" customWidth="1"/>
    <col min="2336" max="2336" width="8.375" style="36" bestFit="1" customWidth="1"/>
    <col min="2337" max="2337" width="10.375" style="36" customWidth="1"/>
    <col min="2338" max="2338" width="10.375" style="36" bestFit="1" customWidth="1"/>
    <col min="2339" max="2339" width="9.125" style="36" bestFit="1" customWidth="1"/>
    <col min="2340" max="2340" width="10.375" style="36" customWidth="1"/>
    <col min="2341" max="2341" width="11.125" style="36" bestFit="1" customWidth="1"/>
    <col min="2342" max="2343" width="10.375" style="36" bestFit="1" customWidth="1"/>
    <col min="2344" max="2344" width="11.125" style="36" bestFit="1" customWidth="1"/>
    <col min="2345" max="2345" width="16.125" style="36" customWidth="1"/>
    <col min="2346" max="2559" width="9" style="36"/>
    <col min="2560" max="2560" width="35.5" style="36" bestFit="1" customWidth="1"/>
    <col min="2561" max="2561" width="9.125" style="36" bestFit="1" customWidth="1"/>
    <col min="2562" max="2562" width="8.25" style="36" bestFit="1" customWidth="1"/>
    <col min="2563" max="2563" width="10.375" style="36" bestFit="1" customWidth="1"/>
    <col min="2564" max="2564" width="9.75" style="36" bestFit="1" customWidth="1"/>
    <col min="2565" max="2565" width="8.625" style="36" bestFit="1" customWidth="1"/>
    <col min="2566" max="2567" width="10.375" style="36" bestFit="1" customWidth="1"/>
    <col min="2568" max="2568" width="9.125" style="36" bestFit="1" customWidth="1"/>
    <col min="2569" max="2570" width="10.375" style="36" bestFit="1" customWidth="1"/>
    <col min="2571" max="2571" width="8.375" style="36" bestFit="1" customWidth="1"/>
    <col min="2572" max="2573" width="10.375" style="36" bestFit="1" customWidth="1"/>
    <col min="2574" max="2574" width="9.125" style="36" bestFit="1" customWidth="1"/>
    <col min="2575" max="2576" width="10.375" style="36" bestFit="1" customWidth="1"/>
    <col min="2577" max="2577" width="9.125" style="36" bestFit="1" customWidth="1"/>
    <col min="2578" max="2578" width="10.375" style="36" bestFit="1" customWidth="1"/>
    <col min="2579" max="2579" width="9.125" style="36" bestFit="1" customWidth="1"/>
    <col min="2580" max="2580" width="8.375" style="36" bestFit="1" customWidth="1"/>
    <col min="2581" max="2582" width="10.375" style="36" bestFit="1" customWidth="1"/>
    <col min="2583" max="2583" width="8.375" style="36" bestFit="1" customWidth="1"/>
    <col min="2584" max="2584" width="10.375" style="36" customWidth="1"/>
    <col min="2585" max="2585" width="10.375" style="36" bestFit="1" customWidth="1"/>
    <col min="2586" max="2586" width="9.125" style="36" bestFit="1" customWidth="1"/>
    <col min="2587" max="2587" width="10.375" style="36" customWidth="1"/>
    <col min="2588" max="2588" width="10.375" style="36" bestFit="1" customWidth="1"/>
    <col min="2589" max="2589" width="9.125" style="36" bestFit="1" customWidth="1"/>
    <col min="2590" max="2590" width="10.375" style="36" customWidth="1"/>
    <col min="2591" max="2591" width="10.375" style="36" bestFit="1" customWidth="1"/>
    <col min="2592" max="2592" width="8.375" style="36" bestFit="1" customWidth="1"/>
    <col min="2593" max="2593" width="10.375" style="36" customWidth="1"/>
    <col min="2594" max="2594" width="10.375" style="36" bestFit="1" customWidth="1"/>
    <col min="2595" max="2595" width="9.125" style="36" bestFit="1" customWidth="1"/>
    <col min="2596" max="2596" width="10.375" style="36" customWidth="1"/>
    <col min="2597" max="2597" width="11.125" style="36" bestFit="1" customWidth="1"/>
    <col min="2598" max="2599" width="10.375" style="36" bestFit="1" customWidth="1"/>
    <col min="2600" max="2600" width="11.125" style="36" bestFit="1" customWidth="1"/>
    <col min="2601" max="2601" width="16.125" style="36" customWidth="1"/>
    <col min="2602" max="2815" width="9" style="36"/>
    <col min="2816" max="2816" width="35.5" style="36" bestFit="1" customWidth="1"/>
    <col min="2817" max="2817" width="9.125" style="36" bestFit="1" customWidth="1"/>
    <col min="2818" max="2818" width="8.25" style="36" bestFit="1" customWidth="1"/>
    <col min="2819" max="2819" width="10.375" style="36" bestFit="1" customWidth="1"/>
    <col min="2820" max="2820" width="9.75" style="36" bestFit="1" customWidth="1"/>
    <col min="2821" max="2821" width="8.625" style="36" bestFit="1" customWidth="1"/>
    <col min="2822" max="2823" width="10.375" style="36" bestFit="1" customWidth="1"/>
    <col min="2824" max="2824" width="9.125" style="36" bestFit="1" customWidth="1"/>
    <col min="2825" max="2826" width="10.375" style="36" bestFit="1" customWidth="1"/>
    <col min="2827" max="2827" width="8.375" style="36" bestFit="1" customWidth="1"/>
    <col min="2828" max="2829" width="10.375" style="36" bestFit="1" customWidth="1"/>
    <col min="2830" max="2830" width="9.125" style="36" bestFit="1" customWidth="1"/>
    <col min="2831" max="2832" width="10.375" style="36" bestFit="1" customWidth="1"/>
    <col min="2833" max="2833" width="9.125" style="36" bestFit="1" customWidth="1"/>
    <col min="2834" max="2834" width="10.375" style="36" bestFit="1" customWidth="1"/>
    <col min="2835" max="2835" width="9.125" style="36" bestFit="1" customWidth="1"/>
    <col min="2836" max="2836" width="8.375" style="36" bestFit="1" customWidth="1"/>
    <col min="2837" max="2838" width="10.375" style="36" bestFit="1" customWidth="1"/>
    <col min="2839" max="2839" width="8.375" style="36" bestFit="1" customWidth="1"/>
    <col min="2840" max="2840" width="10.375" style="36" customWidth="1"/>
    <col min="2841" max="2841" width="10.375" style="36" bestFit="1" customWidth="1"/>
    <col min="2842" max="2842" width="9.125" style="36" bestFit="1" customWidth="1"/>
    <col min="2843" max="2843" width="10.375" style="36" customWidth="1"/>
    <col min="2844" max="2844" width="10.375" style="36" bestFit="1" customWidth="1"/>
    <col min="2845" max="2845" width="9.125" style="36" bestFit="1" customWidth="1"/>
    <col min="2846" max="2846" width="10.375" style="36" customWidth="1"/>
    <col min="2847" max="2847" width="10.375" style="36" bestFit="1" customWidth="1"/>
    <col min="2848" max="2848" width="8.375" style="36" bestFit="1" customWidth="1"/>
    <col min="2849" max="2849" width="10.375" style="36" customWidth="1"/>
    <col min="2850" max="2850" width="10.375" style="36" bestFit="1" customWidth="1"/>
    <col min="2851" max="2851" width="9.125" style="36" bestFit="1" customWidth="1"/>
    <col min="2852" max="2852" width="10.375" style="36" customWidth="1"/>
    <col min="2853" max="2853" width="11.125" style="36" bestFit="1" customWidth="1"/>
    <col min="2854" max="2855" width="10.375" style="36" bestFit="1" customWidth="1"/>
    <col min="2856" max="2856" width="11.125" style="36" bestFit="1" customWidth="1"/>
    <col min="2857" max="2857" width="16.125" style="36" customWidth="1"/>
    <col min="2858" max="3071" width="9" style="36"/>
    <col min="3072" max="3072" width="35.5" style="36" bestFit="1" customWidth="1"/>
    <col min="3073" max="3073" width="9.125" style="36" bestFit="1" customWidth="1"/>
    <col min="3074" max="3074" width="8.25" style="36" bestFit="1" customWidth="1"/>
    <col min="3075" max="3075" width="10.375" style="36" bestFit="1" customWidth="1"/>
    <col min="3076" max="3076" width="9.75" style="36" bestFit="1" customWidth="1"/>
    <col min="3077" max="3077" width="8.625" style="36" bestFit="1" customWidth="1"/>
    <col min="3078" max="3079" width="10.375" style="36" bestFit="1" customWidth="1"/>
    <col min="3080" max="3080" width="9.125" style="36" bestFit="1" customWidth="1"/>
    <col min="3081" max="3082" width="10.375" style="36" bestFit="1" customWidth="1"/>
    <col min="3083" max="3083" width="8.375" style="36" bestFit="1" customWidth="1"/>
    <col min="3084" max="3085" width="10.375" style="36" bestFit="1" customWidth="1"/>
    <col min="3086" max="3086" width="9.125" style="36" bestFit="1" customWidth="1"/>
    <col min="3087" max="3088" width="10.375" style="36" bestFit="1" customWidth="1"/>
    <col min="3089" max="3089" width="9.125" style="36" bestFit="1" customWidth="1"/>
    <col min="3090" max="3090" width="10.375" style="36" bestFit="1" customWidth="1"/>
    <col min="3091" max="3091" width="9.125" style="36" bestFit="1" customWidth="1"/>
    <col min="3092" max="3092" width="8.375" style="36" bestFit="1" customWidth="1"/>
    <col min="3093" max="3094" width="10.375" style="36" bestFit="1" customWidth="1"/>
    <col min="3095" max="3095" width="8.375" style="36" bestFit="1" customWidth="1"/>
    <col min="3096" max="3096" width="10.375" style="36" customWidth="1"/>
    <col min="3097" max="3097" width="10.375" style="36" bestFit="1" customWidth="1"/>
    <col min="3098" max="3098" width="9.125" style="36" bestFit="1" customWidth="1"/>
    <col min="3099" max="3099" width="10.375" style="36" customWidth="1"/>
    <col min="3100" max="3100" width="10.375" style="36" bestFit="1" customWidth="1"/>
    <col min="3101" max="3101" width="9.125" style="36" bestFit="1" customWidth="1"/>
    <col min="3102" max="3102" width="10.375" style="36" customWidth="1"/>
    <col min="3103" max="3103" width="10.375" style="36" bestFit="1" customWidth="1"/>
    <col min="3104" max="3104" width="8.375" style="36" bestFit="1" customWidth="1"/>
    <col min="3105" max="3105" width="10.375" style="36" customWidth="1"/>
    <col min="3106" max="3106" width="10.375" style="36" bestFit="1" customWidth="1"/>
    <col min="3107" max="3107" width="9.125" style="36" bestFit="1" customWidth="1"/>
    <col min="3108" max="3108" width="10.375" style="36" customWidth="1"/>
    <col min="3109" max="3109" width="11.125" style="36" bestFit="1" customWidth="1"/>
    <col min="3110" max="3111" width="10.375" style="36" bestFit="1" customWidth="1"/>
    <col min="3112" max="3112" width="11.125" style="36" bestFit="1" customWidth="1"/>
    <col min="3113" max="3113" width="16.125" style="36" customWidth="1"/>
    <col min="3114" max="3327" width="9" style="36"/>
    <col min="3328" max="3328" width="35.5" style="36" bestFit="1" customWidth="1"/>
    <col min="3329" max="3329" width="9.125" style="36" bestFit="1" customWidth="1"/>
    <col min="3330" max="3330" width="8.25" style="36" bestFit="1" customWidth="1"/>
    <col min="3331" max="3331" width="10.375" style="36" bestFit="1" customWidth="1"/>
    <col min="3332" max="3332" width="9.75" style="36" bestFit="1" customWidth="1"/>
    <col min="3333" max="3333" width="8.625" style="36" bestFit="1" customWidth="1"/>
    <col min="3334" max="3335" width="10.375" style="36" bestFit="1" customWidth="1"/>
    <col min="3336" max="3336" width="9.125" style="36" bestFit="1" customWidth="1"/>
    <col min="3337" max="3338" width="10.375" style="36" bestFit="1" customWidth="1"/>
    <col min="3339" max="3339" width="8.375" style="36" bestFit="1" customWidth="1"/>
    <col min="3340" max="3341" width="10.375" style="36" bestFit="1" customWidth="1"/>
    <col min="3342" max="3342" width="9.125" style="36" bestFit="1" customWidth="1"/>
    <col min="3343" max="3344" width="10.375" style="36" bestFit="1" customWidth="1"/>
    <col min="3345" max="3345" width="9.125" style="36" bestFit="1" customWidth="1"/>
    <col min="3346" max="3346" width="10.375" style="36" bestFit="1" customWidth="1"/>
    <col min="3347" max="3347" width="9.125" style="36" bestFit="1" customWidth="1"/>
    <col min="3348" max="3348" width="8.375" style="36" bestFit="1" customWidth="1"/>
    <col min="3349" max="3350" width="10.375" style="36" bestFit="1" customWidth="1"/>
    <col min="3351" max="3351" width="8.375" style="36" bestFit="1" customWidth="1"/>
    <col min="3352" max="3352" width="10.375" style="36" customWidth="1"/>
    <col min="3353" max="3353" width="10.375" style="36" bestFit="1" customWidth="1"/>
    <col min="3354" max="3354" width="9.125" style="36" bestFit="1" customWidth="1"/>
    <col min="3355" max="3355" width="10.375" style="36" customWidth="1"/>
    <col min="3356" max="3356" width="10.375" style="36" bestFit="1" customWidth="1"/>
    <col min="3357" max="3357" width="9.125" style="36" bestFit="1" customWidth="1"/>
    <col min="3358" max="3358" width="10.375" style="36" customWidth="1"/>
    <col min="3359" max="3359" width="10.375" style="36" bestFit="1" customWidth="1"/>
    <col min="3360" max="3360" width="8.375" style="36" bestFit="1" customWidth="1"/>
    <col min="3361" max="3361" width="10.375" style="36" customWidth="1"/>
    <col min="3362" max="3362" width="10.375" style="36" bestFit="1" customWidth="1"/>
    <col min="3363" max="3363" width="9.125" style="36" bestFit="1" customWidth="1"/>
    <col min="3364" max="3364" width="10.375" style="36" customWidth="1"/>
    <col min="3365" max="3365" width="11.125" style="36" bestFit="1" customWidth="1"/>
    <col min="3366" max="3367" width="10.375" style="36" bestFit="1" customWidth="1"/>
    <col min="3368" max="3368" width="11.125" style="36" bestFit="1" customWidth="1"/>
    <col min="3369" max="3369" width="16.125" style="36" customWidth="1"/>
    <col min="3370" max="3583" width="9" style="36"/>
    <col min="3584" max="3584" width="35.5" style="36" bestFit="1" customWidth="1"/>
    <col min="3585" max="3585" width="9.125" style="36" bestFit="1" customWidth="1"/>
    <col min="3586" max="3586" width="8.25" style="36" bestFit="1" customWidth="1"/>
    <col min="3587" max="3587" width="10.375" style="36" bestFit="1" customWidth="1"/>
    <col min="3588" max="3588" width="9.75" style="36" bestFit="1" customWidth="1"/>
    <col min="3589" max="3589" width="8.625" style="36" bestFit="1" customWidth="1"/>
    <col min="3590" max="3591" width="10.375" style="36" bestFit="1" customWidth="1"/>
    <col min="3592" max="3592" width="9.125" style="36" bestFit="1" customWidth="1"/>
    <col min="3593" max="3594" width="10.375" style="36" bestFit="1" customWidth="1"/>
    <col min="3595" max="3595" width="8.375" style="36" bestFit="1" customWidth="1"/>
    <col min="3596" max="3597" width="10.375" style="36" bestFit="1" customWidth="1"/>
    <col min="3598" max="3598" width="9.125" style="36" bestFit="1" customWidth="1"/>
    <col min="3599" max="3600" width="10.375" style="36" bestFit="1" customWidth="1"/>
    <col min="3601" max="3601" width="9.125" style="36" bestFit="1" customWidth="1"/>
    <col min="3602" max="3602" width="10.375" style="36" bestFit="1" customWidth="1"/>
    <col min="3603" max="3603" width="9.125" style="36" bestFit="1" customWidth="1"/>
    <col min="3604" max="3604" width="8.375" style="36" bestFit="1" customWidth="1"/>
    <col min="3605" max="3606" width="10.375" style="36" bestFit="1" customWidth="1"/>
    <col min="3607" max="3607" width="8.375" style="36" bestFit="1" customWidth="1"/>
    <col min="3608" max="3608" width="10.375" style="36" customWidth="1"/>
    <col min="3609" max="3609" width="10.375" style="36" bestFit="1" customWidth="1"/>
    <col min="3610" max="3610" width="9.125" style="36" bestFit="1" customWidth="1"/>
    <col min="3611" max="3611" width="10.375" style="36" customWidth="1"/>
    <col min="3612" max="3612" width="10.375" style="36" bestFit="1" customWidth="1"/>
    <col min="3613" max="3613" width="9.125" style="36" bestFit="1" customWidth="1"/>
    <col min="3614" max="3614" width="10.375" style="36" customWidth="1"/>
    <col min="3615" max="3615" width="10.375" style="36" bestFit="1" customWidth="1"/>
    <col min="3616" max="3616" width="8.375" style="36" bestFit="1" customWidth="1"/>
    <col min="3617" max="3617" width="10.375" style="36" customWidth="1"/>
    <col min="3618" max="3618" width="10.375" style="36" bestFit="1" customWidth="1"/>
    <col min="3619" max="3619" width="9.125" style="36" bestFit="1" customWidth="1"/>
    <col min="3620" max="3620" width="10.375" style="36" customWidth="1"/>
    <col min="3621" max="3621" width="11.125" style="36" bestFit="1" customWidth="1"/>
    <col min="3622" max="3623" width="10.375" style="36" bestFit="1" customWidth="1"/>
    <col min="3624" max="3624" width="11.125" style="36" bestFit="1" customWidth="1"/>
    <col min="3625" max="3625" width="16.125" style="36" customWidth="1"/>
    <col min="3626" max="3839" width="9" style="36"/>
    <col min="3840" max="3840" width="35.5" style="36" bestFit="1" customWidth="1"/>
    <col min="3841" max="3841" width="9.125" style="36" bestFit="1" customWidth="1"/>
    <col min="3842" max="3842" width="8.25" style="36" bestFit="1" customWidth="1"/>
    <col min="3843" max="3843" width="10.375" style="36" bestFit="1" customWidth="1"/>
    <col min="3844" max="3844" width="9.75" style="36" bestFit="1" customWidth="1"/>
    <col min="3845" max="3845" width="8.625" style="36" bestFit="1" customWidth="1"/>
    <col min="3846" max="3847" width="10.375" style="36" bestFit="1" customWidth="1"/>
    <col min="3848" max="3848" width="9.125" style="36" bestFit="1" customWidth="1"/>
    <col min="3849" max="3850" width="10.375" style="36" bestFit="1" customWidth="1"/>
    <col min="3851" max="3851" width="8.375" style="36" bestFit="1" customWidth="1"/>
    <col min="3852" max="3853" width="10.375" style="36" bestFit="1" customWidth="1"/>
    <col min="3854" max="3854" width="9.125" style="36" bestFit="1" customWidth="1"/>
    <col min="3855" max="3856" width="10.375" style="36" bestFit="1" customWidth="1"/>
    <col min="3857" max="3857" width="9.125" style="36" bestFit="1" customWidth="1"/>
    <col min="3858" max="3858" width="10.375" style="36" bestFit="1" customWidth="1"/>
    <col min="3859" max="3859" width="9.125" style="36" bestFit="1" customWidth="1"/>
    <col min="3860" max="3860" width="8.375" style="36" bestFit="1" customWidth="1"/>
    <col min="3861" max="3862" width="10.375" style="36" bestFit="1" customWidth="1"/>
    <col min="3863" max="3863" width="8.375" style="36" bestFit="1" customWidth="1"/>
    <col min="3864" max="3864" width="10.375" style="36" customWidth="1"/>
    <col min="3865" max="3865" width="10.375" style="36" bestFit="1" customWidth="1"/>
    <col min="3866" max="3866" width="9.125" style="36" bestFit="1" customWidth="1"/>
    <col min="3867" max="3867" width="10.375" style="36" customWidth="1"/>
    <col min="3868" max="3868" width="10.375" style="36" bestFit="1" customWidth="1"/>
    <col min="3869" max="3869" width="9.125" style="36" bestFit="1" customWidth="1"/>
    <col min="3870" max="3870" width="10.375" style="36" customWidth="1"/>
    <col min="3871" max="3871" width="10.375" style="36" bestFit="1" customWidth="1"/>
    <col min="3872" max="3872" width="8.375" style="36" bestFit="1" customWidth="1"/>
    <col min="3873" max="3873" width="10.375" style="36" customWidth="1"/>
    <col min="3874" max="3874" width="10.375" style="36" bestFit="1" customWidth="1"/>
    <col min="3875" max="3875" width="9.125" style="36" bestFit="1" customWidth="1"/>
    <col min="3876" max="3876" width="10.375" style="36" customWidth="1"/>
    <col min="3877" max="3877" width="11.125" style="36" bestFit="1" customWidth="1"/>
    <col min="3878" max="3879" width="10.375" style="36" bestFit="1" customWidth="1"/>
    <col min="3880" max="3880" width="11.125" style="36" bestFit="1" customWidth="1"/>
    <col min="3881" max="3881" width="16.125" style="36" customWidth="1"/>
    <col min="3882" max="4095" width="9" style="36"/>
    <col min="4096" max="4096" width="35.5" style="36" bestFit="1" customWidth="1"/>
    <col min="4097" max="4097" width="9.125" style="36" bestFit="1" customWidth="1"/>
    <col min="4098" max="4098" width="8.25" style="36" bestFit="1" customWidth="1"/>
    <col min="4099" max="4099" width="10.375" style="36" bestFit="1" customWidth="1"/>
    <col min="4100" max="4100" width="9.75" style="36" bestFit="1" customWidth="1"/>
    <col min="4101" max="4101" width="8.625" style="36" bestFit="1" customWidth="1"/>
    <col min="4102" max="4103" width="10.375" style="36" bestFit="1" customWidth="1"/>
    <col min="4104" max="4104" width="9.125" style="36" bestFit="1" customWidth="1"/>
    <col min="4105" max="4106" width="10.375" style="36" bestFit="1" customWidth="1"/>
    <col min="4107" max="4107" width="8.375" style="36" bestFit="1" customWidth="1"/>
    <col min="4108" max="4109" width="10.375" style="36" bestFit="1" customWidth="1"/>
    <col min="4110" max="4110" width="9.125" style="36" bestFit="1" customWidth="1"/>
    <col min="4111" max="4112" width="10.375" style="36" bestFit="1" customWidth="1"/>
    <col min="4113" max="4113" width="9.125" style="36" bestFit="1" customWidth="1"/>
    <col min="4114" max="4114" width="10.375" style="36" bestFit="1" customWidth="1"/>
    <col min="4115" max="4115" width="9.125" style="36" bestFit="1" customWidth="1"/>
    <col min="4116" max="4116" width="8.375" style="36" bestFit="1" customWidth="1"/>
    <col min="4117" max="4118" width="10.375" style="36" bestFit="1" customWidth="1"/>
    <col min="4119" max="4119" width="8.375" style="36" bestFit="1" customWidth="1"/>
    <col min="4120" max="4120" width="10.375" style="36" customWidth="1"/>
    <col min="4121" max="4121" width="10.375" style="36" bestFit="1" customWidth="1"/>
    <col min="4122" max="4122" width="9.125" style="36" bestFit="1" customWidth="1"/>
    <col min="4123" max="4123" width="10.375" style="36" customWidth="1"/>
    <col min="4124" max="4124" width="10.375" style="36" bestFit="1" customWidth="1"/>
    <col min="4125" max="4125" width="9.125" style="36" bestFit="1" customWidth="1"/>
    <col min="4126" max="4126" width="10.375" style="36" customWidth="1"/>
    <col min="4127" max="4127" width="10.375" style="36" bestFit="1" customWidth="1"/>
    <col min="4128" max="4128" width="8.375" style="36" bestFit="1" customWidth="1"/>
    <col min="4129" max="4129" width="10.375" style="36" customWidth="1"/>
    <col min="4130" max="4130" width="10.375" style="36" bestFit="1" customWidth="1"/>
    <col min="4131" max="4131" width="9.125" style="36" bestFit="1" customWidth="1"/>
    <col min="4132" max="4132" width="10.375" style="36" customWidth="1"/>
    <col min="4133" max="4133" width="11.125" style="36" bestFit="1" customWidth="1"/>
    <col min="4134" max="4135" width="10.375" style="36" bestFit="1" customWidth="1"/>
    <col min="4136" max="4136" width="11.125" style="36" bestFit="1" customWidth="1"/>
    <col min="4137" max="4137" width="16.125" style="36" customWidth="1"/>
    <col min="4138" max="4351" width="9" style="36"/>
    <col min="4352" max="4352" width="35.5" style="36" bestFit="1" customWidth="1"/>
    <col min="4353" max="4353" width="9.125" style="36" bestFit="1" customWidth="1"/>
    <col min="4354" max="4354" width="8.25" style="36" bestFit="1" customWidth="1"/>
    <col min="4355" max="4355" width="10.375" style="36" bestFit="1" customWidth="1"/>
    <col min="4356" max="4356" width="9.75" style="36" bestFit="1" customWidth="1"/>
    <col min="4357" max="4357" width="8.625" style="36" bestFit="1" customWidth="1"/>
    <col min="4358" max="4359" width="10.375" style="36" bestFit="1" customWidth="1"/>
    <col min="4360" max="4360" width="9.125" style="36" bestFit="1" customWidth="1"/>
    <col min="4361" max="4362" width="10.375" style="36" bestFit="1" customWidth="1"/>
    <col min="4363" max="4363" width="8.375" style="36" bestFit="1" customWidth="1"/>
    <col min="4364" max="4365" width="10.375" style="36" bestFit="1" customWidth="1"/>
    <col min="4366" max="4366" width="9.125" style="36" bestFit="1" customWidth="1"/>
    <col min="4367" max="4368" width="10.375" style="36" bestFit="1" customWidth="1"/>
    <col min="4369" max="4369" width="9.125" style="36" bestFit="1" customWidth="1"/>
    <col min="4370" max="4370" width="10.375" style="36" bestFit="1" customWidth="1"/>
    <col min="4371" max="4371" width="9.125" style="36" bestFit="1" customWidth="1"/>
    <col min="4372" max="4372" width="8.375" style="36" bestFit="1" customWidth="1"/>
    <col min="4373" max="4374" width="10.375" style="36" bestFit="1" customWidth="1"/>
    <col min="4375" max="4375" width="8.375" style="36" bestFit="1" customWidth="1"/>
    <col min="4376" max="4376" width="10.375" style="36" customWidth="1"/>
    <col min="4377" max="4377" width="10.375" style="36" bestFit="1" customWidth="1"/>
    <col min="4378" max="4378" width="9.125" style="36" bestFit="1" customWidth="1"/>
    <col min="4379" max="4379" width="10.375" style="36" customWidth="1"/>
    <col min="4380" max="4380" width="10.375" style="36" bestFit="1" customWidth="1"/>
    <col min="4381" max="4381" width="9.125" style="36" bestFit="1" customWidth="1"/>
    <col min="4382" max="4382" width="10.375" style="36" customWidth="1"/>
    <col min="4383" max="4383" width="10.375" style="36" bestFit="1" customWidth="1"/>
    <col min="4384" max="4384" width="8.375" style="36" bestFit="1" customWidth="1"/>
    <col min="4385" max="4385" width="10.375" style="36" customWidth="1"/>
    <col min="4386" max="4386" width="10.375" style="36" bestFit="1" customWidth="1"/>
    <col min="4387" max="4387" width="9.125" style="36" bestFit="1" customWidth="1"/>
    <col min="4388" max="4388" width="10.375" style="36" customWidth="1"/>
    <col min="4389" max="4389" width="11.125" style="36" bestFit="1" customWidth="1"/>
    <col min="4390" max="4391" width="10.375" style="36" bestFit="1" customWidth="1"/>
    <col min="4392" max="4392" width="11.125" style="36" bestFit="1" customWidth="1"/>
    <col min="4393" max="4393" width="16.125" style="36" customWidth="1"/>
    <col min="4394" max="4607" width="9" style="36"/>
    <col min="4608" max="4608" width="35.5" style="36" bestFit="1" customWidth="1"/>
    <col min="4609" max="4609" width="9.125" style="36" bestFit="1" customWidth="1"/>
    <col min="4610" max="4610" width="8.25" style="36" bestFit="1" customWidth="1"/>
    <col min="4611" max="4611" width="10.375" style="36" bestFit="1" customWidth="1"/>
    <col min="4612" max="4612" width="9.75" style="36" bestFit="1" customWidth="1"/>
    <col min="4613" max="4613" width="8.625" style="36" bestFit="1" customWidth="1"/>
    <col min="4614" max="4615" width="10.375" style="36" bestFit="1" customWidth="1"/>
    <col min="4616" max="4616" width="9.125" style="36" bestFit="1" customWidth="1"/>
    <col min="4617" max="4618" width="10.375" style="36" bestFit="1" customWidth="1"/>
    <col min="4619" max="4619" width="8.375" style="36" bestFit="1" customWidth="1"/>
    <col min="4620" max="4621" width="10.375" style="36" bestFit="1" customWidth="1"/>
    <col min="4622" max="4622" width="9.125" style="36" bestFit="1" customWidth="1"/>
    <col min="4623" max="4624" width="10.375" style="36" bestFit="1" customWidth="1"/>
    <col min="4625" max="4625" width="9.125" style="36" bestFit="1" customWidth="1"/>
    <col min="4626" max="4626" width="10.375" style="36" bestFit="1" customWidth="1"/>
    <col min="4627" max="4627" width="9.125" style="36" bestFit="1" customWidth="1"/>
    <col min="4628" max="4628" width="8.375" style="36" bestFit="1" customWidth="1"/>
    <col min="4629" max="4630" width="10.375" style="36" bestFit="1" customWidth="1"/>
    <col min="4631" max="4631" width="8.375" style="36" bestFit="1" customWidth="1"/>
    <col min="4632" max="4632" width="10.375" style="36" customWidth="1"/>
    <col min="4633" max="4633" width="10.375" style="36" bestFit="1" customWidth="1"/>
    <col min="4634" max="4634" width="9.125" style="36" bestFit="1" customWidth="1"/>
    <col min="4635" max="4635" width="10.375" style="36" customWidth="1"/>
    <col min="4636" max="4636" width="10.375" style="36" bestFit="1" customWidth="1"/>
    <col min="4637" max="4637" width="9.125" style="36" bestFit="1" customWidth="1"/>
    <col min="4638" max="4638" width="10.375" style="36" customWidth="1"/>
    <col min="4639" max="4639" width="10.375" style="36" bestFit="1" customWidth="1"/>
    <col min="4640" max="4640" width="8.375" style="36" bestFit="1" customWidth="1"/>
    <col min="4641" max="4641" width="10.375" style="36" customWidth="1"/>
    <col min="4642" max="4642" width="10.375" style="36" bestFit="1" customWidth="1"/>
    <col min="4643" max="4643" width="9.125" style="36" bestFit="1" customWidth="1"/>
    <col min="4644" max="4644" width="10.375" style="36" customWidth="1"/>
    <col min="4645" max="4645" width="11.125" style="36" bestFit="1" customWidth="1"/>
    <col min="4646" max="4647" width="10.375" style="36" bestFit="1" customWidth="1"/>
    <col min="4648" max="4648" width="11.125" style="36" bestFit="1" customWidth="1"/>
    <col min="4649" max="4649" width="16.125" style="36" customWidth="1"/>
    <col min="4650" max="4863" width="9" style="36"/>
    <col min="4864" max="4864" width="35.5" style="36" bestFit="1" customWidth="1"/>
    <col min="4865" max="4865" width="9.125" style="36" bestFit="1" customWidth="1"/>
    <col min="4866" max="4866" width="8.25" style="36" bestFit="1" customWidth="1"/>
    <col min="4867" max="4867" width="10.375" style="36" bestFit="1" customWidth="1"/>
    <col min="4868" max="4868" width="9.75" style="36" bestFit="1" customWidth="1"/>
    <col min="4869" max="4869" width="8.625" style="36" bestFit="1" customWidth="1"/>
    <col min="4870" max="4871" width="10.375" style="36" bestFit="1" customWidth="1"/>
    <col min="4872" max="4872" width="9.125" style="36" bestFit="1" customWidth="1"/>
    <col min="4873" max="4874" width="10.375" style="36" bestFit="1" customWidth="1"/>
    <col min="4875" max="4875" width="8.375" style="36" bestFit="1" customWidth="1"/>
    <col min="4876" max="4877" width="10.375" style="36" bestFit="1" customWidth="1"/>
    <col min="4878" max="4878" width="9.125" style="36" bestFit="1" customWidth="1"/>
    <col min="4879" max="4880" width="10.375" style="36" bestFit="1" customWidth="1"/>
    <col min="4881" max="4881" width="9.125" style="36" bestFit="1" customWidth="1"/>
    <col min="4882" max="4882" width="10.375" style="36" bestFit="1" customWidth="1"/>
    <col min="4883" max="4883" width="9.125" style="36" bestFit="1" customWidth="1"/>
    <col min="4884" max="4884" width="8.375" style="36" bestFit="1" customWidth="1"/>
    <col min="4885" max="4886" width="10.375" style="36" bestFit="1" customWidth="1"/>
    <col min="4887" max="4887" width="8.375" style="36" bestFit="1" customWidth="1"/>
    <col min="4888" max="4888" width="10.375" style="36" customWidth="1"/>
    <col min="4889" max="4889" width="10.375" style="36" bestFit="1" customWidth="1"/>
    <col min="4890" max="4890" width="9.125" style="36" bestFit="1" customWidth="1"/>
    <col min="4891" max="4891" width="10.375" style="36" customWidth="1"/>
    <col min="4892" max="4892" width="10.375" style="36" bestFit="1" customWidth="1"/>
    <col min="4893" max="4893" width="9.125" style="36" bestFit="1" customWidth="1"/>
    <col min="4894" max="4894" width="10.375" style="36" customWidth="1"/>
    <col min="4895" max="4895" width="10.375" style="36" bestFit="1" customWidth="1"/>
    <col min="4896" max="4896" width="8.375" style="36" bestFit="1" customWidth="1"/>
    <col min="4897" max="4897" width="10.375" style="36" customWidth="1"/>
    <col min="4898" max="4898" width="10.375" style="36" bestFit="1" customWidth="1"/>
    <col min="4899" max="4899" width="9.125" style="36" bestFit="1" customWidth="1"/>
    <col min="4900" max="4900" width="10.375" style="36" customWidth="1"/>
    <col min="4901" max="4901" width="11.125" style="36" bestFit="1" customWidth="1"/>
    <col min="4902" max="4903" width="10.375" style="36" bestFit="1" customWidth="1"/>
    <col min="4904" max="4904" width="11.125" style="36" bestFit="1" customWidth="1"/>
    <col min="4905" max="4905" width="16.125" style="36" customWidth="1"/>
    <col min="4906" max="5119" width="9" style="36"/>
    <col min="5120" max="5120" width="35.5" style="36" bestFit="1" customWidth="1"/>
    <col min="5121" max="5121" width="9.125" style="36" bestFit="1" customWidth="1"/>
    <col min="5122" max="5122" width="8.25" style="36" bestFit="1" customWidth="1"/>
    <col min="5123" max="5123" width="10.375" style="36" bestFit="1" customWidth="1"/>
    <col min="5124" max="5124" width="9.75" style="36" bestFit="1" customWidth="1"/>
    <col min="5125" max="5125" width="8.625" style="36" bestFit="1" customWidth="1"/>
    <col min="5126" max="5127" width="10.375" style="36" bestFit="1" customWidth="1"/>
    <col min="5128" max="5128" width="9.125" style="36" bestFit="1" customWidth="1"/>
    <col min="5129" max="5130" width="10.375" style="36" bestFit="1" customWidth="1"/>
    <col min="5131" max="5131" width="8.375" style="36" bestFit="1" customWidth="1"/>
    <col min="5132" max="5133" width="10.375" style="36" bestFit="1" customWidth="1"/>
    <col min="5134" max="5134" width="9.125" style="36" bestFit="1" customWidth="1"/>
    <col min="5135" max="5136" width="10.375" style="36" bestFit="1" customWidth="1"/>
    <col min="5137" max="5137" width="9.125" style="36" bestFit="1" customWidth="1"/>
    <col min="5138" max="5138" width="10.375" style="36" bestFit="1" customWidth="1"/>
    <col min="5139" max="5139" width="9.125" style="36" bestFit="1" customWidth="1"/>
    <col min="5140" max="5140" width="8.375" style="36" bestFit="1" customWidth="1"/>
    <col min="5141" max="5142" width="10.375" style="36" bestFit="1" customWidth="1"/>
    <col min="5143" max="5143" width="8.375" style="36" bestFit="1" customWidth="1"/>
    <col min="5144" max="5144" width="10.375" style="36" customWidth="1"/>
    <col min="5145" max="5145" width="10.375" style="36" bestFit="1" customWidth="1"/>
    <col min="5146" max="5146" width="9.125" style="36" bestFit="1" customWidth="1"/>
    <col min="5147" max="5147" width="10.375" style="36" customWidth="1"/>
    <col min="5148" max="5148" width="10.375" style="36" bestFit="1" customWidth="1"/>
    <col min="5149" max="5149" width="9.125" style="36" bestFit="1" customWidth="1"/>
    <col min="5150" max="5150" width="10.375" style="36" customWidth="1"/>
    <col min="5151" max="5151" width="10.375" style="36" bestFit="1" customWidth="1"/>
    <col min="5152" max="5152" width="8.375" style="36" bestFit="1" customWidth="1"/>
    <col min="5153" max="5153" width="10.375" style="36" customWidth="1"/>
    <col min="5154" max="5154" width="10.375" style="36" bestFit="1" customWidth="1"/>
    <col min="5155" max="5155" width="9.125" style="36" bestFit="1" customWidth="1"/>
    <col min="5156" max="5156" width="10.375" style="36" customWidth="1"/>
    <col min="5157" max="5157" width="11.125" style="36" bestFit="1" customWidth="1"/>
    <col min="5158" max="5159" width="10.375" style="36" bestFit="1" customWidth="1"/>
    <col min="5160" max="5160" width="11.125" style="36" bestFit="1" customWidth="1"/>
    <col min="5161" max="5161" width="16.125" style="36" customWidth="1"/>
    <col min="5162" max="5375" width="9" style="36"/>
    <col min="5376" max="5376" width="35.5" style="36" bestFit="1" customWidth="1"/>
    <col min="5377" max="5377" width="9.125" style="36" bestFit="1" customWidth="1"/>
    <col min="5378" max="5378" width="8.25" style="36" bestFit="1" customWidth="1"/>
    <col min="5379" max="5379" width="10.375" style="36" bestFit="1" customWidth="1"/>
    <col min="5380" max="5380" width="9.75" style="36" bestFit="1" customWidth="1"/>
    <col min="5381" max="5381" width="8.625" style="36" bestFit="1" customWidth="1"/>
    <col min="5382" max="5383" width="10.375" style="36" bestFit="1" customWidth="1"/>
    <col min="5384" max="5384" width="9.125" style="36" bestFit="1" customWidth="1"/>
    <col min="5385" max="5386" width="10.375" style="36" bestFit="1" customWidth="1"/>
    <col min="5387" max="5387" width="8.375" style="36" bestFit="1" customWidth="1"/>
    <col min="5388" max="5389" width="10.375" style="36" bestFit="1" customWidth="1"/>
    <col min="5390" max="5390" width="9.125" style="36" bestFit="1" customWidth="1"/>
    <col min="5391" max="5392" width="10.375" style="36" bestFit="1" customWidth="1"/>
    <col min="5393" max="5393" width="9.125" style="36" bestFit="1" customWidth="1"/>
    <col min="5394" max="5394" width="10.375" style="36" bestFit="1" customWidth="1"/>
    <col min="5395" max="5395" width="9.125" style="36" bestFit="1" customWidth="1"/>
    <col min="5396" max="5396" width="8.375" style="36" bestFit="1" customWidth="1"/>
    <col min="5397" max="5398" width="10.375" style="36" bestFit="1" customWidth="1"/>
    <col min="5399" max="5399" width="8.375" style="36" bestFit="1" customWidth="1"/>
    <col min="5400" max="5400" width="10.375" style="36" customWidth="1"/>
    <col min="5401" max="5401" width="10.375" style="36" bestFit="1" customWidth="1"/>
    <col min="5402" max="5402" width="9.125" style="36" bestFit="1" customWidth="1"/>
    <col min="5403" max="5403" width="10.375" style="36" customWidth="1"/>
    <col min="5404" max="5404" width="10.375" style="36" bestFit="1" customWidth="1"/>
    <col min="5405" max="5405" width="9.125" style="36" bestFit="1" customWidth="1"/>
    <col min="5406" max="5406" width="10.375" style="36" customWidth="1"/>
    <col min="5407" max="5407" width="10.375" style="36" bestFit="1" customWidth="1"/>
    <col min="5408" max="5408" width="8.375" style="36" bestFit="1" customWidth="1"/>
    <col min="5409" max="5409" width="10.375" style="36" customWidth="1"/>
    <col min="5410" max="5410" width="10.375" style="36" bestFit="1" customWidth="1"/>
    <col min="5411" max="5411" width="9.125" style="36" bestFit="1" customWidth="1"/>
    <col min="5412" max="5412" width="10.375" style="36" customWidth="1"/>
    <col min="5413" max="5413" width="11.125" style="36" bestFit="1" customWidth="1"/>
    <col min="5414" max="5415" width="10.375" style="36" bestFit="1" customWidth="1"/>
    <col min="5416" max="5416" width="11.125" style="36" bestFit="1" customWidth="1"/>
    <col min="5417" max="5417" width="16.125" style="36" customWidth="1"/>
    <col min="5418" max="5631" width="9" style="36"/>
    <col min="5632" max="5632" width="35.5" style="36" bestFit="1" customWidth="1"/>
    <col min="5633" max="5633" width="9.125" style="36" bestFit="1" customWidth="1"/>
    <col min="5634" max="5634" width="8.25" style="36" bestFit="1" customWidth="1"/>
    <col min="5635" max="5635" width="10.375" style="36" bestFit="1" customWidth="1"/>
    <col min="5636" max="5636" width="9.75" style="36" bestFit="1" customWidth="1"/>
    <col min="5637" max="5637" width="8.625" style="36" bestFit="1" customWidth="1"/>
    <col min="5638" max="5639" width="10.375" style="36" bestFit="1" customWidth="1"/>
    <col min="5640" max="5640" width="9.125" style="36" bestFit="1" customWidth="1"/>
    <col min="5641" max="5642" width="10.375" style="36" bestFit="1" customWidth="1"/>
    <col min="5643" max="5643" width="8.375" style="36" bestFit="1" customWidth="1"/>
    <col min="5644" max="5645" width="10.375" style="36" bestFit="1" customWidth="1"/>
    <col min="5646" max="5646" width="9.125" style="36" bestFit="1" customWidth="1"/>
    <col min="5647" max="5648" width="10.375" style="36" bestFit="1" customWidth="1"/>
    <col min="5649" max="5649" width="9.125" style="36" bestFit="1" customWidth="1"/>
    <col min="5650" max="5650" width="10.375" style="36" bestFit="1" customWidth="1"/>
    <col min="5651" max="5651" width="9.125" style="36" bestFit="1" customWidth="1"/>
    <col min="5652" max="5652" width="8.375" style="36" bestFit="1" customWidth="1"/>
    <col min="5653" max="5654" width="10.375" style="36" bestFit="1" customWidth="1"/>
    <col min="5655" max="5655" width="8.375" style="36" bestFit="1" customWidth="1"/>
    <col min="5656" max="5656" width="10.375" style="36" customWidth="1"/>
    <col min="5657" max="5657" width="10.375" style="36" bestFit="1" customWidth="1"/>
    <col min="5658" max="5658" width="9.125" style="36" bestFit="1" customWidth="1"/>
    <col min="5659" max="5659" width="10.375" style="36" customWidth="1"/>
    <col min="5660" max="5660" width="10.375" style="36" bestFit="1" customWidth="1"/>
    <col min="5661" max="5661" width="9.125" style="36" bestFit="1" customWidth="1"/>
    <col min="5662" max="5662" width="10.375" style="36" customWidth="1"/>
    <col min="5663" max="5663" width="10.375" style="36" bestFit="1" customWidth="1"/>
    <col min="5664" max="5664" width="8.375" style="36" bestFit="1" customWidth="1"/>
    <col min="5665" max="5665" width="10.375" style="36" customWidth="1"/>
    <col min="5666" max="5666" width="10.375" style="36" bestFit="1" customWidth="1"/>
    <col min="5667" max="5667" width="9.125" style="36" bestFit="1" customWidth="1"/>
    <col min="5668" max="5668" width="10.375" style="36" customWidth="1"/>
    <col min="5669" max="5669" width="11.125" style="36" bestFit="1" customWidth="1"/>
    <col min="5670" max="5671" width="10.375" style="36" bestFit="1" customWidth="1"/>
    <col min="5672" max="5672" width="11.125" style="36" bestFit="1" customWidth="1"/>
    <col min="5673" max="5673" width="16.125" style="36" customWidth="1"/>
    <col min="5674" max="5887" width="9" style="36"/>
    <col min="5888" max="5888" width="35.5" style="36" bestFit="1" customWidth="1"/>
    <col min="5889" max="5889" width="9.125" style="36" bestFit="1" customWidth="1"/>
    <col min="5890" max="5890" width="8.25" style="36" bestFit="1" customWidth="1"/>
    <col min="5891" max="5891" width="10.375" style="36" bestFit="1" customWidth="1"/>
    <col min="5892" max="5892" width="9.75" style="36" bestFit="1" customWidth="1"/>
    <col min="5893" max="5893" width="8.625" style="36" bestFit="1" customWidth="1"/>
    <col min="5894" max="5895" width="10.375" style="36" bestFit="1" customWidth="1"/>
    <col min="5896" max="5896" width="9.125" style="36" bestFit="1" customWidth="1"/>
    <col min="5897" max="5898" width="10.375" style="36" bestFit="1" customWidth="1"/>
    <col min="5899" max="5899" width="8.375" style="36" bestFit="1" customWidth="1"/>
    <col min="5900" max="5901" width="10.375" style="36" bestFit="1" customWidth="1"/>
    <col min="5902" max="5902" width="9.125" style="36" bestFit="1" customWidth="1"/>
    <col min="5903" max="5904" width="10.375" style="36" bestFit="1" customWidth="1"/>
    <col min="5905" max="5905" width="9.125" style="36" bestFit="1" customWidth="1"/>
    <col min="5906" max="5906" width="10.375" style="36" bestFit="1" customWidth="1"/>
    <col min="5907" max="5907" width="9.125" style="36" bestFit="1" customWidth="1"/>
    <col min="5908" max="5908" width="8.375" style="36" bestFit="1" customWidth="1"/>
    <col min="5909" max="5910" width="10.375" style="36" bestFit="1" customWidth="1"/>
    <col min="5911" max="5911" width="8.375" style="36" bestFit="1" customWidth="1"/>
    <col min="5912" max="5912" width="10.375" style="36" customWidth="1"/>
    <col min="5913" max="5913" width="10.375" style="36" bestFit="1" customWidth="1"/>
    <col min="5914" max="5914" width="9.125" style="36" bestFit="1" customWidth="1"/>
    <col min="5915" max="5915" width="10.375" style="36" customWidth="1"/>
    <col min="5916" max="5916" width="10.375" style="36" bestFit="1" customWidth="1"/>
    <col min="5917" max="5917" width="9.125" style="36" bestFit="1" customWidth="1"/>
    <col min="5918" max="5918" width="10.375" style="36" customWidth="1"/>
    <col min="5919" max="5919" width="10.375" style="36" bestFit="1" customWidth="1"/>
    <col min="5920" max="5920" width="8.375" style="36" bestFit="1" customWidth="1"/>
    <col min="5921" max="5921" width="10.375" style="36" customWidth="1"/>
    <col min="5922" max="5922" width="10.375" style="36" bestFit="1" customWidth="1"/>
    <col min="5923" max="5923" width="9.125" style="36" bestFit="1" customWidth="1"/>
    <col min="5924" max="5924" width="10.375" style="36" customWidth="1"/>
    <col min="5925" max="5925" width="11.125" style="36" bestFit="1" customWidth="1"/>
    <col min="5926" max="5927" width="10.375" style="36" bestFit="1" customWidth="1"/>
    <col min="5928" max="5928" width="11.125" style="36" bestFit="1" customWidth="1"/>
    <col min="5929" max="5929" width="16.125" style="36" customWidth="1"/>
    <col min="5930" max="6143" width="9" style="36"/>
    <col min="6144" max="6144" width="35.5" style="36" bestFit="1" customWidth="1"/>
    <col min="6145" max="6145" width="9.125" style="36" bestFit="1" customWidth="1"/>
    <col min="6146" max="6146" width="8.25" style="36" bestFit="1" customWidth="1"/>
    <col min="6147" max="6147" width="10.375" style="36" bestFit="1" customWidth="1"/>
    <col min="6148" max="6148" width="9.75" style="36" bestFit="1" customWidth="1"/>
    <col min="6149" max="6149" width="8.625" style="36" bestFit="1" customWidth="1"/>
    <col min="6150" max="6151" width="10.375" style="36" bestFit="1" customWidth="1"/>
    <col min="6152" max="6152" width="9.125" style="36" bestFit="1" customWidth="1"/>
    <col min="6153" max="6154" width="10.375" style="36" bestFit="1" customWidth="1"/>
    <col min="6155" max="6155" width="8.375" style="36" bestFit="1" customWidth="1"/>
    <col min="6156" max="6157" width="10.375" style="36" bestFit="1" customWidth="1"/>
    <col min="6158" max="6158" width="9.125" style="36" bestFit="1" customWidth="1"/>
    <col min="6159" max="6160" width="10.375" style="36" bestFit="1" customWidth="1"/>
    <col min="6161" max="6161" width="9.125" style="36" bestFit="1" customWidth="1"/>
    <col min="6162" max="6162" width="10.375" style="36" bestFit="1" customWidth="1"/>
    <col min="6163" max="6163" width="9.125" style="36" bestFit="1" customWidth="1"/>
    <col min="6164" max="6164" width="8.375" style="36" bestFit="1" customWidth="1"/>
    <col min="6165" max="6166" width="10.375" style="36" bestFit="1" customWidth="1"/>
    <col min="6167" max="6167" width="8.375" style="36" bestFit="1" customWidth="1"/>
    <col min="6168" max="6168" width="10.375" style="36" customWidth="1"/>
    <col min="6169" max="6169" width="10.375" style="36" bestFit="1" customWidth="1"/>
    <col min="6170" max="6170" width="9.125" style="36" bestFit="1" customWidth="1"/>
    <col min="6171" max="6171" width="10.375" style="36" customWidth="1"/>
    <col min="6172" max="6172" width="10.375" style="36" bestFit="1" customWidth="1"/>
    <col min="6173" max="6173" width="9.125" style="36" bestFit="1" customWidth="1"/>
    <col min="6174" max="6174" width="10.375" style="36" customWidth="1"/>
    <col min="6175" max="6175" width="10.375" style="36" bestFit="1" customWidth="1"/>
    <col min="6176" max="6176" width="8.375" style="36" bestFit="1" customWidth="1"/>
    <col min="6177" max="6177" width="10.375" style="36" customWidth="1"/>
    <col min="6178" max="6178" width="10.375" style="36" bestFit="1" customWidth="1"/>
    <col min="6179" max="6179" width="9.125" style="36" bestFit="1" customWidth="1"/>
    <col min="6180" max="6180" width="10.375" style="36" customWidth="1"/>
    <col min="6181" max="6181" width="11.125" style="36" bestFit="1" customWidth="1"/>
    <col min="6182" max="6183" width="10.375" style="36" bestFit="1" customWidth="1"/>
    <col min="6184" max="6184" width="11.125" style="36" bestFit="1" customWidth="1"/>
    <col min="6185" max="6185" width="16.125" style="36" customWidth="1"/>
    <col min="6186" max="6399" width="9" style="36"/>
    <col min="6400" max="6400" width="35.5" style="36" bestFit="1" customWidth="1"/>
    <col min="6401" max="6401" width="9.125" style="36" bestFit="1" customWidth="1"/>
    <col min="6402" max="6402" width="8.25" style="36" bestFit="1" customWidth="1"/>
    <col min="6403" max="6403" width="10.375" style="36" bestFit="1" customWidth="1"/>
    <col min="6404" max="6404" width="9.75" style="36" bestFit="1" customWidth="1"/>
    <col min="6405" max="6405" width="8.625" style="36" bestFit="1" customWidth="1"/>
    <col min="6406" max="6407" width="10.375" style="36" bestFit="1" customWidth="1"/>
    <col min="6408" max="6408" width="9.125" style="36" bestFit="1" customWidth="1"/>
    <col min="6409" max="6410" width="10.375" style="36" bestFit="1" customWidth="1"/>
    <col min="6411" max="6411" width="8.375" style="36" bestFit="1" customWidth="1"/>
    <col min="6412" max="6413" width="10.375" style="36" bestFit="1" customWidth="1"/>
    <col min="6414" max="6414" width="9.125" style="36" bestFit="1" customWidth="1"/>
    <col min="6415" max="6416" width="10.375" style="36" bestFit="1" customWidth="1"/>
    <col min="6417" max="6417" width="9.125" style="36" bestFit="1" customWidth="1"/>
    <col min="6418" max="6418" width="10.375" style="36" bestFit="1" customWidth="1"/>
    <col min="6419" max="6419" width="9.125" style="36" bestFit="1" customWidth="1"/>
    <col min="6420" max="6420" width="8.375" style="36" bestFit="1" customWidth="1"/>
    <col min="6421" max="6422" width="10.375" style="36" bestFit="1" customWidth="1"/>
    <col min="6423" max="6423" width="8.375" style="36" bestFit="1" customWidth="1"/>
    <col min="6424" max="6424" width="10.375" style="36" customWidth="1"/>
    <col min="6425" max="6425" width="10.375" style="36" bestFit="1" customWidth="1"/>
    <col min="6426" max="6426" width="9.125" style="36" bestFit="1" customWidth="1"/>
    <col min="6427" max="6427" width="10.375" style="36" customWidth="1"/>
    <col min="6428" max="6428" width="10.375" style="36" bestFit="1" customWidth="1"/>
    <col min="6429" max="6429" width="9.125" style="36" bestFit="1" customWidth="1"/>
    <col min="6430" max="6430" width="10.375" style="36" customWidth="1"/>
    <col min="6431" max="6431" width="10.375" style="36" bestFit="1" customWidth="1"/>
    <col min="6432" max="6432" width="8.375" style="36" bestFit="1" customWidth="1"/>
    <col min="6433" max="6433" width="10.375" style="36" customWidth="1"/>
    <col min="6434" max="6434" width="10.375" style="36" bestFit="1" customWidth="1"/>
    <col min="6435" max="6435" width="9.125" style="36" bestFit="1" customWidth="1"/>
    <col min="6436" max="6436" width="10.375" style="36" customWidth="1"/>
    <col min="6437" max="6437" width="11.125" style="36" bestFit="1" customWidth="1"/>
    <col min="6438" max="6439" width="10.375" style="36" bestFit="1" customWidth="1"/>
    <col min="6440" max="6440" width="11.125" style="36" bestFit="1" customWidth="1"/>
    <col min="6441" max="6441" width="16.125" style="36" customWidth="1"/>
    <col min="6442" max="6655" width="9" style="36"/>
    <col min="6656" max="6656" width="35.5" style="36" bestFit="1" customWidth="1"/>
    <col min="6657" max="6657" width="9.125" style="36" bestFit="1" customWidth="1"/>
    <col min="6658" max="6658" width="8.25" style="36" bestFit="1" customWidth="1"/>
    <col min="6659" max="6659" width="10.375" style="36" bestFit="1" customWidth="1"/>
    <col min="6660" max="6660" width="9.75" style="36" bestFit="1" customWidth="1"/>
    <col min="6661" max="6661" width="8.625" style="36" bestFit="1" customWidth="1"/>
    <col min="6662" max="6663" width="10.375" style="36" bestFit="1" customWidth="1"/>
    <col min="6664" max="6664" width="9.125" style="36" bestFit="1" customWidth="1"/>
    <col min="6665" max="6666" width="10.375" style="36" bestFit="1" customWidth="1"/>
    <col min="6667" max="6667" width="8.375" style="36" bestFit="1" customWidth="1"/>
    <col min="6668" max="6669" width="10.375" style="36" bestFit="1" customWidth="1"/>
    <col min="6670" max="6670" width="9.125" style="36" bestFit="1" customWidth="1"/>
    <col min="6671" max="6672" width="10.375" style="36" bestFit="1" customWidth="1"/>
    <col min="6673" max="6673" width="9.125" style="36" bestFit="1" customWidth="1"/>
    <col min="6674" max="6674" width="10.375" style="36" bestFit="1" customWidth="1"/>
    <col min="6675" max="6675" width="9.125" style="36" bestFit="1" customWidth="1"/>
    <col min="6676" max="6676" width="8.375" style="36" bestFit="1" customWidth="1"/>
    <col min="6677" max="6678" width="10.375" style="36" bestFit="1" customWidth="1"/>
    <col min="6679" max="6679" width="8.375" style="36" bestFit="1" customWidth="1"/>
    <col min="6680" max="6680" width="10.375" style="36" customWidth="1"/>
    <col min="6681" max="6681" width="10.375" style="36" bestFit="1" customWidth="1"/>
    <col min="6682" max="6682" width="9.125" style="36" bestFit="1" customWidth="1"/>
    <col min="6683" max="6683" width="10.375" style="36" customWidth="1"/>
    <col min="6684" max="6684" width="10.375" style="36" bestFit="1" customWidth="1"/>
    <col min="6685" max="6685" width="9.125" style="36" bestFit="1" customWidth="1"/>
    <col min="6686" max="6686" width="10.375" style="36" customWidth="1"/>
    <col min="6687" max="6687" width="10.375" style="36" bestFit="1" customWidth="1"/>
    <col min="6688" max="6688" width="8.375" style="36" bestFit="1" customWidth="1"/>
    <col min="6689" max="6689" width="10.375" style="36" customWidth="1"/>
    <col min="6690" max="6690" width="10.375" style="36" bestFit="1" customWidth="1"/>
    <col min="6691" max="6691" width="9.125" style="36" bestFit="1" customWidth="1"/>
    <col min="6692" max="6692" width="10.375" style="36" customWidth="1"/>
    <col min="6693" max="6693" width="11.125" style="36" bestFit="1" customWidth="1"/>
    <col min="6694" max="6695" width="10.375" style="36" bestFit="1" customWidth="1"/>
    <col min="6696" max="6696" width="11.125" style="36" bestFit="1" customWidth="1"/>
    <col min="6697" max="6697" width="16.125" style="36" customWidth="1"/>
    <col min="6698" max="6911" width="9" style="36"/>
    <col min="6912" max="6912" width="35.5" style="36" bestFit="1" customWidth="1"/>
    <col min="6913" max="6913" width="9.125" style="36" bestFit="1" customWidth="1"/>
    <col min="6914" max="6914" width="8.25" style="36" bestFit="1" customWidth="1"/>
    <col min="6915" max="6915" width="10.375" style="36" bestFit="1" customWidth="1"/>
    <col min="6916" max="6916" width="9.75" style="36" bestFit="1" customWidth="1"/>
    <col min="6917" max="6917" width="8.625" style="36" bestFit="1" customWidth="1"/>
    <col min="6918" max="6919" width="10.375" style="36" bestFit="1" customWidth="1"/>
    <col min="6920" max="6920" width="9.125" style="36" bestFit="1" customWidth="1"/>
    <col min="6921" max="6922" width="10.375" style="36" bestFit="1" customWidth="1"/>
    <col min="6923" max="6923" width="8.375" style="36" bestFit="1" customWidth="1"/>
    <col min="6924" max="6925" width="10.375" style="36" bestFit="1" customWidth="1"/>
    <col min="6926" max="6926" width="9.125" style="36" bestFit="1" customWidth="1"/>
    <col min="6927" max="6928" width="10.375" style="36" bestFit="1" customWidth="1"/>
    <col min="6929" max="6929" width="9.125" style="36" bestFit="1" customWidth="1"/>
    <col min="6930" max="6930" width="10.375" style="36" bestFit="1" customWidth="1"/>
    <col min="6931" max="6931" width="9.125" style="36" bestFit="1" customWidth="1"/>
    <col min="6932" max="6932" width="8.375" style="36" bestFit="1" customWidth="1"/>
    <col min="6933" max="6934" width="10.375" style="36" bestFit="1" customWidth="1"/>
    <col min="6935" max="6935" width="8.375" style="36" bestFit="1" customWidth="1"/>
    <col min="6936" max="6936" width="10.375" style="36" customWidth="1"/>
    <col min="6937" max="6937" width="10.375" style="36" bestFit="1" customWidth="1"/>
    <col min="6938" max="6938" width="9.125" style="36" bestFit="1" customWidth="1"/>
    <col min="6939" max="6939" width="10.375" style="36" customWidth="1"/>
    <col min="6940" max="6940" width="10.375" style="36" bestFit="1" customWidth="1"/>
    <col min="6941" max="6941" width="9.125" style="36" bestFit="1" customWidth="1"/>
    <col min="6942" max="6942" width="10.375" style="36" customWidth="1"/>
    <col min="6943" max="6943" width="10.375" style="36" bestFit="1" customWidth="1"/>
    <col min="6944" max="6944" width="8.375" style="36" bestFit="1" customWidth="1"/>
    <col min="6945" max="6945" width="10.375" style="36" customWidth="1"/>
    <col min="6946" max="6946" width="10.375" style="36" bestFit="1" customWidth="1"/>
    <col min="6947" max="6947" width="9.125" style="36" bestFit="1" customWidth="1"/>
    <col min="6948" max="6948" width="10.375" style="36" customWidth="1"/>
    <col min="6949" max="6949" width="11.125" style="36" bestFit="1" customWidth="1"/>
    <col min="6950" max="6951" width="10.375" style="36" bestFit="1" customWidth="1"/>
    <col min="6952" max="6952" width="11.125" style="36" bestFit="1" customWidth="1"/>
    <col min="6953" max="6953" width="16.125" style="36" customWidth="1"/>
    <col min="6954" max="7167" width="9" style="36"/>
    <col min="7168" max="7168" width="35.5" style="36" bestFit="1" customWidth="1"/>
    <col min="7169" max="7169" width="9.125" style="36" bestFit="1" customWidth="1"/>
    <col min="7170" max="7170" width="8.25" style="36" bestFit="1" customWidth="1"/>
    <col min="7171" max="7171" width="10.375" style="36" bestFit="1" customWidth="1"/>
    <col min="7172" max="7172" width="9.75" style="36" bestFit="1" customWidth="1"/>
    <col min="7173" max="7173" width="8.625" style="36" bestFit="1" customWidth="1"/>
    <col min="7174" max="7175" width="10.375" style="36" bestFit="1" customWidth="1"/>
    <col min="7176" max="7176" width="9.125" style="36" bestFit="1" customWidth="1"/>
    <col min="7177" max="7178" width="10.375" style="36" bestFit="1" customWidth="1"/>
    <col min="7179" max="7179" width="8.375" style="36" bestFit="1" customWidth="1"/>
    <col min="7180" max="7181" width="10.375" style="36" bestFit="1" customWidth="1"/>
    <col min="7182" max="7182" width="9.125" style="36" bestFit="1" customWidth="1"/>
    <col min="7183" max="7184" width="10.375" style="36" bestFit="1" customWidth="1"/>
    <col min="7185" max="7185" width="9.125" style="36" bestFit="1" customWidth="1"/>
    <col min="7186" max="7186" width="10.375" style="36" bestFit="1" customWidth="1"/>
    <col min="7187" max="7187" width="9.125" style="36" bestFit="1" customWidth="1"/>
    <col min="7188" max="7188" width="8.375" style="36" bestFit="1" customWidth="1"/>
    <col min="7189" max="7190" width="10.375" style="36" bestFit="1" customWidth="1"/>
    <col min="7191" max="7191" width="8.375" style="36" bestFit="1" customWidth="1"/>
    <col min="7192" max="7192" width="10.375" style="36" customWidth="1"/>
    <col min="7193" max="7193" width="10.375" style="36" bestFit="1" customWidth="1"/>
    <col min="7194" max="7194" width="9.125" style="36" bestFit="1" customWidth="1"/>
    <col min="7195" max="7195" width="10.375" style="36" customWidth="1"/>
    <col min="7196" max="7196" width="10.375" style="36" bestFit="1" customWidth="1"/>
    <col min="7197" max="7197" width="9.125" style="36" bestFit="1" customWidth="1"/>
    <col min="7198" max="7198" width="10.375" style="36" customWidth="1"/>
    <col min="7199" max="7199" width="10.375" style="36" bestFit="1" customWidth="1"/>
    <col min="7200" max="7200" width="8.375" style="36" bestFit="1" customWidth="1"/>
    <col min="7201" max="7201" width="10.375" style="36" customWidth="1"/>
    <col min="7202" max="7202" width="10.375" style="36" bestFit="1" customWidth="1"/>
    <col min="7203" max="7203" width="9.125" style="36" bestFit="1" customWidth="1"/>
    <col min="7204" max="7204" width="10.375" style="36" customWidth="1"/>
    <col min="7205" max="7205" width="11.125" style="36" bestFit="1" customWidth="1"/>
    <col min="7206" max="7207" width="10.375" style="36" bestFit="1" customWidth="1"/>
    <col min="7208" max="7208" width="11.125" style="36" bestFit="1" customWidth="1"/>
    <col min="7209" max="7209" width="16.125" style="36" customWidth="1"/>
    <col min="7210" max="7423" width="9" style="36"/>
    <col min="7424" max="7424" width="35.5" style="36" bestFit="1" customWidth="1"/>
    <col min="7425" max="7425" width="9.125" style="36" bestFit="1" customWidth="1"/>
    <col min="7426" max="7426" width="8.25" style="36" bestFit="1" customWidth="1"/>
    <col min="7427" max="7427" width="10.375" style="36" bestFit="1" customWidth="1"/>
    <col min="7428" max="7428" width="9.75" style="36" bestFit="1" customWidth="1"/>
    <col min="7429" max="7429" width="8.625" style="36" bestFit="1" customWidth="1"/>
    <col min="7430" max="7431" width="10.375" style="36" bestFit="1" customWidth="1"/>
    <col min="7432" max="7432" width="9.125" style="36" bestFit="1" customWidth="1"/>
    <col min="7433" max="7434" width="10.375" style="36" bestFit="1" customWidth="1"/>
    <col min="7435" max="7435" width="8.375" style="36" bestFit="1" customWidth="1"/>
    <col min="7436" max="7437" width="10.375" style="36" bestFit="1" customWidth="1"/>
    <col min="7438" max="7438" width="9.125" style="36" bestFit="1" customWidth="1"/>
    <col min="7439" max="7440" width="10.375" style="36" bestFit="1" customWidth="1"/>
    <col min="7441" max="7441" width="9.125" style="36" bestFit="1" customWidth="1"/>
    <col min="7442" max="7442" width="10.375" style="36" bestFit="1" customWidth="1"/>
    <col min="7443" max="7443" width="9.125" style="36" bestFit="1" customWidth="1"/>
    <col min="7444" max="7444" width="8.375" style="36" bestFit="1" customWidth="1"/>
    <col min="7445" max="7446" width="10.375" style="36" bestFit="1" customWidth="1"/>
    <col min="7447" max="7447" width="8.375" style="36" bestFit="1" customWidth="1"/>
    <col min="7448" max="7448" width="10.375" style="36" customWidth="1"/>
    <col min="7449" max="7449" width="10.375" style="36" bestFit="1" customWidth="1"/>
    <col min="7450" max="7450" width="9.125" style="36" bestFit="1" customWidth="1"/>
    <col min="7451" max="7451" width="10.375" style="36" customWidth="1"/>
    <col min="7452" max="7452" width="10.375" style="36" bestFit="1" customWidth="1"/>
    <col min="7453" max="7453" width="9.125" style="36" bestFit="1" customWidth="1"/>
    <col min="7454" max="7454" width="10.375" style="36" customWidth="1"/>
    <col min="7455" max="7455" width="10.375" style="36" bestFit="1" customWidth="1"/>
    <col min="7456" max="7456" width="8.375" style="36" bestFit="1" customWidth="1"/>
    <col min="7457" max="7457" width="10.375" style="36" customWidth="1"/>
    <col min="7458" max="7458" width="10.375" style="36" bestFit="1" customWidth="1"/>
    <col min="7459" max="7459" width="9.125" style="36" bestFit="1" customWidth="1"/>
    <col min="7460" max="7460" width="10.375" style="36" customWidth="1"/>
    <col min="7461" max="7461" width="11.125" style="36" bestFit="1" customWidth="1"/>
    <col min="7462" max="7463" width="10.375" style="36" bestFit="1" customWidth="1"/>
    <col min="7464" max="7464" width="11.125" style="36" bestFit="1" customWidth="1"/>
    <col min="7465" max="7465" width="16.125" style="36" customWidth="1"/>
    <col min="7466" max="7679" width="9" style="36"/>
    <col min="7680" max="7680" width="35.5" style="36" bestFit="1" customWidth="1"/>
    <col min="7681" max="7681" width="9.125" style="36" bestFit="1" customWidth="1"/>
    <col min="7682" max="7682" width="8.25" style="36" bestFit="1" customWidth="1"/>
    <col min="7683" max="7683" width="10.375" style="36" bestFit="1" customWidth="1"/>
    <col min="7684" max="7684" width="9.75" style="36" bestFit="1" customWidth="1"/>
    <col min="7685" max="7685" width="8.625" style="36" bestFit="1" customWidth="1"/>
    <col min="7686" max="7687" width="10.375" style="36" bestFit="1" customWidth="1"/>
    <col min="7688" max="7688" width="9.125" style="36" bestFit="1" customWidth="1"/>
    <col min="7689" max="7690" width="10.375" style="36" bestFit="1" customWidth="1"/>
    <col min="7691" max="7691" width="8.375" style="36" bestFit="1" customWidth="1"/>
    <col min="7692" max="7693" width="10.375" style="36" bestFit="1" customWidth="1"/>
    <col min="7694" max="7694" width="9.125" style="36" bestFit="1" customWidth="1"/>
    <col min="7695" max="7696" width="10.375" style="36" bestFit="1" customWidth="1"/>
    <col min="7697" max="7697" width="9.125" style="36" bestFit="1" customWidth="1"/>
    <col min="7698" max="7698" width="10.375" style="36" bestFit="1" customWidth="1"/>
    <col min="7699" max="7699" width="9.125" style="36" bestFit="1" customWidth="1"/>
    <col min="7700" max="7700" width="8.375" style="36" bestFit="1" customWidth="1"/>
    <col min="7701" max="7702" width="10.375" style="36" bestFit="1" customWidth="1"/>
    <col min="7703" max="7703" width="8.375" style="36" bestFit="1" customWidth="1"/>
    <col min="7704" max="7704" width="10.375" style="36" customWidth="1"/>
    <col min="7705" max="7705" width="10.375" style="36" bestFit="1" customWidth="1"/>
    <col min="7706" max="7706" width="9.125" style="36" bestFit="1" customWidth="1"/>
    <col min="7707" max="7707" width="10.375" style="36" customWidth="1"/>
    <col min="7708" max="7708" width="10.375" style="36" bestFit="1" customWidth="1"/>
    <col min="7709" max="7709" width="9.125" style="36" bestFit="1" customWidth="1"/>
    <col min="7710" max="7710" width="10.375" style="36" customWidth="1"/>
    <col min="7711" max="7711" width="10.375" style="36" bestFit="1" customWidth="1"/>
    <col min="7712" max="7712" width="8.375" style="36" bestFit="1" customWidth="1"/>
    <col min="7713" max="7713" width="10.375" style="36" customWidth="1"/>
    <col min="7714" max="7714" width="10.375" style="36" bestFit="1" customWidth="1"/>
    <col min="7715" max="7715" width="9.125" style="36" bestFit="1" customWidth="1"/>
    <col min="7716" max="7716" width="10.375" style="36" customWidth="1"/>
    <col min="7717" max="7717" width="11.125" style="36" bestFit="1" customWidth="1"/>
    <col min="7718" max="7719" width="10.375" style="36" bestFit="1" customWidth="1"/>
    <col min="7720" max="7720" width="11.125" style="36" bestFit="1" customWidth="1"/>
    <col min="7721" max="7721" width="16.125" style="36" customWidth="1"/>
    <col min="7722" max="7935" width="9" style="36"/>
    <col min="7936" max="7936" width="35.5" style="36" bestFit="1" customWidth="1"/>
    <col min="7937" max="7937" width="9.125" style="36" bestFit="1" customWidth="1"/>
    <col min="7938" max="7938" width="8.25" style="36" bestFit="1" customWidth="1"/>
    <col min="7939" max="7939" width="10.375" style="36" bestFit="1" customWidth="1"/>
    <col min="7940" max="7940" width="9.75" style="36" bestFit="1" customWidth="1"/>
    <col min="7941" max="7941" width="8.625" style="36" bestFit="1" customWidth="1"/>
    <col min="7942" max="7943" width="10.375" style="36" bestFit="1" customWidth="1"/>
    <col min="7944" max="7944" width="9.125" style="36" bestFit="1" customWidth="1"/>
    <col min="7945" max="7946" width="10.375" style="36" bestFit="1" customWidth="1"/>
    <col min="7947" max="7947" width="8.375" style="36" bestFit="1" customWidth="1"/>
    <col min="7948" max="7949" width="10.375" style="36" bestFit="1" customWidth="1"/>
    <col min="7950" max="7950" width="9.125" style="36" bestFit="1" customWidth="1"/>
    <col min="7951" max="7952" width="10.375" style="36" bestFit="1" customWidth="1"/>
    <col min="7953" max="7953" width="9.125" style="36" bestFit="1" customWidth="1"/>
    <col min="7954" max="7954" width="10.375" style="36" bestFit="1" customWidth="1"/>
    <col min="7955" max="7955" width="9.125" style="36" bestFit="1" customWidth="1"/>
    <col min="7956" max="7956" width="8.375" style="36" bestFit="1" customWidth="1"/>
    <col min="7957" max="7958" width="10.375" style="36" bestFit="1" customWidth="1"/>
    <col min="7959" max="7959" width="8.375" style="36" bestFit="1" customWidth="1"/>
    <col min="7960" max="7960" width="10.375" style="36" customWidth="1"/>
    <col min="7961" max="7961" width="10.375" style="36" bestFit="1" customWidth="1"/>
    <col min="7962" max="7962" width="9.125" style="36" bestFit="1" customWidth="1"/>
    <col min="7963" max="7963" width="10.375" style="36" customWidth="1"/>
    <col min="7964" max="7964" width="10.375" style="36" bestFit="1" customWidth="1"/>
    <col min="7965" max="7965" width="9.125" style="36" bestFit="1" customWidth="1"/>
    <col min="7966" max="7966" width="10.375" style="36" customWidth="1"/>
    <col min="7967" max="7967" width="10.375" style="36" bestFit="1" customWidth="1"/>
    <col min="7968" max="7968" width="8.375" style="36" bestFit="1" customWidth="1"/>
    <col min="7969" max="7969" width="10.375" style="36" customWidth="1"/>
    <col min="7970" max="7970" width="10.375" style="36" bestFit="1" customWidth="1"/>
    <col min="7971" max="7971" width="9.125" style="36" bestFit="1" customWidth="1"/>
    <col min="7972" max="7972" width="10.375" style="36" customWidth="1"/>
    <col min="7973" max="7973" width="11.125" style="36" bestFit="1" customWidth="1"/>
    <col min="7974" max="7975" width="10.375" style="36" bestFit="1" customWidth="1"/>
    <col min="7976" max="7976" width="11.125" style="36" bestFit="1" customWidth="1"/>
    <col min="7977" max="7977" width="16.125" style="36" customWidth="1"/>
    <col min="7978" max="8191" width="9" style="36"/>
    <col min="8192" max="8192" width="35.5" style="36" bestFit="1" customWidth="1"/>
    <col min="8193" max="8193" width="9.125" style="36" bestFit="1" customWidth="1"/>
    <col min="8194" max="8194" width="8.25" style="36" bestFit="1" customWidth="1"/>
    <col min="8195" max="8195" width="10.375" style="36" bestFit="1" customWidth="1"/>
    <col min="8196" max="8196" width="9.75" style="36" bestFit="1" customWidth="1"/>
    <col min="8197" max="8197" width="8.625" style="36" bestFit="1" customWidth="1"/>
    <col min="8198" max="8199" width="10.375" style="36" bestFit="1" customWidth="1"/>
    <col min="8200" max="8200" width="9.125" style="36" bestFit="1" customWidth="1"/>
    <col min="8201" max="8202" width="10.375" style="36" bestFit="1" customWidth="1"/>
    <col min="8203" max="8203" width="8.375" style="36" bestFit="1" customWidth="1"/>
    <col min="8204" max="8205" width="10.375" style="36" bestFit="1" customWidth="1"/>
    <col min="8206" max="8206" width="9.125" style="36" bestFit="1" customWidth="1"/>
    <col min="8207" max="8208" width="10.375" style="36" bestFit="1" customWidth="1"/>
    <col min="8209" max="8209" width="9.125" style="36" bestFit="1" customWidth="1"/>
    <col min="8210" max="8210" width="10.375" style="36" bestFit="1" customWidth="1"/>
    <col min="8211" max="8211" width="9.125" style="36" bestFit="1" customWidth="1"/>
    <col min="8212" max="8212" width="8.375" style="36" bestFit="1" customWidth="1"/>
    <col min="8213" max="8214" width="10.375" style="36" bestFit="1" customWidth="1"/>
    <col min="8215" max="8215" width="8.375" style="36" bestFit="1" customWidth="1"/>
    <col min="8216" max="8216" width="10.375" style="36" customWidth="1"/>
    <col min="8217" max="8217" width="10.375" style="36" bestFit="1" customWidth="1"/>
    <col min="8218" max="8218" width="9.125" style="36" bestFit="1" customWidth="1"/>
    <col min="8219" max="8219" width="10.375" style="36" customWidth="1"/>
    <col min="8220" max="8220" width="10.375" style="36" bestFit="1" customWidth="1"/>
    <col min="8221" max="8221" width="9.125" style="36" bestFit="1" customWidth="1"/>
    <col min="8222" max="8222" width="10.375" style="36" customWidth="1"/>
    <col min="8223" max="8223" width="10.375" style="36" bestFit="1" customWidth="1"/>
    <col min="8224" max="8224" width="8.375" style="36" bestFit="1" customWidth="1"/>
    <col min="8225" max="8225" width="10.375" style="36" customWidth="1"/>
    <col min="8226" max="8226" width="10.375" style="36" bestFit="1" customWidth="1"/>
    <col min="8227" max="8227" width="9.125" style="36" bestFit="1" customWidth="1"/>
    <col min="8228" max="8228" width="10.375" style="36" customWidth="1"/>
    <col min="8229" max="8229" width="11.125" style="36" bestFit="1" customWidth="1"/>
    <col min="8230" max="8231" width="10.375" style="36" bestFit="1" customWidth="1"/>
    <col min="8232" max="8232" width="11.125" style="36" bestFit="1" customWidth="1"/>
    <col min="8233" max="8233" width="16.125" style="36" customWidth="1"/>
    <col min="8234" max="8447" width="9" style="36"/>
    <col min="8448" max="8448" width="35.5" style="36" bestFit="1" customWidth="1"/>
    <col min="8449" max="8449" width="9.125" style="36" bestFit="1" customWidth="1"/>
    <col min="8450" max="8450" width="8.25" style="36" bestFit="1" customWidth="1"/>
    <col min="8451" max="8451" width="10.375" style="36" bestFit="1" customWidth="1"/>
    <col min="8452" max="8452" width="9.75" style="36" bestFit="1" customWidth="1"/>
    <col min="8453" max="8453" width="8.625" style="36" bestFit="1" customWidth="1"/>
    <col min="8454" max="8455" width="10.375" style="36" bestFit="1" customWidth="1"/>
    <col min="8456" max="8456" width="9.125" style="36" bestFit="1" customWidth="1"/>
    <col min="8457" max="8458" width="10.375" style="36" bestFit="1" customWidth="1"/>
    <col min="8459" max="8459" width="8.375" style="36" bestFit="1" customWidth="1"/>
    <col min="8460" max="8461" width="10.375" style="36" bestFit="1" customWidth="1"/>
    <col min="8462" max="8462" width="9.125" style="36" bestFit="1" customWidth="1"/>
    <col min="8463" max="8464" width="10.375" style="36" bestFit="1" customWidth="1"/>
    <col min="8465" max="8465" width="9.125" style="36" bestFit="1" customWidth="1"/>
    <col min="8466" max="8466" width="10.375" style="36" bestFit="1" customWidth="1"/>
    <col min="8467" max="8467" width="9.125" style="36" bestFit="1" customWidth="1"/>
    <col min="8468" max="8468" width="8.375" style="36" bestFit="1" customWidth="1"/>
    <col min="8469" max="8470" width="10.375" style="36" bestFit="1" customWidth="1"/>
    <col min="8471" max="8471" width="8.375" style="36" bestFit="1" customWidth="1"/>
    <col min="8472" max="8472" width="10.375" style="36" customWidth="1"/>
    <col min="8473" max="8473" width="10.375" style="36" bestFit="1" customWidth="1"/>
    <col min="8474" max="8474" width="9.125" style="36" bestFit="1" customWidth="1"/>
    <col min="8475" max="8475" width="10.375" style="36" customWidth="1"/>
    <col min="8476" max="8476" width="10.375" style="36" bestFit="1" customWidth="1"/>
    <col min="8477" max="8477" width="9.125" style="36" bestFit="1" customWidth="1"/>
    <col min="8478" max="8478" width="10.375" style="36" customWidth="1"/>
    <col min="8479" max="8479" width="10.375" style="36" bestFit="1" customWidth="1"/>
    <col min="8480" max="8480" width="8.375" style="36" bestFit="1" customWidth="1"/>
    <col min="8481" max="8481" width="10.375" style="36" customWidth="1"/>
    <col min="8482" max="8482" width="10.375" style="36" bestFit="1" customWidth="1"/>
    <col min="8483" max="8483" width="9.125" style="36" bestFit="1" customWidth="1"/>
    <col min="8484" max="8484" width="10.375" style="36" customWidth="1"/>
    <col min="8485" max="8485" width="11.125" style="36" bestFit="1" customWidth="1"/>
    <col min="8486" max="8487" width="10.375" style="36" bestFit="1" customWidth="1"/>
    <col min="8488" max="8488" width="11.125" style="36" bestFit="1" customWidth="1"/>
    <col min="8489" max="8489" width="16.125" style="36" customWidth="1"/>
    <col min="8490" max="8703" width="9" style="36"/>
    <col min="8704" max="8704" width="35.5" style="36" bestFit="1" customWidth="1"/>
    <col min="8705" max="8705" width="9.125" style="36" bestFit="1" customWidth="1"/>
    <col min="8706" max="8706" width="8.25" style="36" bestFit="1" customWidth="1"/>
    <col min="8707" max="8707" width="10.375" style="36" bestFit="1" customWidth="1"/>
    <col min="8708" max="8708" width="9.75" style="36" bestFit="1" customWidth="1"/>
    <col min="8709" max="8709" width="8.625" style="36" bestFit="1" customWidth="1"/>
    <col min="8710" max="8711" width="10.375" style="36" bestFit="1" customWidth="1"/>
    <col min="8712" max="8712" width="9.125" style="36" bestFit="1" customWidth="1"/>
    <col min="8713" max="8714" width="10.375" style="36" bestFit="1" customWidth="1"/>
    <col min="8715" max="8715" width="8.375" style="36" bestFit="1" customWidth="1"/>
    <col min="8716" max="8717" width="10.375" style="36" bestFit="1" customWidth="1"/>
    <col min="8718" max="8718" width="9.125" style="36" bestFit="1" customWidth="1"/>
    <col min="8719" max="8720" width="10.375" style="36" bestFit="1" customWidth="1"/>
    <col min="8721" max="8721" width="9.125" style="36" bestFit="1" customWidth="1"/>
    <col min="8722" max="8722" width="10.375" style="36" bestFit="1" customWidth="1"/>
    <col min="8723" max="8723" width="9.125" style="36" bestFit="1" customWidth="1"/>
    <col min="8724" max="8724" width="8.375" style="36" bestFit="1" customWidth="1"/>
    <col min="8725" max="8726" width="10.375" style="36" bestFit="1" customWidth="1"/>
    <col min="8727" max="8727" width="8.375" style="36" bestFit="1" customWidth="1"/>
    <col min="8728" max="8728" width="10.375" style="36" customWidth="1"/>
    <col min="8729" max="8729" width="10.375" style="36" bestFit="1" customWidth="1"/>
    <col min="8730" max="8730" width="9.125" style="36" bestFit="1" customWidth="1"/>
    <col min="8731" max="8731" width="10.375" style="36" customWidth="1"/>
    <col min="8732" max="8732" width="10.375" style="36" bestFit="1" customWidth="1"/>
    <col min="8733" max="8733" width="9.125" style="36" bestFit="1" customWidth="1"/>
    <col min="8734" max="8734" width="10.375" style="36" customWidth="1"/>
    <col min="8735" max="8735" width="10.375" style="36" bestFit="1" customWidth="1"/>
    <col min="8736" max="8736" width="8.375" style="36" bestFit="1" customWidth="1"/>
    <col min="8737" max="8737" width="10.375" style="36" customWidth="1"/>
    <col min="8738" max="8738" width="10.375" style="36" bestFit="1" customWidth="1"/>
    <col min="8739" max="8739" width="9.125" style="36" bestFit="1" customWidth="1"/>
    <col min="8740" max="8740" width="10.375" style="36" customWidth="1"/>
    <col min="8741" max="8741" width="11.125" style="36" bestFit="1" customWidth="1"/>
    <col min="8742" max="8743" width="10.375" style="36" bestFit="1" customWidth="1"/>
    <col min="8744" max="8744" width="11.125" style="36" bestFit="1" customWidth="1"/>
    <col min="8745" max="8745" width="16.125" style="36" customWidth="1"/>
    <col min="8746" max="8959" width="9" style="36"/>
    <col min="8960" max="8960" width="35.5" style="36" bestFit="1" customWidth="1"/>
    <col min="8961" max="8961" width="9.125" style="36" bestFit="1" customWidth="1"/>
    <col min="8962" max="8962" width="8.25" style="36" bestFit="1" customWidth="1"/>
    <col min="8963" max="8963" width="10.375" style="36" bestFit="1" customWidth="1"/>
    <col min="8964" max="8964" width="9.75" style="36" bestFit="1" customWidth="1"/>
    <col min="8965" max="8965" width="8.625" style="36" bestFit="1" customWidth="1"/>
    <col min="8966" max="8967" width="10.375" style="36" bestFit="1" customWidth="1"/>
    <col min="8968" max="8968" width="9.125" style="36" bestFit="1" customWidth="1"/>
    <col min="8969" max="8970" width="10.375" style="36" bestFit="1" customWidth="1"/>
    <col min="8971" max="8971" width="8.375" style="36" bestFit="1" customWidth="1"/>
    <col min="8972" max="8973" width="10.375" style="36" bestFit="1" customWidth="1"/>
    <col min="8974" max="8974" width="9.125" style="36" bestFit="1" customWidth="1"/>
    <col min="8975" max="8976" width="10.375" style="36" bestFit="1" customWidth="1"/>
    <col min="8977" max="8977" width="9.125" style="36" bestFit="1" customWidth="1"/>
    <col min="8978" max="8978" width="10.375" style="36" bestFit="1" customWidth="1"/>
    <col min="8979" max="8979" width="9.125" style="36" bestFit="1" customWidth="1"/>
    <col min="8980" max="8980" width="8.375" style="36" bestFit="1" customWidth="1"/>
    <col min="8981" max="8982" width="10.375" style="36" bestFit="1" customWidth="1"/>
    <col min="8983" max="8983" width="8.375" style="36" bestFit="1" customWidth="1"/>
    <col min="8984" max="8984" width="10.375" style="36" customWidth="1"/>
    <col min="8985" max="8985" width="10.375" style="36" bestFit="1" customWidth="1"/>
    <col min="8986" max="8986" width="9.125" style="36" bestFit="1" customWidth="1"/>
    <col min="8987" max="8987" width="10.375" style="36" customWidth="1"/>
    <col min="8988" max="8988" width="10.375" style="36" bestFit="1" customWidth="1"/>
    <col min="8989" max="8989" width="9.125" style="36" bestFit="1" customWidth="1"/>
    <col min="8990" max="8990" width="10.375" style="36" customWidth="1"/>
    <col min="8991" max="8991" width="10.375" style="36" bestFit="1" customWidth="1"/>
    <col min="8992" max="8992" width="8.375" style="36" bestFit="1" customWidth="1"/>
    <col min="8993" max="8993" width="10.375" style="36" customWidth="1"/>
    <col min="8994" max="8994" width="10.375" style="36" bestFit="1" customWidth="1"/>
    <col min="8995" max="8995" width="9.125" style="36" bestFit="1" customWidth="1"/>
    <col min="8996" max="8996" width="10.375" style="36" customWidth="1"/>
    <col min="8997" max="8997" width="11.125" style="36" bestFit="1" customWidth="1"/>
    <col min="8998" max="8999" width="10.375" style="36" bestFit="1" customWidth="1"/>
    <col min="9000" max="9000" width="11.125" style="36" bestFit="1" customWidth="1"/>
    <col min="9001" max="9001" width="16.125" style="36" customWidth="1"/>
    <col min="9002" max="9215" width="9" style="36"/>
    <col min="9216" max="9216" width="35.5" style="36" bestFit="1" customWidth="1"/>
    <col min="9217" max="9217" width="9.125" style="36" bestFit="1" customWidth="1"/>
    <col min="9218" max="9218" width="8.25" style="36" bestFit="1" customWidth="1"/>
    <col min="9219" max="9219" width="10.375" style="36" bestFit="1" customWidth="1"/>
    <col min="9220" max="9220" width="9.75" style="36" bestFit="1" customWidth="1"/>
    <col min="9221" max="9221" width="8.625" style="36" bestFit="1" customWidth="1"/>
    <col min="9222" max="9223" width="10.375" style="36" bestFit="1" customWidth="1"/>
    <col min="9224" max="9224" width="9.125" style="36" bestFit="1" customWidth="1"/>
    <col min="9225" max="9226" width="10.375" style="36" bestFit="1" customWidth="1"/>
    <col min="9227" max="9227" width="8.375" style="36" bestFit="1" customWidth="1"/>
    <col min="9228" max="9229" width="10.375" style="36" bestFit="1" customWidth="1"/>
    <col min="9230" max="9230" width="9.125" style="36" bestFit="1" customWidth="1"/>
    <col min="9231" max="9232" width="10.375" style="36" bestFit="1" customWidth="1"/>
    <col min="9233" max="9233" width="9.125" style="36" bestFit="1" customWidth="1"/>
    <col min="9234" max="9234" width="10.375" style="36" bestFit="1" customWidth="1"/>
    <col min="9235" max="9235" width="9.125" style="36" bestFit="1" customWidth="1"/>
    <col min="9236" max="9236" width="8.375" style="36" bestFit="1" customWidth="1"/>
    <col min="9237" max="9238" width="10.375" style="36" bestFit="1" customWidth="1"/>
    <col min="9239" max="9239" width="8.375" style="36" bestFit="1" customWidth="1"/>
    <col min="9240" max="9240" width="10.375" style="36" customWidth="1"/>
    <col min="9241" max="9241" width="10.375" style="36" bestFit="1" customWidth="1"/>
    <col min="9242" max="9242" width="9.125" style="36" bestFit="1" customWidth="1"/>
    <col min="9243" max="9243" width="10.375" style="36" customWidth="1"/>
    <col min="9244" max="9244" width="10.375" style="36" bestFit="1" customWidth="1"/>
    <col min="9245" max="9245" width="9.125" style="36" bestFit="1" customWidth="1"/>
    <col min="9246" max="9246" width="10.375" style="36" customWidth="1"/>
    <col min="9247" max="9247" width="10.375" style="36" bestFit="1" customWidth="1"/>
    <col min="9248" max="9248" width="8.375" style="36" bestFit="1" customWidth="1"/>
    <col min="9249" max="9249" width="10.375" style="36" customWidth="1"/>
    <col min="9250" max="9250" width="10.375" style="36" bestFit="1" customWidth="1"/>
    <col min="9251" max="9251" width="9.125" style="36" bestFit="1" customWidth="1"/>
    <col min="9252" max="9252" width="10.375" style="36" customWidth="1"/>
    <col min="9253" max="9253" width="11.125" style="36" bestFit="1" customWidth="1"/>
    <col min="9254" max="9255" width="10.375" style="36" bestFit="1" customWidth="1"/>
    <col min="9256" max="9256" width="11.125" style="36" bestFit="1" customWidth="1"/>
    <col min="9257" max="9257" width="16.125" style="36" customWidth="1"/>
    <col min="9258" max="9471" width="9" style="36"/>
    <col min="9472" max="9472" width="35.5" style="36" bestFit="1" customWidth="1"/>
    <col min="9473" max="9473" width="9.125" style="36" bestFit="1" customWidth="1"/>
    <col min="9474" max="9474" width="8.25" style="36" bestFit="1" customWidth="1"/>
    <col min="9475" max="9475" width="10.375" style="36" bestFit="1" customWidth="1"/>
    <col min="9476" max="9476" width="9.75" style="36" bestFit="1" customWidth="1"/>
    <col min="9477" max="9477" width="8.625" style="36" bestFit="1" customWidth="1"/>
    <col min="9478" max="9479" width="10.375" style="36" bestFit="1" customWidth="1"/>
    <col min="9480" max="9480" width="9.125" style="36" bestFit="1" customWidth="1"/>
    <col min="9481" max="9482" width="10.375" style="36" bestFit="1" customWidth="1"/>
    <col min="9483" max="9483" width="8.375" style="36" bestFit="1" customWidth="1"/>
    <col min="9484" max="9485" width="10.375" style="36" bestFit="1" customWidth="1"/>
    <col min="9486" max="9486" width="9.125" style="36" bestFit="1" customWidth="1"/>
    <col min="9487" max="9488" width="10.375" style="36" bestFit="1" customWidth="1"/>
    <col min="9489" max="9489" width="9.125" style="36" bestFit="1" customWidth="1"/>
    <col min="9490" max="9490" width="10.375" style="36" bestFit="1" customWidth="1"/>
    <col min="9491" max="9491" width="9.125" style="36" bestFit="1" customWidth="1"/>
    <col min="9492" max="9492" width="8.375" style="36" bestFit="1" customWidth="1"/>
    <col min="9493" max="9494" width="10.375" style="36" bestFit="1" customWidth="1"/>
    <col min="9495" max="9495" width="8.375" style="36" bestFit="1" customWidth="1"/>
    <col min="9496" max="9496" width="10.375" style="36" customWidth="1"/>
    <col min="9497" max="9497" width="10.375" style="36" bestFit="1" customWidth="1"/>
    <col min="9498" max="9498" width="9.125" style="36" bestFit="1" customWidth="1"/>
    <col min="9499" max="9499" width="10.375" style="36" customWidth="1"/>
    <col min="9500" max="9500" width="10.375" style="36" bestFit="1" customWidth="1"/>
    <col min="9501" max="9501" width="9.125" style="36" bestFit="1" customWidth="1"/>
    <col min="9502" max="9502" width="10.375" style="36" customWidth="1"/>
    <col min="9503" max="9503" width="10.375" style="36" bestFit="1" customWidth="1"/>
    <col min="9504" max="9504" width="8.375" style="36" bestFit="1" customWidth="1"/>
    <col min="9505" max="9505" width="10.375" style="36" customWidth="1"/>
    <col min="9506" max="9506" width="10.375" style="36" bestFit="1" customWidth="1"/>
    <col min="9507" max="9507" width="9.125" style="36" bestFit="1" customWidth="1"/>
    <col min="9508" max="9508" width="10.375" style="36" customWidth="1"/>
    <col min="9509" max="9509" width="11.125" style="36" bestFit="1" customWidth="1"/>
    <col min="9510" max="9511" width="10.375" style="36" bestFit="1" customWidth="1"/>
    <col min="9512" max="9512" width="11.125" style="36" bestFit="1" customWidth="1"/>
    <col min="9513" max="9513" width="16.125" style="36" customWidth="1"/>
    <col min="9514" max="9727" width="9" style="36"/>
    <col min="9728" max="9728" width="35.5" style="36" bestFit="1" customWidth="1"/>
    <col min="9729" max="9729" width="9.125" style="36" bestFit="1" customWidth="1"/>
    <col min="9730" max="9730" width="8.25" style="36" bestFit="1" customWidth="1"/>
    <col min="9731" max="9731" width="10.375" style="36" bestFit="1" customWidth="1"/>
    <col min="9732" max="9732" width="9.75" style="36" bestFit="1" customWidth="1"/>
    <col min="9733" max="9733" width="8.625" style="36" bestFit="1" customWidth="1"/>
    <col min="9734" max="9735" width="10.375" style="36" bestFit="1" customWidth="1"/>
    <col min="9736" max="9736" width="9.125" style="36" bestFit="1" customWidth="1"/>
    <col min="9737" max="9738" width="10.375" style="36" bestFit="1" customWidth="1"/>
    <col min="9739" max="9739" width="8.375" style="36" bestFit="1" customWidth="1"/>
    <col min="9740" max="9741" width="10.375" style="36" bestFit="1" customWidth="1"/>
    <col min="9742" max="9742" width="9.125" style="36" bestFit="1" customWidth="1"/>
    <col min="9743" max="9744" width="10.375" style="36" bestFit="1" customWidth="1"/>
    <col min="9745" max="9745" width="9.125" style="36" bestFit="1" customWidth="1"/>
    <col min="9746" max="9746" width="10.375" style="36" bestFit="1" customWidth="1"/>
    <col min="9747" max="9747" width="9.125" style="36" bestFit="1" customWidth="1"/>
    <col min="9748" max="9748" width="8.375" style="36" bestFit="1" customWidth="1"/>
    <col min="9749" max="9750" width="10.375" style="36" bestFit="1" customWidth="1"/>
    <col min="9751" max="9751" width="8.375" style="36" bestFit="1" customWidth="1"/>
    <col min="9752" max="9752" width="10.375" style="36" customWidth="1"/>
    <col min="9753" max="9753" width="10.375" style="36" bestFit="1" customWidth="1"/>
    <col min="9754" max="9754" width="9.125" style="36" bestFit="1" customWidth="1"/>
    <col min="9755" max="9755" width="10.375" style="36" customWidth="1"/>
    <col min="9756" max="9756" width="10.375" style="36" bestFit="1" customWidth="1"/>
    <col min="9757" max="9757" width="9.125" style="36" bestFit="1" customWidth="1"/>
    <col min="9758" max="9758" width="10.375" style="36" customWidth="1"/>
    <col min="9759" max="9759" width="10.375" style="36" bestFit="1" customWidth="1"/>
    <col min="9760" max="9760" width="8.375" style="36" bestFit="1" customWidth="1"/>
    <col min="9761" max="9761" width="10.375" style="36" customWidth="1"/>
    <col min="9762" max="9762" width="10.375" style="36" bestFit="1" customWidth="1"/>
    <col min="9763" max="9763" width="9.125" style="36" bestFit="1" customWidth="1"/>
    <col min="9764" max="9764" width="10.375" style="36" customWidth="1"/>
    <col min="9765" max="9765" width="11.125" style="36" bestFit="1" customWidth="1"/>
    <col min="9766" max="9767" width="10.375" style="36" bestFit="1" customWidth="1"/>
    <col min="9768" max="9768" width="11.125" style="36" bestFit="1" customWidth="1"/>
    <col min="9769" max="9769" width="16.125" style="36" customWidth="1"/>
    <col min="9770" max="9983" width="9" style="36"/>
    <col min="9984" max="9984" width="35.5" style="36" bestFit="1" customWidth="1"/>
    <col min="9985" max="9985" width="9.125" style="36" bestFit="1" customWidth="1"/>
    <col min="9986" max="9986" width="8.25" style="36" bestFit="1" customWidth="1"/>
    <col min="9987" max="9987" width="10.375" style="36" bestFit="1" customWidth="1"/>
    <col min="9988" max="9988" width="9.75" style="36" bestFit="1" customWidth="1"/>
    <col min="9989" max="9989" width="8.625" style="36" bestFit="1" customWidth="1"/>
    <col min="9990" max="9991" width="10.375" style="36" bestFit="1" customWidth="1"/>
    <col min="9992" max="9992" width="9.125" style="36" bestFit="1" customWidth="1"/>
    <col min="9993" max="9994" width="10.375" style="36" bestFit="1" customWidth="1"/>
    <col min="9995" max="9995" width="8.375" style="36" bestFit="1" customWidth="1"/>
    <col min="9996" max="9997" width="10.375" style="36" bestFit="1" customWidth="1"/>
    <col min="9998" max="9998" width="9.125" style="36" bestFit="1" customWidth="1"/>
    <col min="9999" max="10000" width="10.375" style="36" bestFit="1" customWidth="1"/>
    <col min="10001" max="10001" width="9.125" style="36" bestFit="1" customWidth="1"/>
    <col min="10002" max="10002" width="10.375" style="36" bestFit="1" customWidth="1"/>
    <col min="10003" max="10003" width="9.125" style="36" bestFit="1" customWidth="1"/>
    <col min="10004" max="10004" width="8.375" style="36" bestFit="1" customWidth="1"/>
    <col min="10005" max="10006" width="10.375" style="36" bestFit="1" customWidth="1"/>
    <col min="10007" max="10007" width="8.375" style="36" bestFit="1" customWidth="1"/>
    <col min="10008" max="10008" width="10.375" style="36" customWidth="1"/>
    <col min="10009" max="10009" width="10.375" style="36" bestFit="1" customWidth="1"/>
    <col min="10010" max="10010" width="9.125" style="36" bestFit="1" customWidth="1"/>
    <col min="10011" max="10011" width="10.375" style="36" customWidth="1"/>
    <col min="10012" max="10012" width="10.375" style="36" bestFit="1" customWidth="1"/>
    <col min="10013" max="10013" width="9.125" style="36" bestFit="1" customWidth="1"/>
    <col min="10014" max="10014" width="10.375" style="36" customWidth="1"/>
    <col min="10015" max="10015" width="10.375" style="36" bestFit="1" customWidth="1"/>
    <col min="10016" max="10016" width="8.375" style="36" bestFit="1" customWidth="1"/>
    <col min="10017" max="10017" width="10.375" style="36" customWidth="1"/>
    <col min="10018" max="10018" width="10.375" style="36" bestFit="1" customWidth="1"/>
    <col min="10019" max="10019" width="9.125" style="36" bestFit="1" customWidth="1"/>
    <col min="10020" max="10020" width="10.375" style="36" customWidth="1"/>
    <col min="10021" max="10021" width="11.125" style="36" bestFit="1" customWidth="1"/>
    <col min="10022" max="10023" width="10.375" style="36" bestFit="1" customWidth="1"/>
    <col min="10024" max="10024" width="11.125" style="36" bestFit="1" customWidth="1"/>
    <col min="10025" max="10025" width="16.125" style="36" customWidth="1"/>
    <col min="10026" max="10239" width="9" style="36"/>
    <col min="10240" max="10240" width="35.5" style="36" bestFit="1" customWidth="1"/>
    <col min="10241" max="10241" width="9.125" style="36" bestFit="1" customWidth="1"/>
    <col min="10242" max="10242" width="8.25" style="36" bestFit="1" customWidth="1"/>
    <col min="10243" max="10243" width="10.375" style="36" bestFit="1" customWidth="1"/>
    <col min="10244" max="10244" width="9.75" style="36" bestFit="1" customWidth="1"/>
    <col min="10245" max="10245" width="8.625" style="36" bestFit="1" customWidth="1"/>
    <col min="10246" max="10247" width="10.375" style="36" bestFit="1" customWidth="1"/>
    <col min="10248" max="10248" width="9.125" style="36" bestFit="1" customWidth="1"/>
    <col min="10249" max="10250" width="10.375" style="36" bestFit="1" customWidth="1"/>
    <col min="10251" max="10251" width="8.375" style="36" bestFit="1" customWidth="1"/>
    <col min="10252" max="10253" width="10.375" style="36" bestFit="1" customWidth="1"/>
    <col min="10254" max="10254" width="9.125" style="36" bestFit="1" customWidth="1"/>
    <col min="10255" max="10256" width="10.375" style="36" bestFit="1" customWidth="1"/>
    <col min="10257" max="10257" width="9.125" style="36" bestFit="1" customWidth="1"/>
    <col min="10258" max="10258" width="10.375" style="36" bestFit="1" customWidth="1"/>
    <col min="10259" max="10259" width="9.125" style="36" bestFit="1" customWidth="1"/>
    <col min="10260" max="10260" width="8.375" style="36" bestFit="1" customWidth="1"/>
    <col min="10261" max="10262" width="10.375" style="36" bestFit="1" customWidth="1"/>
    <col min="10263" max="10263" width="8.375" style="36" bestFit="1" customWidth="1"/>
    <col min="10264" max="10264" width="10.375" style="36" customWidth="1"/>
    <col min="10265" max="10265" width="10.375" style="36" bestFit="1" customWidth="1"/>
    <col min="10266" max="10266" width="9.125" style="36" bestFit="1" customWidth="1"/>
    <col min="10267" max="10267" width="10.375" style="36" customWidth="1"/>
    <col min="10268" max="10268" width="10.375" style="36" bestFit="1" customWidth="1"/>
    <col min="10269" max="10269" width="9.125" style="36" bestFit="1" customWidth="1"/>
    <col min="10270" max="10270" width="10.375" style="36" customWidth="1"/>
    <col min="10271" max="10271" width="10.375" style="36" bestFit="1" customWidth="1"/>
    <col min="10272" max="10272" width="8.375" style="36" bestFit="1" customWidth="1"/>
    <col min="10273" max="10273" width="10.375" style="36" customWidth="1"/>
    <col min="10274" max="10274" width="10.375" style="36" bestFit="1" customWidth="1"/>
    <col min="10275" max="10275" width="9.125" style="36" bestFit="1" customWidth="1"/>
    <col min="10276" max="10276" width="10.375" style="36" customWidth="1"/>
    <col min="10277" max="10277" width="11.125" style="36" bestFit="1" customWidth="1"/>
    <col min="10278" max="10279" width="10.375" style="36" bestFit="1" customWidth="1"/>
    <col min="10280" max="10280" width="11.125" style="36" bestFit="1" customWidth="1"/>
    <col min="10281" max="10281" width="16.125" style="36" customWidth="1"/>
    <col min="10282" max="10495" width="9" style="36"/>
    <col min="10496" max="10496" width="35.5" style="36" bestFit="1" customWidth="1"/>
    <col min="10497" max="10497" width="9.125" style="36" bestFit="1" customWidth="1"/>
    <col min="10498" max="10498" width="8.25" style="36" bestFit="1" customWidth="1"/>
    <col min="10499" max="10499" width="10.375" style="36" bestFit="1" customWidth="1"/>
    <col min="10500" max="10500" width="9.75" style="36" bestFit="1" customWidth="1"/>
    <col min="10501" max="10501" width="8.625" style="36" bestFit="1" customWidth="1"/>
    <col min="10502" max="10503" width="10.375" style="36" bestFit="1" customWidth="1"/>
    <col min="10504" max="10504" width="9.125" style="36" bestFit="1" customWidth="1"/>
    <col min="10505" max="10506" width="10.375" style="36" bestFit="1" customWidth="1"/>
    <col min="10507" max="10507" width="8.375" style="36" bestFit="1" customWidth="1"/>
    <col min="10508" max="10509" width="10.375" style="36" bestFit="1" customWidth="1"/>
    <col min="10510" max="10510" width="9.125" style="36" bestFit="1" customWidth="1"/>
    <col min="10511" max="10512" width="10.375" style="36" bestFit="1" customWidth="1"/>
    <col min="10513" max="10513" width="9.125" style="36" bestFit="1" customWidth="1"/>
    <col min="10514" max="10514" width="10.375" style="36" bestFit="1" customWidth="1"/>
    <col min="10515" max="10515" width="9.125" style="36" bestFit="1" customWidth="1"/>
    <col min="10516" max="10516" width="8.375" style="36" bestFit="1" customWidth="1"/>
    <col min="10517" max="10518" width="10.375" style="36" bestFit="1" customWidth="1"/>
    <col min="10519" max="10519" width="8.375" style="36" bestFit="1" customWidth="1"/>
    <col min="10520" max="10520" width="10.375" style="36" customWidth="1"/>
    <col min="10521" max="10521" width="10.375" style="36" bestFit="1" customWidth="1"/>
    <col min="10522" max="10522" width="9.125" style="36" bestFit="1" customWidth="1"/>
    <col min="10523" max="10523" width="10.375" style="36" customWidth="1"/>
    <col min="10524" max="10524" width="10.375" style="36" bestFit="1" customWidth="1"/>
    <col min="10525" max="10525" width="9.125" style="36" bestFit="1" customWidth="1"/>
    <col min="10526" max="10526" width="10.375" style="36" customWidth="1"/>
    <col min="10527" max="10527" width="10.375" style="36" bestFit="1" customWidth="1"/>
    <col min="10528" max="10528" width="8.375" style="36" bestFit="1" customWidth="1"/>
    <col min="10529" max="10529" width="10.375" style="36" customWidth="1"/>
    <col min="10530" max="10530" width="10.375" style="36" bestFit="1" customWidth="1"/>
    <col min="10531" max="10531" width="9.125" style="36" bestFit="1" customWidth="1"/>
    <col min="10532" max="10532" width="10.375" style="36" customWidth="1"/>
    <col min="10533" max="10533" width="11.125" style="36" bestFit="1" customWidth="1"/>
    <col min="10534" max="10535" width="10.375" style="36" bestFit="1" customWidth="1"/>
    <col min="10536" max="10536" width="11.125" style="36" bestFit="1" customWidth="1"/>
    <col min="10537" max="10537" width="16.125" style="36" customWidth="1"/>
    <col min="10538" max="10751" width="9" style="36"/>
    <col min="10752" max="10752" width="35.5" style="36" bestFit="1" customWidth="1"/>
    <col min="10753" max="10753" width="9.125" style="36" bestFit="1" customWidth="1"/>
    <col min="10754" max="10754" width="8.25" style="36" bestFit="1" customWidth="1"/>
    <col min="10755" max="10755" width="10.375" style="36" bestFit="1" customWidth="1"/>
    <col min="10756" max="10756" width="9.75" style="36" bestFit="1" customWidth="1"/>
    <col min="10757" max="10757" width="8.625" style="36" bestFit="1" customWidth="1"/>
    <col min="10758" max="10759" width="10.375" style="36" bestFit="1" customWidth="1"/>
    <col min="10760" max="10760" width="9.125" style="36" bestFit="1" customWidth="1"/>
    <col min="10761" max="10762" width="10.375" style="36" bestFit="1" customWidth="1"/>
    <col min="10763" max="10763" width="8.375" style="36" bestFit="1" customWidth="1"/>
    <col min="10764" max="10765" width="10.375" style="36" bestFit="1" customWidth="1"/>
    <col min="10766" max="10766" width="9.125" style="36" bestFit="1" customWidth="1"/>
    <col min="10767" max="10768" width="10.375" style="36" bestFit="1" customWidth="1"/>
    <col min="10769" max="10769" width="9.125" style="36" bestFit="1" customWidth="1"/>
    <col min="10770" max="10770" width="10.375" style="36" bestFit="1" customWidth="1"/>
    <col min="10771" max="10771" width="9.125" style="36" bestFit="1" customWidth="1"/>
    <col min="10772" max="10772" width="8.375" style="36" bestFit="1" customWidth="1"/>
    <col min="10773" max="10774" width="10.375" style="36" bestFit="1" customWidth="1"/>
    <col min="10775" max="10775" width="8.375" style="36" bestFit="1" customWidth="1"/>
    <col min="10776" max="10776" width="10.375" style="36" customWidth="1"/>
    <col min="10777" max="10777" width="10.375" style="36" bestFit="1" customWidth="1"/>
    <col min="10778" max="10778" width="9.125" style="36" bestFit="1" customWidth="1"/>
    <col min="10779" max="10779" width="10.375" style="36" customWidth="1"/>
    <col min="10780" max="10780" width="10.375" style="36" bestFit="1" customWidth="1"/>
    <col min="10781" max="10781" width="9.125" style="36" bestFit="1" customWidth="1"/>
    <col min="10782" max="10782" width="10.375" style="36" customWidth="1"/>
    <col min="10783" max="10783" width="10.375" style="36" bestFit="1" customWidth="1"/>
    <col min="10784" max="10784" width="8.375" style="36" bestFit="1" customWidth="1"/>
    <col min="10785" max="10785" width="10.375" style="36" customWidth="1"/>
    <col min="10786" max="10786" width="10.375" style="36" bestFit="1" customWidth="1"/>
    <col min="10787" max="10787" width="9.125" style="36" bestFit="1" customWidth="1"/>
    <col min="10788" max="10788" width="10.375" style="36" customWidth="1"/>
    <col min="10789" max="10789" width="11.125" style="36" bestFit="1" customWidth="1"/>
    <col min="10790" max="10791" width="10.375" style="36" bestFit="1" customWidth="1"/>
    <col min="10792" max="10792" width="11.125" style="36" bestFit="1" customWidth="1"/>
    <col min="10793" max="10793" width="16.125" style="36" customWidth="1"/>
    <col min="10794" max="11007" width="9" style="36"/>
    <col min="11008" max="11008" width="35.5" style="36" bestFit="1" customWidth="1"/>
    <col min="11009" max="11009" width="9.125" style="36" bestFit="1" customWidth="1"/>
    <col min="11010" max="11010" width="8.25" style="36" bestFit="1" customWidth="1"/>
    <col min="11011" max="11011" width="10.375" style="36" bestFit="1" customWidth="1"/>
    <col min="11012" max="11012" width="9.75" style="36" bestFit="1" customWidth="1"/>
    <col min="11013" max="11013" width="8.625" style="36" bestFit="1" customWidth="1"/>
    <col min="11014" max="11015" width="10.375" style="36" bestFit="1" customWidth="1"/>
    <col min="11016" max="11016" width="9.125" style="36" bestFit="1" customWidth="1"/>
    <col min="11017" max="11018" width="10.375" style="36" bestFit="1" customWidth="1"/>
    <col min="11019" max="11019" width="8.375" style="36" bestFit="1" customWidth="1"/>
    <col min="11020" max="11021" width="10.375" style="36" bestFit="1" customWidth="1"/>
    <col min="11022" max="11022" width="9.125" style="36" bestFit="1" customWidth="1"/>
    <col min="11023" max="11024" width="10.375" style="36" bestFit="1" customWidth="1"/>
    <col min="11025" max="11025" width="9.125" style="36" bestFit="1" customWidth="1"/>
    <col min="11026" max="11026" width="10.375" style="36" bestFit="1" customWidth="1"/>
    <col min="11027" max="11027" width="9.125" style="36" bestFit="1" customWidth="1"/>
    <col min="11028" max="11028" width="8.375" style="36" bestFit="1" customWidth="1"/>
    <col min="11029" max="11030" width="10.375" style="36" bestFit="1" customWidth="1"/>
    <col min="11031" max="11031" width="8.375" style="36" bestFit="1" customWidth="1"/>
    <col min="11032" max="11032" width="10.375" style="36" customWidth="1"/>
    <col min="11033" max="11033" width="10.375" style="36" bestFit="1" customWidth="1"/>
    <col min="11034" max="11034" width="9.125" style="36" bestFit="1" customWidth="1"/>
    <col min="11035" max="11035" width="10.375" style="36" customWidth="1"/>
    <col min="11036" max="11036" width="10.375" style="36" bestFit="1" customWidth="1"/>
    <col min="11037" max="11037" width="9.125" style="36" bestFit="1" customWidth="1"/>
    <col min="11038" max="11038" width="10.375" style="36" customWidth="1"/>
    <col min="11039" max="11039" width="10.375" style="36" bestFit="1" customWidth="1"/>
    <col min="11040" max="11040" width="8.375" style="36" bestFit="1" customWidth="1"/>
    <col min="11041" max="11041" width="10.375" style="36" customWidth="1"/>
    <col min="11042" max="11042" width="10.375" style="36" bestFit="1" customWidth="1"/>
    <col min="11043" max="11043" width="9.125" style="36" bestFit="1" customWidth="1"/>
    <col min="11044" max="11044" width="10.375" style="36" customWidth="1"/>
    <col min="11045" max="11045" width="11.125" style="36" bestFit="1" customWidth="1"/>
    <col min="11046" max="11047" width="10.375" style="36" bestFit="1" customWidth="1"/>
    <col min="11048" max="11048" width="11.125" style="36" bestFit="1" customWidth="1"/>
    <col min="11049" max="11049" width="16.125" style="36" customWidth="1"/>
    <col min="11050" max="11263" width="9" style="36"/>
    <col min="11264" max="11264" width="35.5" style="36" bestFit="1" customWidth="1"/>
    <col min="11265" max="11265" width="9.125" style="36" bestFit="1" customWidth="1"/>
    <col min="11266" max="11266" width="8.25" style="36" bestFit="1" customWidth="1"/>
    <col min="11267" max="11267" width="10.375" style="36" bestFit="1" customWidth="1"/>
    <col min="11268" max="11268" width="9.75" style="36" bestFit="1" customWidth="1"/>
    <col min="11269" max="11269" width="8.625" style="36" bestFit="1" customWidth="1"/>
    <col min="11270" max="11271" width="10.375" style="36" bestFit="1" customWidth="1"/>
    <col min="11272" max="11272" width="9.125" style="36" bestFit="1" customWidth="1"/>
    <col min="11273" max="11274" width="10.375" style="36" bestFit="1" customWidth="1"/>
    <col min="11275" max="11275" width="8.375" style="36" bestFit="1" customWidth="1"/>
    <col min="11276" max="11277" width="10.375" style="36" bestFit="1" customWidth="1"/>
    <col min="11278" max="11278" width="9.125" style="36" bestFit="1" customWidth="1"/>
    <col min="11279" max="11280" width="10.375" style="36" bestFit="1" customWidth="1"/>
    <col min="11281" max="11281" width="9.125" style="36" bestFit="1" customWidth="1"/>
    <col min="11282" max="11282" width="10.375" style="36" bestFit="1" customWidth="1"/>
    <col min="11283" max="11283" width="9.125" style="36" bestFit="1" customWidth="1"/>
    <col min="11284" max="11284" width="8.375" style="36" bestFit="1" customWidth="1"/>
    <col min="11285" max="11286" width="10.375" style="36" bestFit="1" customWidth="1"/>
    <col min="11287" max="11287" width="8.375" style="36" bestFit="1" customWidth="1"/>
    <col min="11288" max="11288" width="10.375" style="36" customWidth="1"/>
    <col min="11289" max="11289" width="10.375" style="36" bestFit="1" customWidth="1"/>
    <col min="11290" max="11290" width="9.125" style="36" bestFit="1" customWidth="1"/>
    <col min="11291" max="11291" width="10.375" style="36" customWidth="1"/>
    <col min="11292" max="11292" width="10.375" style="36" bestFit="1" customWidth="1"/>
    <col min="11293" max="11293" width="9.125" style="36" bestFit="1" customWidth="1"/>
    <col min="11294" max="11294" width="10.375" style="36" customWidth="1"/>
    <col min="11295" max="11295" width="10.375" style="36" bestFit="1" customWidth="1"/>
    <col min="11296" max="11296" width="8.375" style="36" bestFit="1" customWidth="1"/>
    <col min="11297" max="11297" width="10.375" style="36" customWidth="1"/>
    <col min="11298" max="11298" width="10.375" style="36" bestFit="1" customWidth="1"/>
    <col min="11299" max="11299" width="9.125" style="36" bestFit="1" customWidth="1"/>
    <col min="11300" max="11300" width="10.375" style="36" customWidth="1"/>
    <col min="11301" max="11301" width="11.125" style="36" bestFit="1" customWidth="1"/>
    <col min="11302" max="11303" width="10.375" style="36" bestFit="1" customWidth="1"/>
    <col min="11304" max="11304" width="11.125" style="36" bestFit="1" customWidth="1"/>
    <col min="11305" max="11305" width="16.125" style="36" customWidth="1"/>
    <col min="11306" max="11519" width="9" style="36"/>
    <col min="11520" max="11520" width="35.5" style="36" bestFit="1" customWidth="1"/>
    <col min="11521" max="11521" width="9.125" style="36" bestFit="1" customWidth="1"/>
    <col min="11522" max="11522" width="8.25" style="36" bestFit="1" customWidth="1"/>
    <col min="11523" max="11523" width="10.375" style="36" bestFit="1" customWidth="1"/>
    <col min="11524" max="11524" width="9.75" style="36" bestFit="1" customWidth="1"/>
    <col min="11525" max="11525" width="8.625" style="36" bestFit="1" customWidth="1"/>
    <col min="11526" max="11527" width="10.375" style="36" bestFit="1" customWidth="1"/>
    <col min="11528" max="11528" width="9.125" style="36" bestFit="1" customWidth="1"/>
    <col min="11529" max="11530" width="10.375" style="36" bestFit="1" customWidth="1"/>
    <col min="11531" max="11531" width="8.375" style="36" bestFit="1" customWidth="1"/>
    <col min="11532" max="11533" width="10.375" style="36" bestFit="1" customWidth="1"/>
    <col min="11534" max="11534" width="9.125" style="36" bestFit="1" customWidth="1"/>
    <col min="11535" max="11536" width="10.375" style="36" bestFit="1" customWidth="1"/>
    <col min="11537" max="11537" width="9.125" style="36" bestFit="1" customWidth="1"/>
    <col min="11538" max="11538" width="10.375" style="36" bestFit="1" customWidth="1"/>
    <col min="11539" max="11539" width="9.125" style="36" bestFit="1" customWidth="1"/>
    <col min="11540" max="11540" width="8.375" style="36" bestFit="1" customWidth="1"/>
    <col min="11541" max="11542" width="10.375" style="36" bestFit="1" customWidth="1"/>
    <col min="11543" max="11543" width="8.375" style="36" bestFit="1" customWidth="1"/>
    <col min="11544" max="11544" width="10.375" style="36" customWidth="1"/>
    <col min="11545" max="11545" width="10.375" style="36" bestFit="1" customWidth="1"/>
    <col min="11546" max="11546" width="9.125" style="36" bestFit="1" customWidth="1"/>
    <col min="11547" max="11547" width="10.375" style="36" customWidth="1"/>
    <col min="11548" max="11548" width="10.375" style="36" bestFit="1" customWidth="1"/>
    <col min="11549" max="11549" width="9.125" style="36" bestFit="1" customWidth="1"/>
    <col min="11550" max="11550" width="10.375" style="36" customWidth="1"/>
    <col min="11551" max="11551" width="10.375" style="36" bestFit="1" customWidth="1"/>
    <col min="11552" max="11552" width="8.375" style="36" bestFit="1" customWidth="1"/>
    <col min="11553" max="11553" width="10.375" style="36" customWidth="1"/>
    <col min="11554" max="11554" width="10.375" style="36" bestFit="1" customWidth="1"/>
    <col min="11555" max="11555" width="9.125" style="36" bestFit="1" customWidth="1"/>
    <col min="11556" max="11556" width="10.375" style="36" customWidth="1"/>
    <col min="11557" max="11557" width="11.125" style="36" bestFit="1" customWidth="1"/>
    <col min="11558" max="11559" width="10.375" style="36" bestFit="1" customWidth="1"/>
    <col min="11560" max="11560" width="11.125" style="36" bestFit="1" customWidth="1"/>
    <col min="11561" max="11561" width="16.125" style="36" customWidth="1"/>
    <col min="11562" max="11775" width="9" style="36"/>
    <col min="11776" max="11776" width="35.5" style="36" bestFit="1" customWidth="1"/>
    <col min="11777" max="11777" width="9.125" style="36" bestFit="1" customWidth="1"/>
    <col min="11778" max="11778" width="8.25" style="36" bestFit="1" customWidth="1"/>
    <col min="11779" max="11779" width="10.375" style="36" bestFit="1" customWidth="1"/>
    <col min="11780" max="11780" width="9.75" style="36" bestFit="1" customWidth="1"/>
    <col min="11781" max="11781" width="8.625" style="36" bestFit="1" customWidth="1"/>
    <col min="11782" max="11783" width="10.375" style="36" bestFit="1" customWidth="1"/>
    <col min="11784" max="11784" width="9.125" style="36" bestFit="1" customWidth="1"/>
    <col min="11785" max="11786" width="10.375" style="36" bestFit="1" customWidth="1"/>
    <col min="11787" max="11787" width="8.375" style="36" bestFit="1" customWidth="1"/>
    <col min="11788" max="11789" width="10.375" style="36" bestFit="1" customWidth="1"/>
    <col min="11790" max="11790" width="9.125" style="36" bestFit="1" customWidth="1"/>
    <col min="11791" max="11792" width="10.375" style="36" bestFit="1" customWidth="1"/>
    <col min="11793" max="11793" width="9.125" style="36" bestFit="1" customWidth="1"/>
    <col min="11794" max="11794" width="10.375" style="36" bestFit="1" customWidth="1"/>
    <col min="11795" max="11795" width="9.125" style="36" bestFit="1" customWidth="1"/>
    <col min="11796" max="11796" width="8.375" style="36" bestFit="1" customWidth="1"/>
    <col min="11797" max="11798" width="10.375" style="36" bestFit="1" customWidth="1"/>
    <col min="11799" max="11799" width="8.375" style="36" bestFit="1" customWidth="1"/>
    <col min="11800" max="11800" width="10.375" style="36" customWidth="1"/>
    <col min="11801" max="11801" width="10.375" style="36" bestFit="1" customWidth="1"/>
    <col min="11802" max="11802" width="9.125" style="36" bestFit="1" customWidth="1"/>
    <col min="11803" max="11803" width="10.375" style="36" customWidth="1"/>
    <col min="11804" max="11804" width="10.375" style="36" bestFit="1" customWidth="1"/>
    <col min="11805" max="11805" width="9.125" style="36" bestFit="1" customWidth="1"/>
    <col min="11806" max="11806" width="10.375" style="36" customWidth="1"/>
    <col min="11807" max="11807" width="10.375" style="36" bestFit="1" customWidth="1"/>
    <col min="11808" max="11808" width="8.375" style="36" bestFit="1" customWidth="1"/>
    <col min="11809" max="11809" width="10.375" style="36" customWidth="1"/>
    <col min="11810" max="11810" width="10.375" style="36" bestFit="1" customWidth="1"/>
    <col min="11811" max="11811" width="9.125" style="36" bestFit="1" customWidth="1"/>
    <col min="11812" max="11812" width="10.375" style="36" customWidth="1"/>
    <col min="11813" max="11813" width="11.125" style="36" bestFit="1" customWidth="1"/>
    <col min="11814" max="11815" width="10.375" style="36" bestFit="1" customWidth="1"/>
    <col min="11816" max="11816" width="11.125" style="36" bestFit="1" customWidth="1"/>
    <col min="11817" max="11817" width="16.125" style="36" customWidth="1"/>
    <col min="11818" max="12031" width="9" style="36"/>
    <col min="12032" max="12032" width="35.5" style="36" bestFit="1" customWidth="1"/>
    <col min="12033" max="12033" width="9.125" style="36" bestFit="1" customWidth="1"/>
    <col min="12034" max="12034" width="8.25" style="36" bestFit="1" customWidth="1"/>
    <col min="12035" max="12035" width="10.375" style="36" bestFit="1" customWidth="1"/>
    <col min="12036" max="12036" width="9.75" style="36" bestFit="1" customWidth="1"/>
    <col min="12037" max="12037" width="8.625" style="36" bestFit="1" customWidth="1"/>
    <col min="12038" max="12039" width="10.375" style="36" bestFit="1" customWidth="1"/>
    <col min="12040" max="12040" width="9.125" style="36" bestFit="1" customWidth="1"/>
    <col min="12041" max="12042" width="10.375" style="36" bestFit="1" customWidth="1"/>
    <col min="12043" max="12043" width="8.375" style="36" bestFit="1" customWidth="1"/>
    <col min="12044" max="12045" width="10.375" style="36" bestFit="1" customWidth="1"/>
    <col min="12046" max="12046" width="9.125" style="36" bestFit="1" customWidth="1"/>
    <col min="12047" max="12048" width="10.375" style="36" bestFit="1" customWidth="1"/>
    <col min="12049" max="12049" width="9.125" style="36" bestFit="1" customWidth="1"/>
    <col min="12050" max="12050" width="10.375" style="36" bestFit="1" customWidth="1"/>
    <col min="12051" max="12051" width="9.125" style="36" bestFit="1" customWidth="1"/>
    <col min="12052" max="12052" width="8.375" style="36" bestFit="1" customWidth="1"/>
    <col min="12053" max="12054" width="10.375" style="36" bestFit="1" customWidth="1"/>
    <col min="12055" max="12055" width="8.375" style="36" bestFit="1" customWidth="1"/>
    <col min="12056" max="12056" width="10.375" style="36" customWidth="1"/>
    <col min="12057" max="12057" width="10.375" style="36" bestFit="1" customWidth="1"/>
    <col min="12058" max="12058" width="9.125" style="36" bestFit="1" customWidth="1"/>
    <col min="12059" max="12059" width="10.375" style="36" customWidth="1"/>
    <col min="12060" max="12060" width="10.375" style="36" bestFit="1" customWidth="1"/>
    <col min="12061" max="12061" width="9.125" style="36" bestFit="1" customWidth="1"/>
    <col min="12062" max="12062" width="10.375" style="36" customWidth="1"/>
    <col min="12063" max="12063" width="10.375" style="36" bestFit="1" customWidth="1"/>
    <col min="12064" max="12064" width="8.375" style="36" bestFit="1" customWidth="1"/>
    <col min="12065" max="12065" width="10.375" style="36" customWidth="1"/>
    <col min="12066" max="12066" width="10.375" style="36" bestFit="1" customWidth="1"/>
    <col min="12067" max="12067" width="9.125" style="36" bestFit="1" customWidth="1"/>
    <col min="12068" max="12068" width="10.375" style="36" customWidth="1"/>
    <col min="12069" max="12069" width="11.125" style="36" bestFit="1" customWidth="1"/>
    <col min="12070" max="12071" width="10.375" style="36" bestFit="1" customWidth="1"/>
    <col min="12072" max="12072" width="11.125" style="36" bestFit="1" customWidth="1"/>
    <col min="12073" max="12073" width="16.125" style="36" customWidth="1"/>
    <col min="12074" max="12287" width="9" style="36"/>
    <col min="12288" max="12288" width="35.5" style="36" bestFit="1" customWidth="1"/>
    <col min="12289" max="12289" width="9.125" style="36" bestFit="1" customWidth="1"/>
    <col min="12290" max="12290" width="8.25" style="36" bestFit="1" customWidth="1"/>
    <col min="12291" max="12291" width="10.375" style="36" bestFit="1" customWidth="1"/>
    <col min="12292" max="12292" width="9.75" style="36" bestFit="1" customWidth="1"/>
    <col min="12293" max="12293" width="8.625" style="36" bestFit="1" customWidth="1"/>
    <col min="12294" max="12295" width="10.375" style="36" bestFit="1" customWidth="1"/>
    <col min="12296" max="12296" width="9.125" style="36" bestFit="1" customWidth="1"/>
    <col min="12297" max="12298" width="10.375" style="36" bestFit="1" customWidth="1"/>
    <col min="12299" max="12299" width="8.375" style="36" bestFit="1" customWidth="1"/>
    <col min="12300" max="12301" width="10.375" style="36" bestFit="1" customWidth="1"/>
    <col min="12302" max="12302" width="9.125" style="36" bestFit="1" customWidth="1"/>
    <col min="12303" max="12304" width="10.375" style="36" bestFit="1" customWidth="1"/>
    <col min="12305" max="12305" width="9.125" style="36" bestFit="1" customWidth="1"/>
    <col min="12306" max="12306" width="10.375" style="36" bestFit="1" customWidth="1"/>
    <col min="12307" max="12307" width="9.125" style="36" bestFit="1" customWidth="1"/>
    <col min="12308" max="12308" width="8.375" style="36" bestFit="1" customWidth="1"/>
    <col min="12309" max="12310" width="10.375" style="36" bestFit="1" customWidth="1"/>
    <col min="12311" max="12311" width="8.375" style="36" bestFit="1" customWidth="1"/>
    <col min="12312" max="12312" width="10.375" style="36" customWidth="1"/>
    <col min="12313" max="12313" width="10.375" style="36" bestFit="1" customWidth="1"/>
    <col min="12314" max="12314" width="9.125" style="36" bestFit="1" customWidth="1"/>
    <col min="12315" max="12315" width="10.375" style="36" customWidth="1"/>
    <col min="12316" max="12316" width="10.375" style="36" bestFit="1" customWidth="1"/>
    <col min="12317" max="12317" width="9.125" style="36" bestFit="1" customWidth="1"/>
    <col min="12318" max="12318" width="10.375" style="36" customWidth="1"/>
    <col min="12319" max="12319" width="10.375" style="36" bestFit="1" customWidth="1"/>
    <col min="12320" max="12320" width="8.375" style="36" bestFit="1" customWidth="1"/>
    <col min="12321" max="12321" width="10.375" style="36" customWidth="1"/>
    <col min="12322" max="12322" width="10.375" style="36" bestFit="1" customWidth="1"/>
    <col min="12323" max="12323" width="9.125" style="36" bestFit="1" customWidth="1"/>
    <col min="12324" max="12324" width="10.375" style="36" customWidth="1"/>
    <col min="12325" max="12325" width="11.125" style="36" bestFit="1" customWidth="1"/>
    <col min="12326" max="12327" width="10.375" style="36" bestFit="1" customWidth="1"/>
    <col min="12328" max="12328" width="11.125" style="36" bestFit="1" customWidth="1"/>
    <col min="12329" max="12329" width="16.125" style="36" customWidth="1"/>
    <col min="12330" max="12543" width="9" style="36"/>
    <col min="12544" max="12544" width="35.5" style="36" bestFit="1" customWidth="1"/>
    <col min="12545" max="12545" width="9.125" style="36" bestFit="1" customWidth="1"/>
    <col min="12546" max="12546" width="8.25" style="36" bestFit="1" customWidth="1"/>
    <col min="12547" max="12547" width="10.375" style="36" bestFit="1" customWidth="1"/>
    <col min="12548" max="12548" width="9.75" style="36" bestFit="1" customWidth="1"/>
    <col min="12549" max="12549" width="8.625" style="36" bestFit="1" customWidth="1"/>
    <col min="12550" max="12551" width="10.375" style="36" bestFit="1" customWidth="1"/>
    <col min="12552" max="12552" width="9.125" style="36" bestFit="1" customWidth="1"/>
    <col min="12553" max="12554" width="10.375" style="36" bestFit="1" customWidth="1"/>
    <col min="12555" max="12555" width="8.375" style="36" bestFit="1" customWidth="1"/>
    <col min="12556" max="12557" width="10.375" style="36" bestFit="1" customWidth="1"/>
    <col min="12558" max="12558" width="9.125" style="36" bestFit="1" customWidth="1"/>
    <col min="12559" max="12560" width="10.375" style="36" bestFit="1" customWidth="1"/>
    <col min="12561" max="12561" width="9.125" style="36" bestFit="1" customWidth="1"/>
    <col min="12562" max="12562" width="10.375" style="36" bestFit="1" customWidth="1"/>
    <col min="12563" max="12563" width="9.125" style="36" bestFit="1" customWidth="1"/>
    <col min="12564" max="12564" width="8.375" style="36" bestFit="1" customWidth="1"/>
    <col min="12565" max="12566" width="10.375" style="36" bestFit="1" customWidth="1"/>
    <col min="12567" max="12567" width="8.375" style="36" bestFit="1" customWidth="1"/>
    <col min="12568" max="12568" width="10.375" style="36" customWidth="1"/>
    <col min="12569" max="12569" width="10.375" style="36" bestFit="1" customWidth="1"/>
    <col min="12570" max="12570" width="9.125" style="36" bestFit="1" customWidth="1"/>
    <col min="12571" max="12571" width="10.375" style="36" customWidth="1"/>
    <col min="12572" max="12572" width="10.375" style="36" bestFit="1" customWidth="1"/>
    <col min="12573" max="12573" width="9.125" style="36" bestFit="1" customWidth="1"/>
    <col min="12574" max="12574" width="10.375" style="36" customWidth="1"/>
    <col min="12575" max="12575" width="10.375" style="36" bestFit="1" customWidth="1"/>
    <col min="12576" max="12576" width="8.375" style="36" bestFit="1" customWidth="1"/>
    <col min="12577" max="12577" width="10.375" style="36" customWidth="1"/>
    <col min="12578" max="12578" width="10.375" style="36" bestFit="1" customWidth="1"/>
    <col min="12579" max="12579" width="9.125" style="36" bestFit="1" customWidth="1"/>
    <col min="12580" max="12580" width="10.375" style="36" customWidth="1"/>
    <col min="12581" max="12581" width="11.125" style="36" bestFit="1" customWidth="1"/>
    <col min="12582" max="12583" width="10.375" style="36" bestFit="1" customWidth="1"/>
    <col min="12584" max="12584" width="11.125" style="36" bestFit="1" customWidth="1"/>
    <col min="12585" max="12585" width="16.125" style="36" customWidth="1"/>
    <col min="12586" max="12799" width="9" style="36"/>
    <col min="12800" max="12800" width="35.5" style="36" bestFit="1" customWidth="1"/>
    <col min="12801" max="12801" width="9.125" style="36" bestFit="1" customWidth="1"/>
    <col min="12802" max="12802" width="8.25" style="36" bestFit="1" customWidth="1"/>
    <col min="12803" max="12803" width="10.375" style="36" bestFit="1" customWidth="1"/>
    <col min="12804" max="12804" width="9.75" style="36" bestFit="1" customWidth="1"/>
    <col min="12805" max="12805" width="8.625" style="36" bestFit="1" customWidth="1"/>
    <col min="12806" max="12807" width="10.375" style="36" bestFit="1" customWidth="1"/>
    <col min="12808" max="12808" width="9.125" style="36" bestFit="1" customWidth="1"/>
    <col min="12809" max="12810" width="10.375" style="36" bestFit="1" customWidth="1"/>
    <col min="12811" max="12811" width="8.375" style="36" bestFit="1" customWidth="1"/>
    <col min="12812" max="12813" width="10.375" style="36" bestFit="1" customWidth="1"/>
    <col min="12814" max="12814" width="9.125" style="36" bestFit="1" customWidth="1"/>
    <col min="12815" max="12816" width="10.375" style="36" bestFit="1" customWidth="1"/>
    <col min="12817" max="12817" width="9.125" style="36" bestFit="1" customWidth="1"/>
    <col min="12818" max="12818" width="10.375" style="36" bestFit="1" customWidth="1"/>
    <col min="12819" max="12819" width="9.125" style="36" bestFit="1" customWidth="1"/>
    <col min="12820" max="12820" width="8.375" style="36" bestFit="1" customWidth="1"/>
    <col min="12821" max="12822" width="10.375" style="36" bestFit="1" customWidth="1"/>
    <col min="12823" max="12823" width="8.375" style="36" bestFit="1" customWidth="1"/>
    <col min="12824" max="12824" width="10.375" style="36" customWidth="1"/>
    <col min="12825" max="12825" width="10.375" style="36" bestFit="1" customWidth="1"/>
    <col min="12826" max="12826" width="9.125" style="36" bestFit="1" customWidth="1"/>
    <col min="12827" max="12827" width="10.375" style="36" customWidth="1"/>
    <col min="12828" max="12828" width="10.375" style="36" bestFit="1" customWidth="1"/>
    <col min="12829" max="12829" width="9.125" style="36" bestFit="1" customWidth="1"/>
    <col min="12830" max="12830" width="10.375" style="36" customWidth="1"/>
    <col min="12831" max="12831" width="10.375" style="36" bestFit="1" customWidth="1"/>
    <col min="12832" max="12832" width="8.375" style="36" bestFit="1" customWidth="1"/>
    <col min="12833" max="12833" width="10.375" style="36" customWidth="1"/>
    <col min="12834" max="12834" width="10.375" style="36" bestFit="1" customWidth="1"/>
    <col min="12835" max="12835" width="9.125" style="36" bestFit="1" customWidth="1"/>
    <col min="12836" max="12836" width="10.375" style="36" customWidth="1"/>
    <col min="12837" max="12837" width="11.125" style="36" bestFit="1" customWidth="1"/>
    <col min="12838" max="12839" width="10.375" style="36" bestFit="1" customWidth="1"/>
    <col min="12840" max="12840" width="11.125" style="36" bestFit="1" customWidth="1"/>
    <col min="12841" max="12841" width="16.125" style="36" customWidth="1"/>
    <col min="12842" max="13055" width="9" style="36"/>
    <col min="13056" max="13056" width="35.5" style="36" bestFit="1" customWidth="1"/>
    <col min="13057" max="13057" width="9.125" style="36" bestFit="1" customWidth="1"/>
    <col min="13058" max="13058" width="8.25" style="36" bestFit="1" customWidth="1"/>
    <col min="13059" max="13059" width="10.375" style="36" bestFit="1" customWidth="1"/>
    <col min="13060" max="13060" width="9.75" style="36" bestFit="1" customWidth="1"/>
    <col min="13061" max="13061" width="8.625" style="36" bestFit="1" customWidth="1"/>
    <col min="13062" max="13063" width="10.375" style="36" bestFit="1" customWidth="1"/>
    <col min="13064" max="13064" width="9.125" style="36" bestFit="1" customWidth="1"/>
    <col min="13065" max="13066" width="10.375" style="36" bestFit="1" customWidth="1"/>
    <col min="13067" max="13067" width="8.375" style="36" bestFit="1" customWidth="1"/>
    <col min="13068" max="13069" width="10.375" style="36" bestFit="1" customWidth="1"/>
    <col min="13070" max="13070" width="9.125" style="36" bestFit="1" customWidth="1"/>
    <col min="13071" max="13072" width="10.375" style="36" bestFit="1" customWidth="1"/>
    <col min="13073" max="13073" width="9.125" style="36" bestFit="1" customWidth="1"/>
    <col min="13074" max="13074" width="10.375" style="36" bestFit="1" customWidth="1"/>
    <col min="13075" max="13075" width="9.125" style="36" bestFit="1" customWidth="1"/>
    <col min="13076" max="13076" width="8.375" style="36" bestFit="1" customWidth="1"/>
    <col min="13077" max="13078" width="10.375" style="36" bestFit="1" customWidth="1"/>
    <col min="13079" max="13079" width="8.375" style="36" bestFit="1" customWidth="1"/>
    <col min="13080" max="13080" width="10.375" style="36" customWidth="1"/>
    <col min="13081" max="13081" width="10.375" style="36" bestFit="1" customWidth="1"/>
    <col min="13082" max="13082" width="9.125" style="36" bestFit="1" customWidth="1"/>
    <col min="13083" max="13083" width="10.375" style="36" customWidth="1"/>
    <col min="13084" max="13084" width="10.375" style="36" bestFit="1" customWidth="1"/>
    <col min="13085" max="13085" width="9.125" style="36" bestFit="1" customWidth="1"/>
    <col min="13086" max="13086" width="10.375" style="36" customWidth="1"/>
    <col min="13087" max="13087" width="10.375" style="36" bestFit="1" customWidth="1"/>
    <col min="13088" max="13088" width="8.375" style="36" bestFit="1" customWidth="1"/>
    <col min="13089" max="13089" width="10.375" style="36" customWidth="1"/>
    <col min="13090" max="13090" width="10.375" style="36" bestFit="1" customWidth="1"/>
    <col min="13091" max="13091" width="9.125" style="36" bestFit="1" customWidth="1"/>
    <col min="13092" max="13092" width="10.375" style="36" customWidth="1"/>
    <col min="13093" max="13093" width="11.125" style="36" bestFit="1" customWidth="1"/>
    <col min="13094" max="13095" width="10.375" style="36" bestFit="1" customWidth="1"/>
    <col min="13096" max="13096" width="11.125" style="36" bestFit="1" customWidth="1"/>
    <col min="13097" max="13097" width="16.125" style="36" customWidth="1"/>
    <col min="13098" max="13311" width="9" style="36"/>
    <col min="13312" max="13312" width="35.5" style="36" bestFit="1" customWidth="1"/>
    <col min="13313" max="13313" width="9.125" style="36" bestFit="1" customWidth="1"/>
    <col min="13314" max="13314" width="8.25" style="36" bestFit="1" customWidth="1"/>
    <col min="13315" max="13315" width="10.375" style="36" bestFit="1" customWidth="1"/>
    <col min="13316" max="13316" width="9.75" style="36" bestFit="1" customWidth="1"/>
    <col min="13317" max="13317" width="8.625" style="36" bestFit="1" customWidth="1"/>
    <col min="13318" max="13319" width="10.375" style="36" bestFit="1" customWidth="1"/>
    <col min="13320" max="13320" width="9.125" style="36" bestFit="1" customWidth="1"/>
    <col min="13321" max="13322" width="10.375" style="36" bestFit="1" customWidth="1"/>
    <col min="13323" max="13323" width="8.375" style="36" bestFit="1" customWidth="1"/>
    <col min="13324" max="13325" width="10.375" style="36" bestFit="1" customWidth="1"/>
    <col min="13326" max="13326" width="9.125" style="36" bestFit="1" customWidth="1"/>
    <col min="13327" max="13328" width="10.375" style="36" bestFit="1" customWidth="1"/>
    <col min="13329" max="13329" width="9.125" style="36" bestFit="1" customWidth="1"/>
    <col min="13330" max="13330" width="10.375" style="36" bestFit="1" customWidth="1"/>
    <col min="13331" max="13331" width="9.125" style="36" bestFit="1" customWidth="1"/>
    <col min="13332" max="13332" width="8.375" style="36" bestFit="1" customWidth="1"/>
    <col min="13333" max="13334" width="10.375" style="36" bestFit="1" customWidth="1"/>
    <col min="13335" max="13335" width="8.375" style="36" bestFit="1" customWidth="1"/>
    <col min="13336" max="13336" width="10.375" style="36" customWidth="1"/>
    <col min="13337" max="13337" width="10.375" style="36" bestFit="1" customWidth="1"/>
    <col min="13338" max="13338" width="9.125" style="36" bestFit="1" customWidth="1"/>
    <col min="13339" max="13339" width="10.375" style="36" customWidth="1"/>
    <col min="13340" max="13340" width="10.375" style="36" bestFit="1" customWidth="1"/>
    <col min="13341" max="13341" width="9.125" style="36" bestFit="1" customWidth="1"/>
    <col min="13342" max="13342" width="10.375" style="36" customWidth="1"/>
    <col min="13343" max="13343" width="10.375" style="36" bestFit="1" customWidth="1"/>
    <col min="13344" max="13344" width="8.375" style="36" bestFit="1" customWidth="1"/>
    <col min="13345" max="13345" width="10.375" style="36" customWidth="1"/>
    <col min="13346" max="13346" width="10.375" style="36" bestFit="1" customWidth="1"/>
    <col min="13347" max="13347" width="9.125" style="36" bestFit="1" customWidth="1"/>
    <col min="13348" max="13348" width="10.375" style="36" customWidth="1"/>
    <col min="13349" max="13349" width="11.125" style="36" bestFit="1" customWidth="1"/>
    <col min="13350" max="13351" width="10.375" style="36" bestFit="1" customWidth="1"/>
    <col min="13352" max="13352" width="11.125" style="36" bestFit="1" customWidth="1"/>
    <col min="13353" max="13353" width="16.125" style="36" customWidth="1"/>
    <col min="13354" max="13567" width="9" style="36"/>
    <col min="13568" max="13568" width="35.5" style="36" bestFit="1" customWidth="1"/>
    <col min="13569" max="13569" width="9.125" style="36" bestFit="1" customWidth="1"/>
    <col min="13570" max="13570" width="8.25" style="36" bestFit="1" customWidth="1"/>
    <col min="13571" max="13571" width="10.375" style="36" bestFit="1" customWidth="1"/>
    <col min="13572" max="13572" width="9.75" style="36" bestFit="1" customWidth="1"/>
    <col min="13573" max="13573" width="8.625" style="36" bestFit="1" customWidth="1"/>
    <col min="13574" max="13575" width="10.375" style="36" bestFit="1" customWidth="1"/>
    <col min="13576" max="13576" width="9.125" style="36" bestFit="1" customWidth="1"/>
    <col min="13577" max="13578" width="10.375" style="36" bestFit="1" customWidth="1"/>
    <col min="13579" max="13579" width="8.375" style="36" bestFit="1" customWidth="1"/>
    <col min="13580" max="13581" width="10.375" style="36" bestFit="1" customWidth="1"/>
    <col min="13582" max="13582" width="9.125" style="36" bestFit="1" customWidth="1"/>
    <col min="13583" max="13584" width="10.375" style="36" bestFit="1" customWidth="1"/>
    <col min="13585" max="13585" width="9.125" style="36" bestFit="1" customWidth="1"/>
    <col min="13586" max="13586" width="10.375" style="36" bestFit="1" customWidth="1"/>
    <col min="13587" max="13587" width="9.125" style="36" bestFit="1" customWidth="1"/>
    <col min="13588" max="13588" width="8.375" style="36" bestFit="1" customWidth="1"/>
    <col min="13589" max="13590" width="10.375" style="36" bestFit="1" customWidth="1"/>
    <col min="13591" max="13591" width="8.375" style="36" bestFit="1" customWidth="1"/>
    <col min="13592" max="13592" width="10.375" style="36" customWidth="1"/>
    <col min="13593" max="13593" width="10.375" style="36" bestFit="1" customWidth="1"/>
    <col min="13594" max="13594" width="9.125" style="36" bestFit="1" customWidth="1"/>
    <col min="13595" max="13595" width="10.375" style="36" customWidth="1"/>
    <col min="13596" max="13596" width="10.375" style="36" bestFit="1" customWidth="1"/>
    <col min="13597" max="13597" width="9.125" style="36" bestFit="1" customWidth="1"/>
    <col min="13598" max="13598" width="10.375" style="36" customWidth="1"/>
    <col min="13599" max="13599" width="10.375" style="36" bestFit="1" customWidth="1"/>
    <col min="13600" max="13600" width="8.375" style="36" bestFit="1" customWidth="1"/>
    <col min="13601" max="13601" width="10.375" style="36" customWidth="1"/>
    <col min="13602" max="13602" width="10.375" style="36" bestFit="1" customWidth="1"/>
    <col min="13603" max="13603" width="9.125" style="36" bestFit="1" customWidth="1"/>
    <col min="13604" max="13604" width="10.375" style="36" customWidth="1"/>
    <col min="13605" max="13605" width="11.125" style="36" bestFit="1" customWidth="1"/>
    <col min="13606" max="13607" width="10.375" style="36" bestFit="1" customWidth="1"/>
    <col min="13608" max="13608" width="11.125" style="36" bestFit="1" customWidth="1"/>
    <col min="13609" max="13609" width="16.125" style="36" customWidth="1"/>
    <col min="13610" max="13823" width="9" style="36"/>
    <col min="13824" max="13824" width="35.5" style="36" bestFit="1" customWidth="1"/>
    <col min="13825" max="13825" width="9.125" style="36" bestFit="1" customWidth="1"/>
    <col min="13826" max="13826" width="8.25" style="36" bestFit="1" customWidth="1"/>
    <col min="13827" max="13827" width="10.375" style="36" bestFit="1" customWidth="1"/>
    <col min="13828" max="13828" width="9.75" style="36" bestFit="1" customWidth="1"/>
    <col min="13829" max="13829" width="8.625" style="36" bestFit="1" customWidth="1"/>
    <col min="13830" max="13831" width="10.375" style="36" bestFit="1" customWidth="1"/>
    <col min="13832" max="13832" width="9.125" style="36" bestFit="1" customWidth="1"/>
    <col min="13833" max="13834" width="10.375" style="36" bestFit="1" customWidth="1"/>
    <col min="13835" max="13835" width="8.375" style="36" bestFit="1" customWidth="1"/>
    <col min="13836" max="13837" width="10.375" style="36" bestFit="1" customWidth="1"/>
    <col min="13838" max="13838" width="9.125" style="36" bestFit="1" customWidth="1"/>
    <col min="13839" max="13840" width="10.375" style="36" bestFit="1" customWidth="1"/>
    <col min="13841" max="13841" width="9.125" style="36" bestFit="1" customWidth="1"/>
    <col min="13842" max="13842" width="10.375" style="36" bestFit="1" customWidth="1"/>
    <col min="13843" max="13843" width="9.125" style="36" bestFit="1" customWidth="1"/>
    <col min="13844" max="13844" width="8.375" style="36" bestFit="1" customWidth="1"/>
    <col min="13845" max="13846" width="10.375" style="36" bestFit="1" customWidth="1"/>
    <col min="13847" max="13847" width="8.375" style="36" bestFit="1" customWidth="1"/>
    <col min="13848" max="13848" width="10.375" style="36" customWidth="1"/>
    <col min="13849" max="13849" width="10.375" style="36" bestFit="1" customWidth="1"/>
    <col min="13850" max="13850" width="9.125" style="36" bestFit="1" customWidth="1"/>
    <col min="13851" max="13851" width="10.375" style="36" customWidth="1"/>
    <col min="13852" max="13852" width="10.375" style="36" bestFit="1" customWidth="1"/>
    <col min="13853" max="13853" width="9.125" style="36" bestFit="1" customWidth="1"/>
    <col min="13854" max="13854" width="10.375" style="36" customWidth="1"/>
    <col min="13855" max="13855" width="10.375" style="36" bestFit="1" customWidth="1"/>
    <col min="13856" max="13856" width="8.375" style="36" bestFit="1" customWidth="1"/>
    <col min="13857" max="13857" width="10.375" style="36" customWidth="1"/>
    <col min="13858" max="13858" width="10.375" style="36" bestFit="1" customWidth="1"/>
    <col min="13859" max="13859" width="9.125" style="36" bestFit="1" customWidth="1"/>
    <col min="13860" max="13860" width="10.375" style="36" customWidth="1"/>
    <col min="13861" max="13861" width="11.125" style="36" bestFit="1" customWidth="1"/>
    <col min="13862" max="13863" width="10.375" style="36" bestFit="1" customWidth="1"/>
    <col min="13864" max="13864" width="11.125" style="36" bestFit="1" customWidth="1"/>
    <col min="13865" max="13865" width="16.125" style="36" customWidth="1"/>
    <col min="13866" max="14079" width="9" style="36"/>
    <col min="14080" max="14080" width="35.5" style="36" bestFit="1" customWidth="1"/>
    <col min="14081" max="14081" width="9.125" style="36" bestFit="1" customWidth="1"/>
    <col min="14082" max="14082" width="8.25" style="36" bestFit="1" customWidth="1"/>
    <col min="14083" max="14083" width="10.375" style="36" bestFit="1" customWidth="1"/>
    <col min="14084" max="14084" width="9.75" style="36" bestFit="1" customWidth="1"/>
    <col min="14085" max="14085" width="8.625" style="36" bestFit="1" customWidth="1"/>
    <col min="14086" max="14087" width="10.375" style="36" bestFit="1" customWidth="1"/>
    <col min="14088" max="14088" width="9.125" style="36" bestFit="1" customWidth="1"/>
    <col min="14089" max="14090" width="10.375" style="36" bestFit="1" customWidth="1"/>
    <col min="14091" max="14091" width="8.375" style="36" bestFit="1" customWidth="1"/>
    <col min="14092" max="14093" width="10.375" style="36" bestFit="1" customWidth="1"/>
    <col min="14094" max="14094" width="9.125" style="36" bestFit="1" customWidth="1"/>
    <col min="14095" max="14096" width="10.375" style="36" bestFit="1" customWidth="1"/>
    <col min="14097" max="14097" width="9.125" style="36" bestFit="1" customWidth="1"/>
    <col min="14098" max="14098" width="10.375" style="36" bestFit="1" customWidth="1"/>
    <col min="14099" max="14099" width="9.125" style="36" bestFit="1" customWidth="1"/>
    <col min="14100" max="14100" width="8.375" style="36" bestFit="1" customWidth="1"/>
    <col min="14101" max="14102" width="10.375" style="36" bestFit="1" customWidth="1"/>
    <col min="14103" max="14103" width="8.375" style="36" bestFit="1" customWidth="1"/>
    <col min="14104" max="14104" width="10.375" style="36" customWidth="1"/>
    <col min="14105" max="14105" width="10.375" style="36" bestFit="1" customWidth="1"/>
    <col min="14106" max="14106" width="9.125" style="36" bestFit="1" customWidth="1"/>
    <col min="14107" max="14107" width="10.375" style="36" customWidth="1"/>
    <col min="14108" max="14108" width="10.375" style="36" bestFit="1" customWidth="1"/>
    <col min="14109" max="14109" width="9.125" style="36" bestFit="1" customWidth="1"/>
    <col min="14110" max="14110" width="10.375" style="36" customWidth="1"/>
    <col min="14111" max="14111" width="10.375" style="36" bestFit="1" customWidth="1"/>
    <col min="14112" max="14112" width="8.375" style="36" bestFit="1" customWidth="1"/>
    <col min="14113" max="14113" width="10.375" style="36" customWidth="1"/>
    <col min="14114" max="14114" width="10.375" style="36" bestFit="1" customWidth="1"/>
    <col min="14115" max="14115" width="9.125" style="36" bestFit="1" customWidth="1"/>
    <col min="14116" max="14116" width="10.375" style="36" customWidth="1"/>
    <col min="14117" max="14117" width="11.125" style="36" bestFit="1" customWidth="1"/>
    <col min="14118" max="14119" width="10.375" style="36" bestFit="1" customWidth="1"/>
    <col min="14120" max="14120" width="11.125" style="36" bestFit="1" customWidth="1"/>
    <col min="14121" max="14121" width="16.125" style="36" customWidth="1"/>
    <col min="14122" max="14335" width="9" style="36"/>
    <col min="14336" max="14336" width="35.5" style="36" bestFit="1" customWidth="1"/>
    <col min="14337" max="14337" width="9.125" style="36" bestFit="1" customWidth="1"/>
    <col min="14338" max="14338" width="8.25" style="36" bestFit="1" customWidth="1"/>
    <col min="14339" max="14339" width="10.375" style="36" bestFit="1" customWidth="1"/>
    <col min="14340" max="14340" width="9.75" style="36" bestFit="1" customWidth="1"/>
    <col min="14341" max="14341" width="8.625" style="36" bestFit="1" customWidth="1"/>
    <col min="14342" max="14343" width="10.375" style="36" bestFit="1" customWidth="1"/>
    <col min="14344" max="14344" width="9.125" style="36" bestFit="1" customWidth="1"/>
    <col min="14345" max="14346" width="10.375" style="36" bestFit="1" customWidth="1"/>
    <col min="14347" max="14347" width="8.375" style="36" bestFit="1" customWidth="1"/>
    <col min="14348" max="14349" width="10.375" style="36" bestFit="1" customWidth="1"/>
    <col min="14350" max="14350" width="9.125" style="36" bestFit="1" customWidth="1"/>
    <col min="14351" max="14352" width="10.375" style="36" bestFit="1" customWidth="1"/>
    <col min="14353" max="14353" width="9.125" style="36" bestFit="1" customWidth="1"/>
    <col min="14354" max="14354" width="10.375" style="36" bestFit="1" customWidth="1"/>
    <col min="14355" max="14355" width="9.125" style="36" bestFit="1" customWidth="1"/>
    <col min="14356" max="14356" width="8.375" style="36" bestFit="1" customWidth="1"/>
    <col min="14357" max="14358" width="10.375" style="36" bestFit="1" customWidth="1"/>
    <col min="14359" max="14359" width="8.375" style="36" bestFit="1" customWidth="1"/>
    <col min="14360" max="14360" width="10.375" style="36" customWidth="1"/>
    <col min="14361" max="14361" width="10.375" style="36" bestFit="1" customWidth="1"/>
    <col min="14362" max="14362" width="9.125" style="36" bestFit="1" customWidth="1"/>
    <col min="14363" max="14363" width="10.375" style="36" customWidth="1"/>
    <col min="14364" max="14364" width="10.375" style="36" bestFit="1" customWidth="1"/>
    <col min="14365" max="14365" width="9.125" style="36" bestFit="1" customWidth="1"/>
    <col min="14366" max="14366" width="10.375" style="36" customWidth="1"/>
    <col min="14367" max="14367" width="10.375" style="36" bestFit="1" customWidth="1"/>
    <col min="14368" max="14368" width="8.375" style="36" bestFit="1" customWidth="1"/>
    <col min="14369" max="14369" width="10.375" style="36" customWidth="1"/>
    <col min="14370" max="14370" width="10.375" style="36" bestFit="1" customWidth="1"/>
    <col min="14371" max="14371" width="9.125" style="36" bestFit="1" customWidth="1"/>
    <col min="14372" max="14372" width="10.375" style="36" customWidth="1"/>
    <col min="14373" max="14373" width="11.125" style="36" bestFit="1" customWidth="1"/>
    <col min="14374" max="14375" width="10.375" style="36" bestFit="1" customWidth="1"/>
    <col min="14376" max="14376" width="11.125" style="36" bestFit="1" customWidth="1"/>
    <col min="14377" max="14377" width="16.125" style="36" customWidth="1"/>
    <col min="14378" max="14591" width="9" style="36"/>
    <col min="14592" max="14592" width="35.5" style="36" bestFit="1" customWidth="1"/>
    <col min="14593" max="14593" width="9.125" style="36" bestFit="1" customWidth="1"/>
    <col min="14594" max="14594" width="8.25" style="36" bestFit="1" customWidth="1"/>
    <col min="14595" max="14595" width="10.375" style="36" bestFit="1" customWidth="1"/>
    <col min="14596" max="14596" width="9.75" style="36" bestFit="1" customWidth="1"/>
    <col min="14597" max="14597" width="8.625" style="36" bestFit="1" customWidth="1"/>
    <col min="14598" max="14599" width="10.375" style="36" bestFit="1" customWidth="1"/>
    <col min="14600" max="14600" width="9.125" style="36" bestFit="1" customWidth="1"/>
    <col min="14601" max="14602" width="10.375" style="36" bestFit="1" customWidth="1"/>
    <col min="14603" max="14603" width="8.375" style="36" bestFit="1" customWidth="1"/>
    <col min="14604" max="14605" width="10.375" style="36" bestFit="1" customWidth="1"/>
    <col min="14606" max="14606" width="9.125" style="36" bestFit="1" customWidth="1"/>
    <col min="14607" max="14608" width="10.375" style="36" bestFit="1" customWidth="1"/>
    <col min="14609" max="14609" width="9.125" style="36" bestFit="1" customWidth="1"/>
    <col min="14610" max="14610" width="10.375" style="36" bestFit="1" customWidth="1"/>
    <col min="14611" max="14611" width="9.125" style="36" bestFit="1" customWidth="1"/>
    <col min="14612" max="14612" width="8.375" style="36" bestFit="1" customWidth="1"/>
    <col min="14613" max="14614" width="10.375" style="36" bestFit="1" customWidth="1"/>
    <col min="14615" max="14615" width="8.375" style="36" bestFit="1" customWidth="1"/>
    <col min="14616" max="14616" width="10.375" style="36" customWidth="1"/>
    <col min="14617" max="14617" width="10.375" style="36" bestFit="1" customWidth="1"/>
    <col min="14618" max="14618" width="9.125" style="36" bestFit="1" customWidth="1"/>
    <col min="14619" max="14619" width="10.375" style="36" customWidth="1"/>
    <col min="14620" max="14620" width="10.375" style="36" bestFit="1" customWidth="1"/>
    <col min="14621" max="14621" width="9.125" style="36" bestFit="1" customWidth="1"/>
    <col min="14622" max="14622" width="10.375" style="36" customWidth="1"/>
    <col min="14623" max="14623" width="10.375" style="36" bestFit="1" customWidth="1"/>
    <col min="14624" max="14624" width="8.375" style="36" bestFit="1" customWidth="1"/>
    <col min="14625" max="14625" width="10.375" style="36" customWidth="1"/>
    <col min="14626" max="14626" width="10.375" style="36" bestFit="1" customWidth="1"/>
    <col min="14627" max="14627" width="9.125" style="36" bestFit="1" customWidth="1"/>
    <col min="14628" max="14628" width="10.375" style="36" customWidth="1"/>
    <col min="14629" max="14629" width="11.125" style="36" bestFit="1" customWidth="1"/>
    <col min="14630" max="14631" width="10.375" style="36" bestFit="1" customWidth="1"/>
    <col min="14632" max="14632" width="11.125" style="36" bestFit="1" customWidth="1"/>
    <col min="14633" max="14633" width="16.125" style="36" customWidth="1"/>
    <col min="14634" max="14847" width="9" style="36"/>
    <col min="14848" max="14848" width="35.5" style="36" bestFit="1" customWidth="1"/>
    <col min="14849" max="14849" width="9.125" style="36" bestFit="1" customWidth="1"/>
    <col min="14850" max="14850" width="8.25" style="36" bestFit="1" customWidth="1"/>
    <col min="14851" max="14851" width="10.375" style="36" bestFit="1" customWidth="1"/>
    <col min="14852" max="14852" width="9.75" style="36" bestFit="1" customWidth="1"/>
    <col min="14853" max="14853" width="8.625" style="36" bestFit="1" customWidth="1"/>
    <col min="14854" max="14855" width="10.375" style="36" bestFit="1" customWidth="1"/>
    <col min="14856" max="14856" width="9.125" style="36" bestFit="1" customWidth="1"/>
    <col min="14857" max="14858" width="10.375" style="36" bestFit="1" customWidth="1"/>
    <col min="14859" max="14859" width="8.375" style="36" bestFit="1" customWidth="1"/>
    <col min="14860" max="14861" width="10.375" style="36" bestFit="1" customWidth="1"/>
    <col min="14862" max="14862" width="9.125" style="36" bestFit="1" customWidth="1"/>
    <col min="14863" max="14864" width="10.375" style="36" bestFit="1" customWidth="1"/>
    <col min="14865" max="14865" width="9.125" style="36" bestFit="1" customWidth="1"/>
    <col min="14866" max="14866" width="10.375" style="36" bestFit="1" customWidth="1"/>
    <col min="14867" max="14867" width="9.125" style="36" bestFit="1" customWidth="1"/>
    <col min="14868" max="14868" width="8.375" style="36" bestFit="1" customWidth="1"/>
    <col min="14869" max="14870" width="10.375" style="36" bestFit="1" customWidth="1"/>
    <col min="14871" max="14871" width="8.375" style="36" bestFit="1" customWidth="1"/>
    <col min="14872" max="14872" width="10.375" style="36" customWidth="1"/>
    <col min="14873" max="14873" width="10.375" style="36" bestFit="1" customWidth="1"/>
    <col min="14874" max="14874" width="9.125" style="36" bestFit="1" customWidth="1"/>
    <col min="14875" max="14875" width="10.375" style="36" customWidth="1"/>
    <col min="14876" max="14876" width="10.375" style="36" bestFit="1" customWidth="1"/>
    <col min="14877" max="14877" width="9.125" style="36" bestFit="1" customWidth="1"/>
    <col min="14878" max="14878" width="10.375" style="36" customWidth="1"/>
    <col min="14879" max="14879" width="10.375" style="36" bestFit="1" customWidth="1"/>
    <col min="14880" max="14880" width="8.375" style="36" bestFit="1" customWidth="1"/>
    <col min="14881" max="14881" width="10.375" style="36" customWidth="1"/>
    <col min="14882" max="14882" width="10.375" style="36" bestFit="1" customWidth="1"/>
    <col min="14883" max="14883" width="9.125" style="36" bestFit="1" customWidth="1"/>
    <col min="14884" max="14884" width="10.375" style="36" customWidth="1"/>
    <col min="14885" max="14885" width="11.125" style="36" bestFit="1" customWidth="1"/>
    <col min="14886" max="14887" width="10.375" style="36" bestFit="1" customWidth="1"/>
    <col min="14888" max="14888" width="11.125" style="36" bestFit="1" customWidth="1"/>
    <col min="14889" max="14889" width="16.125" style="36" customWidth="1"/>
    <col min="14890" max="15103" width="9" style="36"/>
    <col min="15104" max="15104" width="35.5" style="36" bestFit="1" customWidth="1"/>
    <col min="15105" max="15105" width="9.125" style="36" bestFit="1" customWidth="1"/>
    <col min="15106" max="15106" width="8.25" style="36" bestFit="1" customWidth="1"/>
    <col min="15107" max="15107" width="10.375" style="36" bestFit="1" customWidth="1"/>
    <col min="15108" max="15108" width="9.75" style="36" bestFit="1" customWidth="1"/>
    <col min="15109" max="15109" width="8.625" style="36" bestFit="1" customWidth="1"/>
    <col min="15110" max="15111" width="10.375" style="36" bestFit="1" customWidth="1"/>
    <col min="15112" max="15112" width="9.125" style="36" bestFit="1" customWidth="1"/>
    <col min="15113" max="15114" width="10.375" style="36" bestFit="1" customWidth="1"/>
    <col min="15115" max="15115" width="8.375" style="36" bestFit="1" customWidth="1"/>
    <col min="15116" max="15117" width="10.375" style="36" bestFit="1" customWidth="1"/>
    <col min="15118" max="15118" width="9.125" style="36" bestFit="1" customWidth="1"/>
    <col min="15119" max="15120" width="10.375" style="36" bestFit="1" customWidth="1"/>
    <col min="15121" max="15121" width="9.125" style="36" bestFit="1" customWidth="1"/>
    <col min="15122" max="15122" width="10.375" style="36" bestFit="1" customWidth="1"/>
    <col min="15123" max="15123" width="9.125" style="36" bestFit="1" customWidth="1"/>
    <col min="15124" max="15124" width="8.375" style="36" bestFit="1" customWidth="1"/>
    <col min="15125" max="15126" width="10.375" style="36" bestFit="1" customWidth="1"/>
    <col min="15127" max="15127" width="8.375" style="36" bestFit="1" customWidth="1"/>
    <col min="15128" max="15128" width="10.375" style="36" customWidth="1"/>
    <col min="15129" max="15129" width="10.375" style="36" bestFit="1" customWidth="1"/>
    <col min="15130" max="15130" width="9.125" style="36" bestFit="1" customWidth="1"/>
    <col min="15131" max="15131" width="10.375" style="36" customWidth="1"/>
    <col min="15132" max="15132" width="10.375" style="36" bestFit="1" customWidth="1"/>
    <col min="15133" max="15133" width="9.125" style="36" bestFit="1" customWidth="1"/>
    <col min="15134" max="15134" width="10.375" style="36" customWidth="1"/>
    <col min="15135" max="15135" width="10.375" style="36" bestFit="1" customWidth="1"/>
    <col min="15136" max="15136" width="8.375" style="36" bestFit="1" customWidth="1"/>
    <col min="15137" max="15137" width="10.375" style="36" customWidth="1"/>
    <col min="15138" max="15138" width="10.375" style="36" bestFit="1" customWidth="1"/>
    <col min="15139" max="15139" width="9.125" style="36" bestFit="1" customWidth="1"/>
    <col min="15140" max="15140" width="10.375" style="36" customWidth="1"/>
    <col min="15141" max="15141" width="11.125" style="36" bestFit="1" customWidth="1"/>
    <col min="15142" max="15143" width="10.375" style="36" bestFit="1" customWidth="1"/>
    <col min="15144" max="15144" width="11.125" style="36" bestFit="1" customWidth="1"/>
    <col min="15145" max="15145" width="16.125" style="36" customWidth="1"/>
    <col min="15146" max="15359" width="9" style="36"/>
    <col min="15360" max="15360" width="35.5" style="36" bestFit="1" customWidth="1"/>
    <col min="15361" max="15361" width="9.125" style="36" bestFit="1" customWidth="1"/>
    <col min="15362" max="15362" width="8.25" style="36" bestFit="1" customWidth="1"/>
    <col min="15363" max="15363" width="10.375" style="36" bestFit="1" customWidth="1"/>
    <col min="15364" max="15364" width="9.75" style="36" bestFit="1" customWidth="1"/>
    <col min="15365" max="15365" width="8.625" style="36" bestFit="1" customWidth="1"/>
    <col min="15366" max="15367" width="10.375" style="36" bestFit="1" customWidth="1"/>
    <col min="15368" max="15368" width="9.125" style="36" bestFit="1" customWidth="1"/>
    <col min="15369" max="15370" width="10.375" style="36" bestFit="1" customWidth="1"/>
    <col min="15371" max="15371" width="8.375" style="36" bestFit="1" customWidth="1"/>
    <col min="15372" max="15373" width="10.375" style="36" bestFit="1" customWidth="1"/>
    <col min="15374" max="15374" width="9.125" style="36" bestFit="1" customWidth="1"/>
    <col min="15375" max="15376" width="10.375" style="36" bestFit="1" customWidth="1"/>
    <col min="15377" max="15377" width="9.125" style="36" bestFit="1" customWidth="1"/>
    <col min="15378" max="15378" width="10.375" style="36" bestFit="1" customWidth="1"/>
    <col min="15379" max="15379" width="9.125" style="36" bestFit="1" customWidth="1"/>
    <col min="15380" max="15380" width="8.375" style="36" bestFit="1" customWidth="1"/>
    <col min="15381" max="15382" width="10.375" style="36" bestFit="1" customWidth="1"/>
    <col min="15383" max="15383" width="8.375" style="36" bestFit="1" customWidth="1"/>
    <col min="15384" max="15384" width="10.375" style="36" customWidth="1"/>
    <col min="15385" max="15385" width="10.375" style="36" bestFit="1" customWidth="1"/>
    <col min="15386" max="15386" width="9.125" style="36" bestFit="1" customWidth="1"/>
    <col min="15387" max="15387" width="10.375" style="36" customWidth="1"/>
    <col min="15388" max="15388" width="10.375" style="36" bestFit="1" customWidth="1"/>
    <col min="15389" max="15389" width="9.125" style="36" bestFit="1" customWidth="1"/>
    <col min="15390" max="15390" width="10.375" style="36" customWidth="1"/>
    <col min="15391" max="15391" width="10.375" style="36" bestFit="1" customWidth="1"/>
    <col min="15392" max="15392" width="8.375" style="36" bestFit="1" customWidth="1"/>
    <col min="15393" max="15393" width="10.375" style="36" customWidth="1"/>
    <col min="15394" max="15394" width="10.375" style="36" bestFit="1" customWidth="1"/>
    <col min="15395" max="15395" width="9.125" style="36" bestFit="1" customWidth="1"/>
    <col min="15396" max="15396" width="10.375" style="36" customWidth="1"/>
    <col min="15397" max="15397" width="11.125" style="36" bestFit="1" customWidth="1"/>
    <col min="15398" max="15399" width="10.375" style="36" bestFit="1" customWidth="1"/>
    <col min="15400" max="15400" width="11.125" style="36" bestFit="1" customWidth="1"/>
    <col min="15401" max="15401" width="16.125" style="36" customWidth="1"/>
    <col min="15402" max="15615" width="9" style="36"/>
    <col min="15616" max="15616" width="35.5" style="36" bestFit="1" customWidth="1"/>
    <col min="15617" max="15617" width="9.125" style="36" bestFit="1" customWidth="1"/>
    <col min="15618" max="15618" width="8.25" style="36" bestFit="1" customWidth="1"/>
    <col min="15619" max="15619" width="10.375" style="36" bestFit="1" customWidth="1"/>
    <col min="15620" max="15620" width="9.75" style="36" bestFit="1" customWidth="1"/>
    <col min="15621" max="15621" width="8.625" style="36" bestFit="1" customWidth="1"/>
    <col min="15622" max="15623" width="10.375" style="36" bestFit="1" customWidth="1"/>
    <col min="15624" max="15624" width="9.125" style="36" bestFit="1" customWidth="1"/>
    <col min="15625" max="15626" width="10.375" style="36" bestFit="1" customWidth="1"/>
    <col min="15627" max="15627" width="8.375" style="36" bestFit="1" customWidth="1"/>
    <col min="15628" max="15629" width="10.375" style="36" bestFit="1" customWidth="1"/>
    <col min="15630" max="15630" width="9.125" style="36" bestFit="1" customWidth="1"/>
    <col min="15631" max="15632" width="10.375" style="36" bestFit="1" customWidth="1"/>
    <col min="15633" max="15633" width="9.125" style="36" bestFit="1" customWidth="1"/>
    <col min="15634" max="15634" width="10.375" style="36" bestFit="1" customWidth="1"/>
    <col min="15635" max="15635" width="9.125" style="36" bestFit="1" customWidth="1"/>
    <col min="15636" max="15636" width="8.375" style="36" bestFit="1" customWidth="1"/>
    <col min="15637" max="15638" width="10.375" style="36" bestFit="1" customWidth="1"/>
    <col min="15639" max="15639" width="8.375" style="36" bestFit="1" customWidth="1"/>
    <col min="15640" max="15640" width="10.375" style="36" customWidth="1"/>
    <col min="15641" max="15641" width="10.375" style="36" bestFit="1" customWidth="1"/>
    <col min="15642" max="15642" width="9.125" style="36" bestFit="1" customWidth="1"/>
    <col min="15643" max="15643" width="10.375" style="36" customWidth="1"/>
    <col min="15644" max="15644" width="10.375" style="36" bestFit="1" customWidth="1"/>
    <col min="15645" max="15645" width="9.125" style="36" bestFit="1" customWidth="1"/>
    <col min="15646" max="15646" width="10.375" style="36" customWidth="1"/>
    <col min="15647" max="15647" width="10.375" style="36" bestFit="1" customWidth="1"/>
    <col min="15648" max="15648" width="8.375" style="36" bestFit="1" customWidth="1"/>
    <col min="15649" max="15649" width="10.375" style="36" customWidth="1"/>
    <col min="15650" max="15650" width="10.375" style="36" bestFit="1" customWidth="1"/>
    <col min="15651" max="15651" width="9.125" style="36" bestFit="1" customWidth="1"/>
    <col min="15652" max="15652" width="10.375" style="36" customWidth="1"/>
    <col min="15653" max="15653" width="11.125" style="36" bestFit="1" customWidth="1"/>
    <col min="15654" max="15655" width="10.375" style="36" bestFit="1" customWidth="1"/>
    <col min="15656" max="15656" width="11.125" style="36" bestFit="1" customWidth="1"/>
    <col min="15657" max="15657" width="16.125" style="36" customWidth="1"/>
    <col min="15658" max="15871" width="9" style="36"/>
    <col min="15872" max="15872" width="35.5" style="36" bestFit="1" customWidth="1"/>
    <col min="15873" max="15873" width="9.125" style="36" bestFit="1" customWidth="1"/>
    <col min="15874" max="15874" width="8.25" style="36" bestFit="1" customWidth="1"/>
    <col min="15875" max="15875" width="10.375" style="36" bestFit="1" customWidth="1"/>
    <col min="15876" max="15876" width="9.75" style="36" bestFit="1" customWidth="1"/>
    <col min="15877" max="15877" width="8.625" style="36" bestFit="1" customWidth="1"/>
    <col min="15878" max="15879" width="10.375" style="36" bestFit="1" customWidth="1"/>
    <col min="15880" max="15880" width="9.125" style="36" bestFit="1" customWidth="1"/>
    <col min="15881" max="15882" width="10.375" style="36" bestFit="1" customWidth="1"/>
    <col min="15883" max="15883" width="8.375" style="36" bestFit="1" customWidth="1"/>
    <col min="15884" max="15885" width="10.375" style="36" bestFit="1" customWidth="1"/>
    <col min="15886" max="15886" width="9.125" style="36" bestFit="1" customWidth="1"/>
    <col min="15887" max="15888" width="10.375" style="36" bestFit="1" customWidth="1"/>
    <col min="15889" max="15889" width="9.125" style="36" bestFit="1" customWidth="1"/>
    <col min="15890" max="15890" width="10.375" style="36" bestFit="1" customWidth="1"/>
    <col min="15891" max="15891" width="9.125" style="36" bestFit="1" customWidth="1"/>
    <col min="15892" max="15892" width="8.375" style="36" bestFit="1" customWidth="1"/>
    <col min="15893" max="15894" width="10.375" style="36" bestFit="1" customWidth="1"/>
    <col min="15895" max="15895" width="8.375" style="36" bestFit="1" customWidth="1"/>
    <col min="15896" max="15896" width="10.375" style="36" customWidth="1"/>
    <col min="15897" max="15897" width="10.375" style="36" bestFit="1" customWidth="1"/>
    <col min="15898" max="15898" width="9.125" style="36" bestFit="1" customWidth="1"/>
    <col min="15899" max="15899" width="10.375" style="36" customWidth="1"/>
    <col min="15900" max="15900" width="10.375" style="36" bestFit="1" customWidth="1"/>
    <col min="15901" max="15901" width="9.125" style="36" bestFit="1" customWidth="1"/>
    <col min="15902" max="15902" width="10.375" style="36" customWidth="1"/>
    <col min="15903" max="15903" width="10.375" style="36" bestFit="1" customWidth="1"/>
    <col min="15904" max="15904" width="8.375" style="36" bestFit="1" customWidth="1"/>
    <col min="15905" max="15905" width="10.375" style="36" customWidth="1"/>
    <col min="15906" max="15906" width="10.375" style="36" bestFit="1" customWidth="1"/>
    <col min="15907" max="15907" width="9.125" style="36" bestFit="1" customWidth="1"/>
    <col min="15908" max="15908" width="10.375" style="36" customWidth="1"/>
    <col min="15909" max="15909" width="11.125" style="36" bestFit="1" customWidth="1"/>
    <col min="15910" max="15911" width="10.375" style="36" bestFit="1" customWidth="1"/>
    <col min="15912" max="15912" width="11.125" style="36" bestFit="1" customWidth="1"/>
    <col min="15913" max="15913" width="16.125" style="36" customWidth="1"/>
    <col min="15914" max="16127" width="9" style="36"/>
    <col min="16128" max="16128" width="35.5" style="36" bestFit="1" customWidth="1"/>
    <col min="16129" max="16129" width="9.125" style="36" bestFit="1" customWidth="1"/>
    <col min="16130" max="16130" width="8.25" style="36" bestFit="1" customWidth="1"/>
    <col min="16131" max="16131" width="10.375" style="36" bestFit="1" customWidth="1"/>
    <col min="16132" max="16132" width="9.75" style="36" bestFit="1" customWidth="1"/>
    <col min="16133" max="16133" width="8.625" style="36" bestFit="1" customWidth="1"/>
    <col min="16134" max="16135" width="10.375" style="36" bestFit="1" customWidth="1"/>
    <col min="16136" max="16136" width="9.125" style="36" bestFit="1" customWidth="1"/>
    <col min="16137" max="16138" width="10.375" style="36" bestFit="1" customWidth="1"/>
    <col min="16139" max="16139" width="8.375" style="36" bestFit="1" customWidth="1"/>
    <col min="16140" max="16141" width="10.375" style="36" bestFit="1" customWidth="1"/>
    <col min="16142" max="16142" width="9.125" style="36" bestFit="1" customWidth="1"/>
    <col min="16143" max="16144" width="10.375" style="36" bestFit="1" customWidth="1"/>
    <col min="16145" max="16145" width="9.125" style="36" bestFit="1" customWidth="1"/>
    <col min="16146" max="16146" width="10.375" style="36" bestFit="1" customWidth="1"/>
    <col min="16147" max="16147" width="9.125" style="36" bestFit="1" customWidth="1"/>
    <col min="16148" max="16148" width="8.375" style="36" bestFit="1" customWidth="1"/>
    <col min="16149" max="16150" width="10.375" style="36" bestFit="1" customWidth="1"/>
    <col min="16151" max="16151" width="8.375" style="36" bestFit="1" customWidth="1"/>
    <col min="16152" max="16152" width="10.375" style="36" customWidth="1"/>
    <col min="16153" max="16153" width="10.375" style="36" bestFit="1" customWidth="1"/>
    <col min="16154" max="16154" width="9.125" style="36" bestFit="1" customWidth="1"/>
    <col min="16155" max="16155" width="10.375" style="36" customWidth="1"/>
    <col min="16156" max="16156" width="10.375" style="36" bestFit="1" customWidth="1"/>
    <col min="16157" max="16157" width="9.125" style="36" bestFit="1" customWidth="1"/>
    <col min="16158" max="16158" width="10.375" style="36" customWidth="1"/>
    <col min="16159" max="16159" width="10.375" style="36" bestFit="1" customWidth="1"/>
    <col min="16160" max="16160" width="8.375" style="36" bestFit="1" customWidth="1"/>
    <col min="16161" max="16161" width="10.375" style="36" customWidth="1"/>
    <col min="16162" max="16162" width="10.375" style="36" bestFit="1" customWidth="1"/>
    <col min="16163" max="16163" width="9.125" style="36" bestFit="1" customWidth="1"/>
    <col min="16164" max="16164" width="10.375" style="36" customWidth="1"/>
    <col min="16165" max="16165" width="11.125" style="36" bestFit="1" customWidth="1"/>
    <col min="16166" max="16167" width="10.375" style="36" bestFit="1" customWidth="1"/>
    <col min="16168" max="16168" width="11.125" style="36" bestFit="1" customWidth="1"/>
    <col min="16169" max="16169" width="16.125" style="36" customWidth="1"/>
    <col min="16170" max="16384" width="9" style="36"/>
  </cols>
  <sheetData>
    <row r="1" spans="1:41" s="1" customFormat="1" ht="21.75" x14ac:dyDescent="0.45">
      <c r="A1" s="972" t="s">
        <v>0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  <c r="Z1" s="972"/>
      <c r="AA1" s="972"/>
      <c r="AB1" s="972"/>
      <c r="AC1" s="972"/>
      <c r="AD1" s="972"/>
      <c r="AE1" s="972"/>
      <c r="AF1" s="972"/>
      <c r="AG1" s="972"/>
      <c r="AH1" s="972"/>
      <c r="AI1" s="972"/>
      <c r="AJ1" s="972"/>
      <c r="AK1" s="972"/>
      <c r="AL1" s="972"/>
      <c r="AM1" s="972"/>
      <c r="AN1" s="972"/>
      <c r="AO1" s="972"/>
    </row>
    <row r="2" spans="1:41" s="190" customFormat="1" ht="21.75" x14ac:dyDescent="0.45">
      <c r="A2" s="973" t="s">
        <v>1220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973"/>
      <c r="T2" s="973"/>
      <c r="U2" s="973"/>
      <c r="V2" s="973"/>
      <c r="W2" s="973"/>
      <c r="X2" s="973"/>
      <c r="Y2" s="973"/>
      <c r="Z2" s="973"/>
      <c r="AA2" s="973"/>
      <c r="AB2" s="973"/>
      <c r="AC2" s="973"/>
      <c r="AD2" s="973"/>
      <c r="AE2" s="973"/>
      <c r="AF2" s="973"/>
      <c r="AG2" s="973"/>
      <c r="AH2" s="973"/>
      <c r="AI2" s="973"/>
      <c r="AJ2" s="973"/>
      <c r="AK2" s="973"/>
      <c r="AL2" s="973"/>
      <c r="AM2" s="973"/>
      <c r="AN2" s="973"/>
      <c r="AO2" s="973"/>
    </row>
    <row r="3" spans="1:41" s="192" customFormat="1" ht="21.75" x14ac:dyDescent="0.45">
      <c r="A3" s="822" t="s">
        <v>1993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</row>
    <row r="4" spans="1:41" s="2" customFormat="1" ht="18" customHeight="1" x14ac:dyDescent="0.4">
      <c r="A4" s="974" t="s">
        <v>3</v>
      </c>
      <c r="B4" s="976" t="s">
        <v>1994</v>
      </c>
      <c r="C4" s="976"/>
      <c r="D4" s="976"/>
      <c r="E4" s="976" t="s">
        <v>1995</v>
      </c>
      <c r="F4" s="976"/>
      <c r="G4" s="976"/>
      <c r="H4" s="976" t="s">
        <v>1996</v>
      </c>
      <c r="I4" s="976"/>
      <c r="J4" s="976"/>
      <c r="K4" s="976" t="s">
        <v>1997</v>
      </c>
      <c r="L4" s="976"/>
      <c r="M4" s="976"/>
      <c r="N4" s="976" t="s">
        <v>1998</v>
      </c>
      <c r="O4" s="976"/>
      <c r="P4" s="976"/>
      <c r="Q4" s="976" t="s">
        <v>1999</v>
      </c>
      <c r="R4" s="976"/>
      <c r="S4" s="976"/>
      <c r="T4" s="976" t="s">
        <v>2000</v>
      </c>
      <c r="U4" s="976"/>
      <c r="V4" s="976"/>
      <c r="W4" s="976" t="s">
        <v>2001</v>
      </c>
      <c r="X4" s="976"/>
      <c r="Y4" s="976"/>
      <c r="Z4" s="976" t="s">
        <v>2002</v>
      </c>
      <c r="AA4" s="976"/>
      <c r="AB4" s="976"/>
      <c r="AC4" s="969" t="s">
        <v>2003</v>
      </c>
      <c r="AD4" s="970"/>
      <c r="AE4" s="971"/>
      <c r="AF4" s="969" t="s">
        <v>2004</v>
      </c>
      <c r="AG4" s="970"/>
      <c r="AH4" s="971"/>
      <c r="AI4" s="969" t="s">
        <v>2005</v>
      </c>
      <c r="AJ4" s="970"/>
      <c r="AK4" s="971"/>
      <c r="AL4" s="977" t="s">
        <v>2006</v>
      </c>
      <c r="AM4" s="978"/>
      <c r="AN4" s="979"/>
      <c r="AO4" s="980" t="s">
        <v>1231</v>
      </c>
    </row>
    <row r="5" spans="1:41" s="360" customFormat="1" ht="18" customHeight="1" x14ac:dyDescent="0.35">
      <c r="A5" s="975"/>
      <c r="B5" s="359" t="s">
        <v>2007</v>
      </c>
      <c r="C5" s="359" t="s">
        <v>2008</v>
      </c>
      <c r="D5" s="359" t="s">
        <v>28</v>
      </c>
      <c r="E5" s="359" t="s">
        <v>2007</v>
      </c>
      <c r="F5" s="359" t="s">
        <v>2008</v>
      </c>
      <c r="G5" s="359" t="s">
        <v>28</v>
      </c>
      <c r="H5" s="359" t="s">
        <v>2007</v>
      </c>
      <c r="I5" s="359" t="s">
        <v>2008</v>
      </c>
      <c r="J5" s="359" t="s">
        <v>28</v>
      </c>
      <c r="K5" s="359" t="s">
        <v>2007</v>
      </c>
      <c r="L5" s="359" t="s">
        <v>2008</v>
      </c>
      <c r="M5" s="359" t="s">
        <v>28</v>
      </c>
      <c r="N5" s="359" t="s">
        <v>2007</v>
      </c>
      <c r="O5" s="359" t="s">
        <v>2008</v>
      </c>
      <c r="P5" s="359" t="s">
        <v>28</v>
      </c>
      <c r="Q5" s="359" t="s">
        <v>2007</v>
      </c>
      <c r="R5" s="359" t="s">
        <v>2008</v>
      </c>
      <c r="S5" s="359" t="s">
        <v>28</v>
      </c>
      <c r="T5" s="359" t="s">
        <v>2007</v>
      </c>
      <c r="U5" s="359" t="s">
        <v>2008</v>
      </c>
      <c r="V5" s="359" t="s">
        <v>28</v>
      </c>
      <c r="W5" s="359" t="s">
        <v>2007</v>
      </c>
      <c r="X5" s="359" t="s">
        <v>2008</v>
      </c>
      <c r="Y5" s="359" t="s">
        <v>28</v>
      </c>
      <c r="Z5" s="359" t="s">
        <v>2007</v>
      </c>
      <c r="AA5" s="359" t="s">
        <v>2008</v>
      </c>
      <c r="AB5" s="359" t="s">
        <v>28</v>
      </c>
      <c r="AC5" s="359" t="s">
        <v>2007</v>
      </c>
      <c r="AD5" s="359" t="s">
        <v>2008</v>
      </c>
      <c r="AE5" s="359" t="s">
        <v>28</v>
      </c>
      <c r="AF5" s="359" t="s">
        <v>2007</v>
      </c>
      <c r="AG5" s="359" t="s">
        <v>2008</v>
      </c>
      <c r="AH5" s="359" t="s">
        <v>28</v>
      </c>
      <c r="AI5" s="359" t="s">
        <v>2007</v>
      </c>
      <c r="AJ5" s="359" t="s">
        <v>2008</v>
      </c>
      <c r="AK5" s="359" t="s">
        <v>28</v>
      </c>
      <c r="AL5" s="359" t="s">
        <v>2007</v>
      </c>
      <c r="AM5" s="359" t="s">
        <v>2008</v>
      </c>
      <c r="AN5" s="359" t="s">
        <v>28</v>
      </c>
      <c r="AO5" s="981"/>
    </row>
    <row r="6" spans="1:41" s="2" customFormat="1" ht="21" x14ac:dyDescent="0.45">
      <c r="A6" s="361" t="s">
        <v>2009</v>
      </c>
      <c r="B6" s="362">
        <v>489440.64</v>
      </c>
      <c r="C6" s="363">
        <v>19577.63</v>
      </c>
      <c r="D6" s="363">
        <v>9788.81</v>
      </c>
      <c r="E6" s="362">
        <v>0</v>
      </c>
      <c r="F6" s="363">
        <v>0</v>
      </c>
      <c r="G6" s="363">
        <v>0</v>
      </c>
      <c r="H6" s="364">
        <v>0</v>
      </c>
      <c r="I6" s="365">
        <v>0</v>
      </c>
      <c r="J6" s="365">
        <v>0</v>
      </c>
      <c r="K6" s="364">
        <v>463600</v>
      </c>
      <c r="L6" s="365">
        <v>20524</v>
      </c>
      <c r="M6" s="365">
        <v>9492</v>
      </c>
      <c r="N6" s="364">
        <v>1209902</v>
      </c>
      <c r="O6" s="365">
        <v>53121.08</v>
      </c>
      <c r="P6" s="365">
        <v>24723.040000000001</v>
      </c>
      <c r="Q6" s="364">
        <v>0</v>
      </c>
      <c r="R6" s="365">
        <v>0</v>
      </c>
      <c r="S6" s="365">
        <v>0</v>
      </c>
      <c r="T6" s="207">
        <v>0</v>
      </c>
      <c r="U6" s="208">
        <v>0</v>
      </c>
      <c r="V6" s="208">
        <v>0</v>
      </c>
      <c r="W6" s="207">
        <v>564000</v>
      </c>
      <c r="X6" s="208">
        <v>22560</v>
      </c>
      <c r="Y6" s="208">
        <v>11280</v>
      </c>
      <c r="Z6" s="364">
        <v>2325820.5</v>
      </c>
      <c r="AA6" s="365">
        <v>236411.1</v>
      </c>
      <c r="AB6" s="365">
        <v>62447.33</v>
      </c>
      <c r="AC6" s="364">
        <v>492900</v>
      </c>
      <c r="AD6" s="365">
        <v>19716</v>
      </c>
      <c r="AE6" s="365">
        <v>9858</v>
      </c>
      <c r="AF6" s="364">
        <v>0</v>
      </c>
      <c r="AG6" s="365">
        <v>0</v>
      </c>
      <c r="AH6" s="365">
        <v>0</v>
      </c>
      <c r="AI6" s="364">
        <v>0</v>
      </c>
      <c r="AJ6" s="365">
        <v>0</v>
      </c>
      <c r="AK6" s="365">
        <v>0</v>
      </c>
      <c r="AL6" s="366">
        <f>SUM(B6+E6+H6+K6+N6+Q6+T6+W6+Z6+AC6+AF6+AI6)</f>
        <v>5545663.1400000006</v>
      </c>
      <c r="AM6" s="366">
        <f>SUM(C6+F6+I6+L6+O6+R6+U6+X6+AA6+AD6+AG6+AJ6)</f>
        <v>371909.81</v>
      </c>
      <c r="AN6" s="366">
        <f>SUM(D6+G6+J6+M6+P6+S6+V6+Y6+AB6+AE6+AH6+AK6)</f>
        <v>127589.18</v>
      </c>
      <c r="AO6" s="366">
        <f>SUM(AL6-AM6-AN6)</f>
        <v>5046164.1500000013</v>
      </c>
    </row>
    <row r="7" spans="1:41" s="2" customFormat="1" ht="21" x14ac:dyDescent="0.45">
      <c r="A7" s="361" t="s">
        <v>2010</v>
      </c>
      <c r="B7" s="362">
        <v>0</v>
      </c>
      <c r="C7" s="363">
        <v>0</v>
      </c>
      <c r="D7" s="363">
        <v>0</v>
      </c>
      <c r="E7" s="362">
        <v>0</v>
      </c>
      <c r="F7" s="363">
        <v>0</v>
      </c>
      <c r="G7" s="363">
        <v>0</v>
      </c>
      <c r="H7" s="364">
        <v>0</v>
      </c>
      <c r="I7" s="365">
        <v>0</v>
      </c>
      <c r="J7" s="365">
        <v>0</v>
      </c>
      <c r="K7" s="364">
        <v>361800</v>
      </c>
      <c r="L7" s="365">
        <v>14472</v>
      </c>
      <c r="M7" s="365">
        <v>7236</v>
      </c>
      <c r="N7" s="364">
        <v>0</v>
      </c>
      <c r="O7" s="365">
        <v>0</v>
      </c>
      <c r="P7" s="365">
        <v>0</v>
      </c>
      <c r="Q7" s="364">
        <v>154100</v>
      </c>
      <c r="R7" s="365">
        <v>7244</v>
      </c>
      <c r="S7" s="365">
        <v>3202</v>
      </c>
      <c r="T7" s="207">
        <v>0</v>
      </c>
      <c r="U7" s="208">
        <v>0</v>
      </c>
      <c r="V7" s="208">
        <v>0</v>
      </c>
      <c r="W7" s="207">
        <v>0</v>
      </c>
      <c r="X7" s="208">
        <v>0</v>
      </c>
      <c r="Y7" s="208">
        <v>0</v>
      </c>
      <c r="Z7" s="364">
        <v>0</v>
      </c>
      <c r="AA7" s="365">
        <v>0</v>
      </c>
      <c r="AB7" s="365">
        <v>0</v>
      </c>
      <c r="AC7" s="364">
        <v>190000</v>
      </c>
      <c r="AD7" s="365">
        <v>7600</v>
      </c>
      <c r="AE7" s="365">
        <v>3800</v>
      </c>
      <c r="AF7" s="364">
        <v>0</v>
      </c>
      <c r="AG7" s="365">
        <v>0</v>
      </c>
      <c r="AH7" s="365">
        <v>0</v>
      </c>
      <c r="AI7" s="364">
        <v>399000</v>
      </c>
      <c r="AJ7" s="365">
        <v>17670</v>
      </c>
      <c r="AK7" s="365">
        <v>8170</v>
      </c>
      <c r="AL7" s="366">
        <f t="shared" ref="AL7:AN32" si="0">SUM(B7+E7+H7+K7+N7+Q7+T7+W7+Z7+AC7+AF7+AI7)</f>
        <v>1104900</v>
      </c>
      <c r="AM7" s="366">
        <f t="shared" si="0"/>
        <v>46986</v>
      </c>
      <c r="AN7" s="366">
        <f t="shared" si="0"/>
        <v>22408</v>
      </c>
      <c r="AO7" s="366">
        <f t="shared" ref="AO7:AO32" si="1">SUM(AL7-AM7-AN7)</f>
        <v>1035506</v>
      </c>
    </row>
    <row r="8" spans="1:41" s="367" customFormat="1" ht="21" x14ac:dyDescent="0.45">
      <c r="A8" s="361" t="s">
        <v>2011</v>
      </c>
      <c r="B8" s="362">
        <v>0</v>
      </c>
      <c r="C8" s="363">
        <v>0</v>
      </c>
      <c r="D8" s="363">
        <v>0</v>
      </c>
      <c r="E8" s="362">
        <v>0</v>
      </c>
      <c r="F8" s="363">
        <v>0</v>
      </c>
      <c r="G8" s="363">
        <v>0</v>
      </c>
      <c r="H8" s="364">
        <v>49750</v>
      </c>
      <c r="I8" s="365">
        <v>6467.5</v>
      </c>
      <c r="J8" s="365">
        <v>1492.5</v>
      </c>
      <c r="K8" s="364">
        <v>0</v>
      </c>
      <c r="L8" s="365">
        <v>0</v>
      </c>
      <c r="M8" s="365">
        <v>0</v>
      </c>
      <c r="N8" s="364">
        <v>0</v>
      </c>
      <c r="O8" s="365">
        <v>0</v>
      </c>
      <c r="P8" s="365">
        <v>0</v>
      </c>
      <c r="Q8" s="364">
        <v>39800</v>
      </c>
      <c r="R8" s="365">
        <v>5174</v>
      </c>
      <c r="S8" s="365">
        <v>1194</v>
      </c>
      <c r="T8" s="207">
        <v>22100</v>
      </c>
      <c r="U8" s="208">
        <v>2873</v>
      </c>
      <c r="V8" s="208">
        <v>663</v>
      </c>
      <c r="W8" s="207">
        <v>3900</v>
      </c>
      <c r="X8" s="208">
        <v>507</v>
      </c>
      <c r="Y8" s="208">
        <v>117</v>
      </c>
      <c r="Z8" s="364">
        <v>0</v>
      </c>
      <c r="AA8" s="365">
        <v>0</v>
      </c>
      <c r="AB8" s="365">
        <v>0</v>
      </c>
      <c r="AC8" s="364">
        <v>0</v>
      </c>
      <c r="AD8" s="365">
        <v>0</v>
      </c>
      <c r="AE8" s="365">
        <v>0</v>
      </c>
      <c r="AF8" s="364">
        <v>0</v>
      </c>
      <c r="AG8" s="365">
        <v>0</v>
      </c>
      <c r="AH8" s="365">
        <v>0</v>
      </c>
      <c r="AI8" s="364">
        <v>215450</v>
      </c>
      <c r="AJ8" s="365">
        <v>10008.5</v>
      </c>
      <c r="AK8" s="365">
        <v>4463.5</v>
      </c>
      <c r="AL8" s="366">
        <f t="shared" si="0"/>
        <v>331000</v>
      </c>
      <c r="AM8" s="366">
        <f t="shared" si="0"/>
        <v>25030</v>
      </c>
      <c r="AN8" s="366">
        <f t="shared" si="0"/>
        <v>7930</v>
      </c>
      <c r="AO8" s="366">
        <f t="shared" si="1"/>
        <v>298040</v>
      </c>
    </row>
    <row r="9" spans="1:41" s="2" customFormat="1" ht="21" x14ac:dyDescent="0.45">
      <c r="A9" s="361" t="s">
        <v>2012</v>
      </c>
      <c r="B9" s="362">
        <v>67500</v>
      </c>
      <c r="C9" s="363">
        <v>2700</v>
      </c>
      <c r="D9" s="363">
        <v>1350</v>
      </c>
      <c r="E9" s="362">
        <v>102800</v>
      </c>
      <c r="F9" s="363">
        <v>11564</v>
      </c>
      <c r="G9" s="363">
        <v>2884</v>
      </c>
      <c r="H9" s="364">
        <v>199700</v>
      </c>
      <c r="I9" s="365">
        <v>25961</v>
      </c>
      <c r="J9" s="365">
        <v>5991</v>
      </c>
      <c r="K9" s="364">
        <v>100000</v>
      </c>
      <c r="L9" s="365">
        <v>4000</v>
      </c>
      <c r="M9" s="365">
        <v>2000</v>
      </c>
      <c r="N9" s="364">
        <v>277100</v>
      </c>
      <c r="O9" s="365">
        <v>29273</v>
      </c>
      <c r="P9" s="365">
        <v>7563</v>
      </c>
      <c r="Q9" s="364">
        <v>96400</v>
      </c>
      <c r="R9" s="365">
        <v>12532</v>
      </c>
      <c r="S9" s="365">
        <v>2892</v>
      </c>
      <c r="T9" s="207">
        <v>17500</v>
      </c>
      <c r="U9" s="208">
        <v>700</v>
      </c>
      <c r="V9" s="208">
        <v>350</v>
      </c>
      <c r="W9" s="207">
        <v>132600</v>
      </c>
      <c r="X9" s="208">
        <v>17238</v>
      </c>
      <c r="Y9" s="208">
        <v>3978</v>
      </c>
      <c r="Z9" s="364">
        <v>13600</v>
      </c>
      <c r="AA9" s="365">
        <v>1768</v>
      </c>
      <c r="AB9" s="365">
        <v>408</v>
      </c>
      <c r="AC9" s="364">
        <v>90300</v>
      </c>
      <c r="AD9" s="365">
        <v>11739</v>
      </c>
      <c r="AE9" s="365">
        <v>2709</v>
      </c>
      <c r="AF9" s="364">
        <v>275175</v>
      </c>
      <c r="AG9" s="365">
        <v>15003</v>
      </c>
      <c r="AH9" s="365">
        <v>5947.5</v>
      </c>
      <c r="AI9" s="364">
        <v>356000</v>
      </c>
      <c r="AJ9" s="365">
        <v>38342</v>
      </c>
      <c r="AK9" s="365">
        <v>9798</v>
      </c>
      <c r="AL9" s="366">
        <f t="shared" si="0"/>
        <v>1728675</v>
      </c>
      <c r="AM9" s="366">
        <f t="shared" si="0"/>
        <v>170820</v>
      </c>
      <c r="AN9" s="366">
        <f t="shared" si="0"/>
        <v>45870.5</v>
      </c>
      <c r="AO9" s="366">
        <f t="shared" si="1"/>
        <v>1511984.5</v>
      </c>
    </row>
    <row r="10" spans="1:41" s="2" customFormat="1" ht="21" x14ac:dyDescent="0.45">
      <c r="A10" s="361" t="s">
        <v>2013</v>
      </c>
      <c r="B10" s="362">
        <v>0</v>
      </c>
      <c r="C10" s="363">
        <v>0</v>
      </c>
      <c r="D10" s="363">
        <v>0</v>
      </c>
      <c r="E10" s="362">
        <v>0</v>
      </c>
      <c r="F10" s="363">
        <v>0</v>
      </c>
      <c r="G10" s="363">
        <v>0</v>
      </c>
      <c r="H10" s="364">
        <v>0</v>
      </c>
      <c r="I10" s="365">
        <v>0</v>
      </c>
      <c r="J10" s="365">
        <v>0</v>
      </c>
      <c r="K10" s="364">
        <v>0</v>
      </c>
      <c r="L10" s="365">
        <v>0</v>
      </c>
      <c r="M10" s="365">
        <v>0</v>
      </c>
      <c r="N10" s="364">
        <v>0</v>
      </c>
      <c r="O10" s="365">
        <v>0</v>
      </c>
      <c r="P10" s="365">
        <v>0</v>
      </c>
      <c r="Q10" s="364">
        <v>0</v>
      </c>
      <c r="R10" s="365">
        <v>0</v>
      </c>
      <c r="S10" s="365">
        <v>0</v>
      </c>
      <c r="T10" s="207">
        <v>8800</v>
      </c>
      <c r="U10" s="208">
        <v>1144</v>
      </c>
      <c r="V10" s="208">
        <v>264</v>
      </c>
      <c r="W10" s="207">
        <v>0</v>
      </c>
      <c r="X10" s="208">
        <v>0</v>
      </c>
      <c r="Y10" s="208">
        <v>0</v>
      </c>
      <c r="Z10" s="364">
        <v>0</v>
      </c>
      <c r="AA10" s="365">
        <v>0</v>
      </c>
      <c r="AB10" s="365">
        <v>0</v>
      </c>
      <c r="AC10" s="364">
        <v>0</v>
      </c>
      <c r="AD10" s="365">
        <v>0</v>
      </c>
      <c r="AE10" s="365">
        <v>0</v>
      </c>
      <c r="AF10" s="364">
        <v>0</v>
      </c>
      <c r="AG10" s="365">
        <v>0</v>
      </c>
      <c r="AH10" s="365">
        <v>0</v>
      </c>
      <c r="AI10" s="364">
        <v>0</v>
      </c>
      <c r="AJ10" s="365">
        <v>0</v>
      </c>
      <c r="AK10" s="365">
        <v>0</v>
      </c>
      <c r="AL10" s="366">
        <f t="shared" si="0"/>
        <v>8800</v>
      </c>
      <c r="AM10" s="366">
        <f t="shared" si="0"/>
        <v>1144</v>
      </c>
      <c r="AN10" s="366">
        <f t="shared" si="0"/>
        <v>264</v>
      </c>
      <c r="AO10" s="366">
        <f t="shared" si="1"/>
        <v>7392</v>
      </c>
    </row>
    <row r="11" spans="1:41" s="367" customFormat="1" ht="21" x14ac:dyDescent="0.45">
      <c r="A11" s="368" t="s">
        <v>2014</v>
      </c>
      <c r="B11" s="362">
        <v>19600</v>
      </c>
      <c r="C11" s="363">
        <v>2548</v>
      </c>
      <c r="D11" s="363">
        <v>588</v>
      </c>
      <c r="E11" s="362">
        <v>96225</v>
      </c>
      <c r="F11" s="363">
        <v>12509.25</v>
      </c>
      <c r="G11" s="363">
        <v>2886.75</v>
      </c>
      <c r="H11" s="364">
        <v>600</v>
      </c>
      <c r="I11" s="365">
        <v>78</v>
      </c>
      <c r="J11" s="365">
        <v>18</v>
      </c>
      <c r="K11" s="364">
        <v>4050</v>
      </c>
      <c r="L11" s="365">
        <v>526.5</v>
      </c>
      <c r="M11" s="365">
        <v>121.5</v>
      </c>
      <c r="N11" s="364">
        <v>6370</v>
      </c>
      <c r="O11" s="365">
        <v>828.1</v>
      </c>
      <c r="P11" s="365">
        <v>191.1</v>
      </c>
      <c r="Q11" s="364">
        <v>3750</v>
      </c>
      <c r="R11" s="365">
        <v>487.5</v>
      </c>
      <c r="S11" s="365">
        <v>112.5</v>
      </c>
      <c r="T11" s="207">
        <v>3100</v>
      </c>
      <c r="U11" s="208">
        <v>403</v>
      </c>
      <c r="V11" s="208">
        <v>93</v>
      </c>
      <c r="W11" s="207">
        <v>104200</v>
      </c>
      <c r="X11" s="208">
        <v>13546</v>
      </c>
      <c r="Y11" s="208">
        <v>3126</v>
      </c>
      <c r="Z11" s="364">
        <v>150</v>
      </c>
      <c r="AA11" s="365">
        <v>19.5</v>
      </c>
      <c r="AB11" s="365">
        <v>4.5</v>
      </c>
      <c r="AC11" s="364">
        <v>63950</v>
      </c>
      <c r="AD11" s="365">
        <v>8313.5</v>
      </c>
      <c r="AE11" s="365">
        <v>1918.5</v>
      </c>
      <c r="AF11" s="364">
        <v>1050</v>
      </c>
      <c r="AG11" s="365">
        <v>136.5</v>
      </c>
      <c r="AH11" s="365">
        <v>31.5</v>
      </c>
      <c r="AI11" s="364">
        <v>20850</v>
      </c>
      <c r="AJ11" s="365">
        <v>2710.5</v>
      </c>
      <c r="AK11" s="365">
        <v>625.5</v>
      </c>
      <c r="AL11" s="366">
        <f t="shared" si="0"/>
        <v>323895</v>
      </c>
      <c r="AM11" s="366">
        <f t="shared" si="0"/>
        <v>42106.35</v>
      </c>
      <c r="AN11" s="366">
        <f t="shared" si="0"/>
        <v>9716.85</v>
      </c>
      <c r="AO11" s="366">
        <f t="shared" si="1"/>
        <v>272071.80000000005</v>
      </c>
    </row>
    <row r="12" spans="1:41" s="2" customFormat="1" ht="21" x14ac:dyDescent="0.45">
      <c r="A12" s="368" t="s">
        <v>2015</v>
      </c>
      <c r="B12" s="362">
        <v>0</v>
      </c>
      <c r="C12" s="363">
        <v>0</v>
      </c>
      <c r="D12" s="363">
        <v>0</v>
      </c>
      <c r="E12" s="362">
        <v>0</v>
      </c>
      <c r="F12" s="363">
        <v>0</v>
      </c>
      <c r="G12" s="363">
        <v>0</v>
      </c>
      <c r="H12" s="364">
        <v>0</v>
      </c>
      <c r="I12" s="365">
        <v>0</v>
      </c>
      <c r="J12" s="365">
        <v>0</v>
      </c>
      <c r="K12" s="364">
        <v>0</v>
      </c>
      <c r="L12" s="365">
        <v>0</v>
      </c>
      <c r="M12" s="365">
        <v>0</v>
      </c>
      <c r="N12" s="364">
        <v>0</v>
      </c>
      <c r="O12" s="365">
        <v>0</v>
      </c>
      <c r="P12" s="365">
        <v>0</v>
      </c>
      <c r="Q12" s="364">
        <v>0</v>
      </c>
      <c r="R12" s="365">
        <v>0</v>
      </c>
      <c r="S12" s="365">
        <v>0</v>
      </c>
      <c r="T12" s="207">
        <v>0</v>
      </c>
      <c r="U12" s="208">
        <v>0</v>
      </c>
      <c r="V12" s="208">
        <v>0</v>
      </c>
      <c r="W12" s="207">
        <v>0</v>
      </c>
      <c r="X12" s="208">
        <v>0</v>
      </c>
      <c r="Y12" s="208">
        <v>0</v>
      </c>
      <c r="Z12" s="364">
        <v>0</v>
      </c>
      <c r="AA12" s="365">
        <v>0</v>
      </c>
      <c r="AB12" s="365">
        <v>0</v>
      </c>
      <c r="AC12" s="364">
        <v>0</v>
      </c>
      <c r="AD12" s="365">
        <v>0</v>
      </c>
      <c r="AE12" s="365">
        <v>0</v>
      </c>
      <c r="AF12" s="364">
        <v>70000</v>
      </c>
      <c r="AG12" s="365">
        <v>9100</v>
      </c>
      <c r="AH12" s="365">
        <v>2100</v>
      </c>
      <c r="AI12" s="364">
        <v>51800</v>
      </c>
      <c r="AJ12" s="365">
        <v>6734</v>
      </c>
      <c r="AK12" s="365">
        <v>1554</v>
      </c>
      <c r="AL12" s="366">
        <f t="shared" si="0"/>
        <v>121800</v>
      </c>
      <c r="AM12" s="366">
        <f t="shared" si="0"/>
        <v>15834</v>
      </c>
      <c r="AN12" s="366">
        <f t="shared" si="0"/>
        <v>3654</v>
      </c>
      <c r="AO12" s="366">
        <f t="shared" si="1"/>
        <v>102312</v>
      </c>
    </row>
    <row r="13" spans="1:41" s="2" customFormat="1" ht="21" x14ac:dyDescent="0.45">
      <c r="A13" s="368" t="s">
        <v>2016</v>
      </c>
      <c r="B13" s="362">
        <v>0</v>
      </c>
      <c r="C13" s="363">
        <v>0</v>
      </c>
      <c r="D13" s="363">
        <v>0</v>
      </c>
      <c r="E13" s="362">
        <v>262490</v>
      </c>
      <c r="F13" s="363">
        <v>17869.7</v>
      </c>
      <c r="G13" s="363">
        <v>6068.7</v>
      </c>
      <c r="H13" s="364">
        <v>1421500</v>
      </c>
      <c r="I13" s="365">
        <v>67948</v>
      </c>
      <c r="J13" s="365">
        <v>29662</v>
      </c>
      <c r="K13" s="364">
        <v>66000</v>
      </c>
      <c r="L13" s="365">
        <v>2640</v>
      </c>
      <c r="M13" s="365">
        <v>1320</v>
      </c>
      <c r="N13" s="364">
        <v>0</v>
      </c>
      <c r="O13" s="365">
        <v>0</v>
      </c>
      <c r="P13" s="365">
        <v>0</v>
      </c>
      <c r="Q13" s="364">
        <v>690000</v>
      </c>
      <c r="R13" s="365">
        <v>27600</v>
      </c>
      <c r="S13" s="365">
        <v>13800</v>
      </c>
      <c r="T13" s="207">
        <v>180600</v>
      </c>
      <c r="U13" s="208">
        <v>7224</v>
      </c>
      <c r="V13" s="208">
        <v>3612</v>
      </c>
      <c r="W13" s="207">
        <v>65200</v>
      </c>
      <c r="X13" s="208">
        <v>7576</v>
      </c>
      <c r="Y13" s="208">
        <v>1856</v>
      </c>
      <c r="Z13" s="364">
        <v>182500</v>
      </c>
      <c r="AA13" s="365">
        <v>20620</v>
      </c>
      <c r="AB13" s="365">
        <v>5130</v>
      </c>
      <c r="AC13" s="364">
        <v>283500</v>
      </c>
      <c r="AD13" s="365">
        <v>36855</v>
      </c>
      <c r="AE13" s="365">
        <v>8505</v>
      </c>
      <c r="AF13" s="364">
        <v>38500</v>
      </c>
      <c r="AG13" s="365">
        <v>5005</v>
      </c>
      <c r="AH13" s="365">
        <v>1155</v>
      </c>
      <c r="AI13" s="364">
        <v>0</v>
      </c>
      <c r="AJ13" s="365">
        <v>0</v>
      </c>
      <c r="AK13" s="365">
        <v>0</v>
      </c>
      <c r="AL13" s="366">
        <f t="shared" si="0"/>
        <v>3190290</v>
      </c>
      <c r="AM13" s="366">
        <f t="shared" si="0"/>
        <v>193337.7</v>
      </c>
      <c r="AN13" s="366">
        <f t="shared" si="0"/>
        <v>71108.7</v>
      </c>
      <c r="AO13" s="366">
        <f t="shared" si="1"/>
        <v>2925843.5999999996</v>
      </c>
    </row>
    <row r="14" spans="1:41" s="2" customFormat="1" ht="21" x14ac:dyDescent="0.45">
      <c r="A14" s="369" t="s">
        <v>2017</v>
      </c>
      <c r="B14" s="362">
        <v>0</v>
      </c>
      <c r="C14" s="363">
        <v>0</v>
      </c>
      <c r="D14" s="363">
        <v>0</v>
      </c>
      <c r="E14" s="362">
        <v>36000</v>
      </c>
      <c r="F14" s="363">
        <v>24000</v>
      </c>
      <c r="G14" s="363">
        <v>12000</v>
      </c>
      <c r="H14" s="364">
        <v>0</v>
      </c>
      <c r="I14" s="365">
        <v>0</v>
      </c>
      <c r="J14" s="365">
        <v>0</v>
      </c>
      <c r="K14" s="364">
        <v>0</v>
      </c>
      <c r="L14" s="365">
        <v>0</v>
      </c>
      <c r="M14" s="365">
        <v>0</v>
      </c>
      <c r="N14" s="364">
        <v>0</v>
      </c>
      <c r="O14" s="365">
        <v>0</v>
      </c>
      <c r="P14" s="365">
        <v>0</v>
      </c>
      <c r="Q14" s="364">
        <v>991820.68</v>
      </c>
      <c r="R14" s="365">
        <v>39672.83</v>
      </c>
      <c r="S14" s="365">
        <v>19836.41</v>
      </c>
      <c r="T14" s="207">
        <v>128089.72</v>
      </c>
      <c r="U14" s="208">
        <v>5123.59</v>
      </c>
      <c r="V14" s="208">
        <v>2561.79</v>
      </c>
      <c r="W14" s="207">
        <v>0</v>
      </c>
      <c r="X14" s="208">
        <v>0</v>
      </c>
      <c r="Y14" s="208">
        <v>0</v>
      </c>
      <c r="Z14" s="364">
        <v>0</v>
      </c>
      <c r="AA14" s="365">
        <v>0</v>
      </c>
      <c r="AB14" s="365">
        <v>0</v>
      </c>
      <c r="AC14" s="364">
        <v>0</v>
      </c>
      <c r="AD14" s="365">
        <v>0</v>
      </c>
      <c r="AE14" s="365">
        <v>0</v>
      </c>
      <c r="AF14" s="364">
        <v>0</v>
      </c>
      <c r="AG14" s="365">
        <v>0</v>
      </c>
      <c r="AH14" s="365">
        <v>0</v>
      </c>
      <c r="AI14" s="364">
        <v>0</v>
      </c>
      <c r="AJ14" s="365">
        <v>0</v>
      </c>
      <c r="AK14" s="365">
        <v>0</v>
      </c>
      <c r="AL14" s="366">
        <f t="shared" si="0"/>
        <v>1155910.4000000001</v>
      </c>
      <c r="AM14" s="366">
        <f t="shared" si="0"/>
        <v>68796.42</v>
      </c>
      <c r="AN14" s="366">
        <f t="shared" si="0"/>
        <v>34398.199999999997</v>
      </c>
      <c r="AO14" s="366">
        <f t="shared" si="1"/>
        <v>1052715.7800000003</v>
      </c>
    </row>
    <row r="15" spans="1:41" s="2" customFormat="1" ht="21" x14ac:dyDescent="0.45">
      <c r="A15" s="369" t="s">
        <v>2018</v>
      </c>
      <c r="B15" s="362">
        <v>0</v>
      </c>
      <c r="C15" s="363">
        <v>0</v>
      </c>
      <c r="D15" s="363">
        <v>0</v>
      </c>
      <c r="E15" s="362">
        <v>0</v>
      </c>
      <c r="F15" s="363">
        <v>0</v>
      </c>
      <c r="G15" s="363">
        <v>0</v>
      </c>
      <c r="H15" s="364">
        <v>0</v>
      </c>
      <c r="I15" s="365">
        <v>0</v>
      </c>
      <c r="J15" s="365">
        <v>0</v>
      </c>
      <c r="K15" s="364">
        <v>0</v>
      </c>
      <c r="L15" s="365">
        <v>0</v>
      </c>
      <c r="M15" s="365">
        <v>0</v>
      </c>
      <c r="N15" s="364">
        <v>0</v>
      </c>
      <c r="O15" s="365">
        <v>0</v>
      </c>
      <c r="P15" s="365">
        <v>0</v>
      </c>
      <c r="Q15" s="364">
        <v>38400</v>
      </c>
      <c r="R15" s="365">
        <v>2832</v>
      </c>
      <c r="S15" s="365">
        <v>912</v>
      </c>
      <c r="T15" s="207">
        <v>27200</v>
      </c>
      <c r="U15" s="208">
        <v>3536</v>
      </c>
      <c r="V15" s="208">
        <v>816</v>
      </c>
      <c r="W15" s="207">
        <v>0</v>
      </c>
      <c r="X15" s="208">
        <v>0</v>
      </c>
      <c r="Y15" s="208">
        <v>0</v>
      </c>
      <c r="Z15" s="364">
        <v>0</v>
      </c>
      <c r="AA15" s="365">
        <v>0</v>
      </c>
      <c r="AB15" s="365">
        <v>0</v>
      </c>
      <c r="AC15" s="364">
        <v>125000</v>
      </c>
      <c r="AD15" s="365">
        <v>16250</v>
      </c>
      <c r="AE15" s="365">
        <v>3750</v>
      </c>
      <c r="AF15" s="364">
        <v>18600</v>
      </c>
      <c r="AG15" s="365">
        <v>2418</v>
      </c>
      <c r="AH15" s="365">
        <v>558</v>
      </c>
      <c r="AI15" s="364">
        <v>61000</v>
      </c>
      <c r="AJ15" s="365">
        <v>7930</v>
      </c>
      <c r="AK15" s="365">
        <v>1830</v>
      </c>
      <c r="AL15" s="366">
        <f>SUM(B15+E15+H15+K15+N15+Q15+T15+W15+Z15+AC15+AF15+AI15)</f>
        <v>270200</v>
      </c>
      <c r="AM15" s="366">
        <f>SUM(C15+F15+I15+L15+O15+R15+U15+X15+AA15+AD15+AG15+AJ15)</f>
        <v>32966</v>
      </c>
      <c r="AN15" s="366">
        <f>SUM(D15+G15+J15+M15+P15+S15+V15+Y15+AB15+AE15+AH15+AK15)</f>
        <v>7866</v>
      </c>
      <c r="AO15" s="366">
        <f>SUM(AL15-AM15-AN15)</f>
        <v>229368</v>
      </c>
    </row>
    <row r="16" spans="1:41" s="2" customFormat="1" ht="21" x14ac:dyDescent="0.45">
      <c r="A16" s="361" t="s">
        <v>2019</v>
      </c>
      <c r="B16" s="362">
        <v>29000</v>
      </c>
      <c r="C16" s="363">
        <v>1160</v>
      </c>
      <c r="D16" s="363">
        <v>580</v>
      </c>
      <c r="E16" s="362">
        <v>0</v>
      </c>
      <c r="F16" s="363">
        <v>0</v>
      </c>
      <c r="G16" s="363">
        <v>0</v>
      </c>
      <c r="H16" s="364">
        <v>0</v>
      </c>
      <c r="I16" s="365">
        <v>0</v>
      </c>
      <c r="J16" s="365">
        <v>0</v>
      </c>
      <c r="K16" s="364">
        <v>0</v>
      </c>
      <c r="L16" s="365">
        <v>0</v>
      </c>
      <c r="M16" s="365">
        <v>0</v>
      </c>
      <c r="N16" s="364">
        <v>8600</v>
      </c>
      <c r="O16" s="365">
        <v>344</v>
      </c>
      <c r="P16" s="365">
        <v>172</v>
      </c>
      <c r="Q16" s="364">
        <v>0</v>
      </c>
      <c r="R16" s="365">
        <v>0</v>
      </c>
      <c r="S16" s="365">
        <v>0</v>
      </c>
      <c r="T16" s="207">
        <v>0</v>
      </c>
      <c r="U16" s="208">
        <v>0</v>
      </c>
      <c r="V16" s="208">
        <v>0</v>
      </c>
      <c r="W16" s="207">
        <v>0</v>
      </c>
      <c r="X16" s="208">
        <v>0</v>
      </c>
      <c r="Y16" s="208">
        <v>0</v>
      </c>
      <c r="Z16" s="364">
        <v>0</v>
      </c>
      <c r="AA16" s="365">
        <v>0</v>
      </c>
      <c r="AB16" s="365">
        <v>0</v>
      </c>
      <c r="AC16" s="364">
        <v>0</v>
      </c>
      <c r="AD16" s="365">
        <v>0</v>
      </c>
      <c r="AE16" s="365">
        <v>0</v>
      </c>
      <c r="AF16" s="364">
        <v>0</v>
      </c>
      <c r="AG16" s="365">
        <v>0</v>
      </c>
      <c r="AH16" s="365">
        <v>0</v>
      </c>
      <c r="AI16" s="364">
        <v>0</v>
      </c>
      <c r="AJ16" s="365">
        <v>0</v>
      </c>
      <c r="AK16" s="365">
        <v>0</v>
      </c>
      <c r="AL16" s="366">
        <f t="shared" si="0"/>
        <v>37600</v>
      </c>
      <c r="AM16" s="366">
        <f t="shared" si="0"/>
        <v>1504</v>
      </c>
      <c r="AN16" s="366">
        <f t="shared" si="0"/>
        <v>752</v>
      </c>
      <c r="AO16" s="366">
        <f t="shared" si="1"/>
        <v>35344</v>
      </c>
    </row>
    <row r="17" spans="1:41" s="2" customFormat="1" ht="21" x14ac:dyDescent="0.45">
      <c r="A17" s="361" t="s">
        <v>2020</v>
      </c>
      <c r="B17" s="362">
        <v>0</v>
      </c>
      <c r="C17" s="363">
        <v>0</v>
      </c>
      <c r="D17" s="363">
        <v>0</v>
      </c>
      <c r="E17" s="362">
        <v>6670800</v>
      </c>
      <c r="F17" s="363">
        <v>266832</v>
      </c>
      <c r="G17" s="363">
        <v>133416</v>
      </c>
      <c r="H17" s="364">
        <v>5000000</v>
      </c>
      <c r="I17" s="365">
        <v>200000</v>
      </c>
      <c r="J17" s="365">
        <v>100000</v>
      </c>
      <c r="K17" s="364">
        <v>0</v>
      </c>
      <c r="L17" s="365">
        <v>0</v>
      </c>
      <c r="M17" s="365">
        <v>0</v>
      </c>
      <c r="N17" s="364">
        <v>741200</v>
      </c>
      <c r="O17" s="365">
        <v>29648</v>
      </c>
      <c r="P17" s="365">
        <v>14824</v>
      </c>
      <c r="Q17" s="364">
        <v>0</v>
      </c>
      <c r="R17" s="365">
        <v>0</v>
      </c>
      <c r="S17" s="365">
        <v>0</v>
      </c>
      <c r="T17" s="207">
        <v>0</v>
      </c>
      <c r="U17" s="208">
        <v>0</v>
      </c>
      <c r="V17" s="208">
        <v>0</v>
      </c>
      <c r="W17" s="207">
        <v>0</v>
      </c>
      <c r="X17" s="208">
        <v>0</v>
      </c>
      <c r="Y17" s="208">
        <v>0</v>
      </c>
      <c r="Z17" s="364">
        <v>0</v>
      </c>
      <c r="AA17" s="365">
        <v>0</v>
      </c>
      <c r="AB17" s="365">
        <v>0</v>
      </c>
      <c r="AC17" s="364">
        <v>0</v>
      </c>
      <c r="AD17" s="365">
        <v>0</v>
      </c>
      <c r="AE17" s="365">
        <v>0</v>
      </c>
      <c r="AF17" s="364">
        <v>0</v>
      </c>
      <c r="AG17" s="365">
        <v>0</v>
      </c>
      <c r="AH17" s="365">
        <v>0</v>
      </c>
      <c r="AI17" s="364">
        <v>6475740</v>
      </c>
      <c r="AJ17" s="365">
        <v>312354.59999999998</v>
      </c>
      <c r="AK17" s="365">
        <v>135439.79999999999</v>
      </c>
      <c r="AL17" s="366">
        <f t="shared" si="0"/>
        <v>18887740</v>
      </c>
      <c r="AM17" s="366">
        <f t="shared" si="0"/>
        <v>808834.6</v>
      </c>
      <c r="AN17" s="366">
        <f t="shared" si="0"/>
        <v>383679.8</v>
      </c>
      <c r="AO17" s="366">
        <f t="shared" si="1"/>
        <v>17695225.599999998</v>
      </c>
    </row>
    <row r="18" spans="1:41" s="2" customFormat="1" ht="21" x14ac:dyDescent="0.45">
      <c r="A18" s="361" t="s">
        <v>2021</v>
      </c>
      <c r="B18" s="362">
        <v>0</v>
      </c>
      <c r="C18" s="363">
        <v>0</v>
      </c>
      <c r="D18" s="363">
        <v>0</v>
      </c>
      <c r="E18" s="362">
        <v>0</v>
      </c>
      <c r="F18" s="363">
        <v>0</v>
      </c>
      <c r="G18" s="363">
        <v>0</v>
      </c>
      <c r="H18" s="364">
        <v>0</v>
      </c>
      <c r="I18" s="365">
        <v>0</v>
      </c>
      <c r="J18" s="365">
        <v>0</v>
      </c>
      <c r="K18" s="364">
        <v>0</v>
      </c>
      <c r="L18" s="365">
        <v>0</v>
      </c>
      <c r="M18" s="365">
        <v>0</v>
      </c>
      <c r="N18" s="364">
        <v>0</v>
      </c>
      <c r="O18" s="365">
        <v>0</v>
      </c>
      <c r="P18" s="365">
        <v>0</v>
      </c>
      <c r="Q18" s="364">
        <v>0</v>
      </c>
      <c r="R18" s="365">
        <v>0</v>
      </c>
      <c r="S18" s="365">
        <v>0</v>
      </c>
      <c r="T18" s="207">
        <v>0</v>
      </c>
      <c r="U18" s="208">
        <v>0</v>
      </c>
      <c r="V18" s="208">
        <v>0</v>
      </c>
      <c r="W18" s="207">
        <v>0</v>
      </c>
      <c r="X18" s="208">
        <v>0</v>
      </c>
      <c r="Y18" s="208">
        <v>0</v>
      </c>
      <c r="Z18" s="364">
        <v>0</v>
      </c>
      <c r="AA18" s="365">
        <v>0</v>
      </c>
      <c r="AB18" s="365">
        <v>0</v>
      </c>
      <c r="AC18" s="364">
        <v>0</v>
      </c>
      <c r="AD18" s="365">
        <v>0</v>
      </c>
      <c r="AE18" s="365">
        <v>0</v>
      </c>
      <c r="AF18" s="364">
        <v>0</v>
      </c>
      <c r="AG18" s="365">
        <v>0</v>
      </c>
      <c r="AH18" s="365">
        <v>0</v>
      </c>
      <c r="AI18" s="364">
        <v>0</v>
      </c>
      <c r="AJ18" s="365">
        <v>0</v>
      </c>
      <c r="AK18" s="365">
        <v>0</v>
      </c>
      <c r="AL18" s="366">
        <f t="shared" si="0"/>
        <v>0</v>
      </c>
      <c r="AM18" s="366">
        <f t="shared" si="0"/>
        <v>0</v>
      </c>
      <c r="AN18" s="366">
        <f t="shared" si="0"/>
        <v>0</v>
      </c>
      <c r="AO18" s="366">
        <f t="shared" si="1"/>
        <v>0</v>
      </c>
    </row>
    <row r="19" spans="1:41" s="2" customFormat="1" ht="21" x14ac:dyDescent="0.45">
      <c r="A19" s="369" t="s">
        <v>2022</v>
      </c>
      <c r="B19" s="362">
        <v>0</v>
      </c>
      <c r="C19" s="363">
        <v>0</v>
      </c>
      <c r="D19" s="363">
        <v>0</v>
      </c>
      <c r="E19" s="362">
        <v>0</v>
      </c>
      <c r="F19" s="363">
        <v>0</v>
      </c>
      <c r="G19" s="363">
        <v>0</v>
      </c>
      <c r="H19" s="364">
        <v>0</v>
      </c>
      <c r="I19" s="365">
        <v>0</v>
      </c>
      <c r="J19" s="365">
        <v>0</v>
      </c>
      <c r="K19" s="364">
        <v>0</v>
      </c>
      <c r="L19" s="365">
        <v>0</v>
      </c>
      <c r="M19" s="365">
        <v>0</v>
      </c>
      <c r="N19" s="364">
        <v>0</v>
      </c>
      <c r="O19" s="365">
        <v>0</v>
      </c>
      <c r="P19" s="365">
        <v>0</v>
      </c>
      <c r="Q19" s="364">
        <v>0</v>
      </c>
      <c r="R19" s="365">
        <v>0</v>
      </c>
      <c r="S19" s="365">
        <v>0</v>
      </c>
      <c r="T19" s="207">
        <v>0</v>
      </c>
      <c r="U19" s="208">
        <v>0</v>
      </c>
      <c r="V19" s="208">
        <v>0</v>
      </c>
      <c r="W19" s="207">
        <v>0</v>
      </c>
      <c r="X19" s="208">
        <v>0</v>
      </c>
      <c r="Y19" s="208">
        <v>0</v>
      </c>
      <c r="Z19" s="364">
        <v>0</v>
      </c>
      <c r="AA19" s="365">
        <v>0</v>
      </c>
      <c r="AB19" s="365">
        <v>0</v>
      </c>
      <c r="AC19" s="364">
        <v>0</v>
      </c>
      <c r="AD19" s="365">
        <v>0</v>
      </c>
      <c r="AE19" s="365">
        <v>0</v>
      </c>
      <c r="AF19" s="364">
        <v>0</v>
      </c>
      <c r="AG19" s="365">
        <v>0</v>
      </c>
      <c r="AH19" s="365">
        <v>0</v>
      </c>
      <c r="AI19" s="364">
        <v>0</v>
      </c>
      <c r="AJ19" s="365">
        <v>0</v>
      </c>
      <c r="AK19" s="365">
        <v>0</v>
      </c>
      <c r="AL19" s="366">
        <f t="shared" si="0"/>
        <v>0</v>
      </c>
      <c r="AM19" s="366">
        <f t="shared" si="0"/>
        <v>0</v>
      </c>
      <c r="AN19" s="366">
        <f t="shared" si="0"/>
        <v>0</v>
      </c>
      <c r="AO19" s="366">
        <f t="shared" si="1"/>
        <v>0</v>
      </c>
    </row>
    <row r="20" spans="1:41" s="2" customFormat="1" ht="21" x14ac:dyDescent="0.45">
      <c r="A20" s="370" t="s">
        <v>2023</v>
      </c>
      <c r="B20" s="362">
        <v>0</v>
      </c>
      <c r="C20" s="363">
        <v>0</v>
      </c>
      <c r="D20" s="363">
        <v>0</v>
      </c>
      <c r="E20" s="362">
        <v>0</v>
      </c>
      <c r="F20" s="363">
        <v>0</v>
      </c>
      <c r="G20" s="363">
        <v>0</v>
      </c>
      <c r="H20" s="364">
        <v>0</v>
      </c>
      <c r="I20" s="365">
        <v>0</v>
      </c>
      <c r="J20" s="365">
        <v>0</v>
      </c>
      <c r="K20" s="364">
        <v>0</v>
      </c>
      <c r="L20" s="365">
        <v>0</v>
      </c>
      <c r="M20" s="365">
        <v>0</v>
      </c>
      <c r="N20" s="364">
        <v>0</v>
      </c>
      <c r="O20" s="365">
        <v>0</v>
      </c>
      <c r="P20" s="365">
        <v>0</v>
      </c>
      <c r="Q20" s="364">
        <v>0</v>
      </c>
      <c r="R20" s="365">
        <v>0</v>
      </c>
      <c r="S20" s="365">
        <v>0</v>
      </c>
      <c r="T20" s="207">
        <v>0</v>
      </c>
      <c r="U20" s="208">
        <v>0</v>
      </c>
      <c r="V20" s="208">
        <v>0</v>
      </c>
      <c r="W20" s="207">
        <v>0</v>
      </c>
      <c r="X20" s="208">
        <v>0</v>
      </c>
      <c r="Y20" s="208">
        <v>0</v>
      </c>
      <c r="Z20" s="364">
        <v>0</v>
      </c>
      <c r="AA20" s="365">
        <v>0</v>
      </c>
      <c r="AB20" s="365">
        <v>0</v>
      </c>
      <c r="AC20" s="364">
        <v>0</v>
      </c>
      <c r="AD20" s="365">
        <v>0</v>
      </c>
      <c r="AE20" s="365">
        <v>0</v>
      </c>
      <c r="AF20" s="364">
        <v>0</v>
      </c>
      <c r="AG20" s="365">
        <v>0</v>
      </c>
      <c r="AH20" s="365">
        <v>0</v>
      </c>
      <c r="AI20" s="364">
        <v>0</v>
      </c>
      <c r="AJ20" s="365">
        <v>0</v>
      </c>
      <c r="AK20" s="365">
        <v>0</v>
      </c>
      <c r="AL20" s="366">
        <f t="shared" si="0"/>
        <v>0</v>
      </c>
      <c r="AM20" s="366">
        <f t="shared" si="0"/>
        <v>0</v>
      </c>
      <c r="AN20" s="366">
        <f t="shared" si="0"/>
        <v>0</v>
      </c>
      <c r="AO20" s="366">
        <f t="shared" si="1"/>
        <v>0</v>
      </c>
    </row>
    <row r="21" spans="1:41" s="2" customFormat="1" ht="21" x14ac:dyDescent="0.45">
      <c r="A21" s="220" t="s">
        <v>2024</v>
      </c>
      <c r="B21" s="362">
        <v>0</v>
      </c>
      <c r="C21" s="363">
        <v>0</v>
      </c>
      <c r="D21" s="363">
        <v>0</v>
      </c>
      <c r="E21" s="362">
        <v>0</v>
      </c>
      <c r="F21" s="363">
        <v>0</v>
      </c>
      <c r="G21" s="363">
        <v>0</v>
      </c>
      <c r="H21" s="364">
        <v>0</v>
      </c>
      <c r="I21" s="365">
        <v>0</v>
      </c>
      <c r="J21" s="365">
        <v>0</v>
      </c>
      <c r="K21" s="364">
        <v>0</v>
      </c>
      <c r="L21" s="365">
        <v>0</v>
      </c>
      <c r="M21" s="365">
        <v>0</v>
      </c>
      <c r="N21" s="364">
        <v>0</v>
      </c>
      <c r="O21" s="365">
        <v>0</v>
      </c>
      <c r="P21" s="365">
        <v>0</v>
      </c>
      <c r="Q21" s="364">
        <v>0</v>
      </c>
      <c r="R21" s="365">
        <v>0</v>
      </c>
      <c r="S21" s="365">
        <v>0</v>
      </c>
      <c r="T21" s="207">
        <v>0</v>
      </c>
      <c r="U21" s="208">
        <v>0</v>
      </c>
      <c r="V21" s="208">
        <v>0</v>
      </c>
      <c r="W21" s="207">
        <v>0</v>
      </c>
      <c r="X21" s="208">
        <v>0</v>
      </c>
      <c r="Y21" s="208">
        <v>0</v>
      </c>
      <c r="Z21" s="364">
        <v>0</v>
      </c>
      <c r="AA21" s="365">
        <v>0</v>
      </c>
      <c r="AB21" s="365">
        <v>0</v>
      </c>
      <c r="AC21" s="364">
        <v>0</v>
      </c>
      <c r="AD21" s="365">
        <v>0</v>
      </c>
      <c r="AE21" s="365">
        <v>0</v>
      </c>
      <c r="AF21" s="364">
        <v>0</v>
      </c>
      <c r="AG21" s="365">
        <v>0</v>
      </c>
      <c r="AH21" s="365">
        <v>0</v>
      </c>
      <c r="AI21" s="364">
        <v>0</v>
      </c>
      <c r="AJ21" s="365">
        <v>0</v>
      </c>
      <c r="AK21" s="365">
        <v>0</v>
      </c>
      <c r="AL21" s="366">
        <f t="shared" si="0"/>
        <v>0</v>
      </c>
      <c r="AM21" s="366">
        <f t="shared" si="0"/>
        <v>0</v>
      </c>
      <c r="AN21" s="366">
        <f t="shared" si="0"/>
        <v>0</v>
      </c>
      <c r="AO21" s="366">
        <f t="shared" si="1"/>
        <v>0</v>
      </c>
    </row>
    <row r="22" spans="1:41" s="2" customFormat="1" ht="21" x14ac:dyDescent="0.45">
      <c r="A22" s="361" t="s">
        <v>2025</v>
      </c>
      <c r="B22" s="362">
        <v>0</v>
      </c>
      <c r="C22" s="363">
        <v>0</v>
      </c>
      <c r="D22" s="363">
        <v>0</v>
      </c>
      <c r="E22" s="362">
        <v>0</v>
      </c>
      <c r="F22" s="363">
        <v>0</v>
      </c>
      <c r="G22" s="363">
        <v>0</v>
      </c>
      <c r="H22" s="364">
        <v>0</v>
      </c>
      <c r="I22" s="365">
        <v>0</v>
      </c>
      <c r="J22" s="365">
        <v>0</v>
      </c>
      <c r="K22" s="364">
        <v>0</v>
      </c>
      <c r="L22" s="365">
        <v>0</v>
      </c>
      <c r="M22" s="365">
        <v>0</v>
      </c>
      <c r="N22" s="364">
        <v>0</v>
      </c>
      <c r="O22" s="365">
        <v>0</v>
      </c>
      <c r="P22" s="365">
        <v>0</v>
      </c>
      <c r="Q22" s="364">
        <v>5000</v>
      </c>
      <c r="R22" s="365">
        <v>650</v>
      </c>
      <c r="S22" s="365">
        <v>150</v>
      </c>
      <c r="T22" s="207">
        <v>11000</v>
      </c>
      <c r="U22" s="208">
        <v>1430</v>
      </c>
      <c r="V22" s="208">
        <v>330</v>
      </c>
      <c r="W22" s="207">
        <v>0</v>
      </c>
      <c r="X22" s="208">
        <v>0</v>
      </c>
      <c r="Y22" s="208">
        <v>0</v>
      </c>
      <c r="Z22" s="364">
        <v>10000</v>
      </c>
      <c r="AA22" s="365">
        <v>1300</v>
      </c>
      <c r="AB22" s="365">
        <v>300</v>
      </c>
      <c r="AC22" s="364">
        <v>0</v>
      </c>
      <c r="AD22" s="365">
        <v>0</v>
      </c>
      <c r="AE22" s="365">
        <v>0</v>
      </c>
      <c r="AF22" s="364">
        <v>0</v>
      </c>
      <c r="AG22" s="365">
        <v>0</v>
      </c>
      <c r="AH22" s="365">
        <v>0</v>
      </c>
      <c r="AI22" s="364">
        <v>0</v>
      </c>
      <c r="AJ22" s="365">
        <v>0</v>
      </c>
      <c r="AK22" s="365">
        <v>0</v>
      </c>
      <c r="AL22" s="366">
        <f t="shared" si="0"/>
        <v>26000</v>
      </c>
      <c r="AM22" s="366">
        <f t="shared" si="0"/>
        <v>3380</v>
      </c>
      <c r="AN22" s="366">
        <f t="shared" si="0"/>
        <v>780</v>
      </c>
      <c r="AO22" s="366">
        <f t="shared" si="1"/>
        <v>21840</v>
      </c>
    </row>
    <row r="23" spans="1:41" s="2" customFormat="1" ht="21" x14ac:dyDescent="0.45">
      <c r="A23" s="369" t="s">
        <v>2026</v>
      </c>
      <c r="B23" s="362">
        <v>0</v>
      </c>
      <c r="C23" s="363">
        <v>0</v>
      </c>
      <c r="D23" s="363">
        <v>0</v>
      </c>
      <c r="E23" s="362">
        <v>0</v>
      </c>
      <c r="F23" s="363">
        <v>0</v>
      </c>
      <c r="G23" s="363">
        <v>0</v>
      </c>
      <c r="H23" s="364">
        <v>0</v>
      </c>
      <c r="I23" s="365">
        <v>0</v>
      </c>
      <c r="J23" s="365">
        <v>0</v>
      </c>
      <c r="K23" s="364">
        <v>0</v>
      </c>
      <c r="L23" s="365">
        <v>0</v>
      </c>
      <c r="M23" s="365">
        <v>0</v>
      </c>
      <c r="N23" s="364">
        <v>0</v>
      </c>
      <c r="O23" s="365">
        <v>0</v>
      </c>
      <c r="P23" s="365">
        <v>0</v>
      </c>
      <c r="Q23" s="364">
        <v>8500</v>
      </c>
      <c r="R23" s="365">
        <v>1105</v>
      </c>
      <c r="S23" s="365">
        <v>255</v>
      </c>
      <c r="T23" s="207">
        <v>19500</v>
      </c>
      <c r="U23" s="208">
        <v>2535</v>
      </c>
      <c r="V23" s="208">
        <v>585</v>
      </c>
      <c r="W23" s="207">
        <v>0</v>
      </c>
      <c r="X23" s="208">
        <v>0</v>
      </c>
      <c r="Y23" s="208">
        <v>0</v>
      </c>
      <c r="Z23" s="364">
        <v>0</v>
      </c>
      <c r="AA23" s="365">
        <v>0</v>
      </c>
      <c r="AB23" s="365">
        <v>0</v>
      </c>
      <c r="AC23" s="364">
        <v>0</v>
      </c>
      <c r="AD23" s="365">
        <v>0</v>
      </c>
      <c r="AE23" s="365">
        <v>0</v>
      </c>
      <c r="AF23" s="364">
        <v>0</v>
      </c>
      <c r="AG23" s="365">
        <v>0</v>
      </c>
      <c r="AH23" s="365">
        <v>0</v>
      </c>
      <c r="AI23" s="364">
        <v>0</v>
      </c>
      <c r="AJ23" s="365">
        <v>0</v>
      </c>
      <c r="AK23" s="365">
        <v>0</v>
      </c>
      <c r="AL23" s="366">
        <f t="shared" si="0"/>
        <v>28000</v>
      </c>
      <c r="AM23" s="366">
        <f t="shared" si="0"/>
        <v>3640</v>
      </c>
      <c r="AN23" s="366">
        <f t="shared" si="0"/>
        <v>840</v>
      </c>
      <c r="AO23" s="366">
        <f t="shared" si="1"/>
        <v>23520</v>
      </c>
    </row>
    <row r="24" spans="1:41" s="2" customFormat="1" ht="21" x14ac:dyDescent="0.45">
      <c r="A24" s="361" t="s">
        <v>2027</v>
      </c>
      <c r="B24" s="362">
        <v>0</v>
      </c>
      <c r="C24" s="363">
        <v>0</v>
      </c>
      <c r="D24" s="363">
        <v>0</v>
      </c>
      <c r="E24" s="362">
        <v>0</v>
      </c>
      <c r="F24" s="363">
        <v>0</v>
      </c>
      <c r="G24" s="363">
        <v>0</v>
      </c>
      <c r="H24" s="364">
        <v>0</v>
      </c>
      <c r="I24" s="365">
        <v>0</v>
      </c>
      <c r="J24" s="365">
        <v>0</v>
      </c>
      <c r="K24" s="364">
        <v>46500</v>
      </c>
      <c r="L24" s="365">
        <v>6045</v>
      </c>
      <c r="M24" s="365">
        <v>1395</v>
      </c>
      <c r="N24" s="364">
        <v>0</v>
      </c>
      <c r="O24" s="365">
        <v>0</v>
      </c>
      <c r="P24" s="365">
        <v>0</v>
      </c>
      <c r="Q24" s="364">
        <v>0</v>
      </c>
      <c r="R24" s="365">
        <v>0</v>
      </c>
      <c r="S24" s="365">
        <v>0</v>
      </c>
      <c r="T24" s="207">
        <v>6400</v>
      </c>
      <c r="U24" s="208">
        <v>832</v>
      </c>
      <c r="V24" s="208">
        <v>192</v>
      </c>
      <c r="W24" s="207">
        <v>0</v>
      </c>
      <c r="X24" s="208">
        <v>0</v>
      </c>
      <c r="Y24" s="208">
        <v>0</v>
      </c>
      <c r="Z24" s="364">
        <v>9600</v>
      </c>
      <c r="AA24" s="365">
        <v>1248</v>
      </c>
      <c r="AB24" s="365">
        <v>288</v>
      </c>
      <c r="AC24" s="364">
        <v>42800</v>
      </c>
      <c r="AD24" s="365">
        <v>2144</v>
      </c>
      <c r="AE24" s="365">
        <v>904</v>
      </c>
      <c r="AF24" s="364">
        <v>129950</v>
      </c>
      <c r="AG24" s="365">
        <v>11763.5</v>
      </c>
      <c r="AH24" s="365">
        <v>3328.5</v>
      </c>
      <c r="AI24" s="364">
        <v>0</v>
      </c>
      <c r="AJ24" s="365">
        <v>0</v>
      </c>
      <c r="AK24" s="365">
        <v>0</v>
      </c>
      <c r="AL24" s="366">
        <f t="shared" si="0"/>
        <v>235250</v>
      </c>
      <c r="AM24" s="366">
        <f t="shared" si="0"/>
        <v>22032.5</v>
      </c>
      <c r="AN24" s="366">
        <f t="shared" si="0"/>
        <v>6107.5</v>
      </c>
      <c r="AO24" s="366">
        <f t="shared" si="1"/>
        <v>207110</v>
      </c>
    </row>
    <row r="25" spans="1:41" s="2" customFormat="1" ht="21" x14ac:dyDescent="0.45">
      <c r="A25" s="369" t="s">
        <v>2028</v>
      </c>
      <c r="B25" s="362">
        <v>0</v>
      </c>
      <c r="C25" s="363">
        <v>0</v>
      </c>
      <c r="D25" s="363">
        <v>0</v>
      </c>
      <c r="E25" s="362">
        <v>0</v>
      </c>
      <c r="F25" s="363">
        <v>0</v>
      </c>
      <c r="G25" s="363">
        <v>0</v>
      </c>
      <c r="H25" s="364">
        <v>0</v>
      </c>
      <c r="I25" s="365">
        <v>0</v>
      </c>
      <c r="J25" s="365">
        <v>0</v>
      </c>
      <c r="K25" s="364">
        <v>0</v>
      </c>
      <c r="L25" s="365">
        <v>0</v>
      </c>
      <c r="M25" s="365">
        <v>0</v>
      </c>
      <c r="N25" s="364">
        <v>16200</v>
      </c>
      <c r="O25" s="365">
        <v>2106</v>
      </c>
      <c r="P25" s="365">
        <v>486</v>
      </c>
      <c r="Q25" s="364">
        <v>0</v>
      </c>
      <c r="R25" s="365">
        <v>0</v>
      </c>
      <c r="S25" s="365">
        <v>0</v>
      </c>
      <c r="T25" s="207">
        <v>0</v>
      </c>
      <c r="U25" s="208">
        <v>0</v>
      </c>
      <c r="V25" s="208">
        <v>0</v>
      </c>
      <c r="W25" s="207">
        <v>0</v>
      </c>
      <c r="X25" s="208">
        <v>0</v>
      </c>
      <c r="Y25" s="208">
        <v>0</v>
      </c>
      <c r="Z25" s="364">
        <v>0</v>
      </c>
      <c r="AA25" s="365">
        <v>0</v>
      </c>
      <c r="AB25" s="365">
        <v>0</v>
      </c>
      <c r="AC25" s="364">
        <v>22500</v>
      </c>
      <c r="AD25" s="365">
        <v>2925</v>
      </c>
      <c r="AE25" s="365">
        <v>675</v>
      </c>
      <c r="AF25" s="364">
        <v>18000</v>
      </c>
      <c r="AG25" s="365">
        <v>2340</v>
      </c>
      <c r="AH25" s="365">
        <v>540</v>
      </c>
      <c r="AI25" s="364">
        <v>0</v>
      </c>
      <c r="AJ25" s="365">
        <v>0</v>
      </c>
      <c r="AK25" s="365">
        <v>0</v>
      </c>
      <c r="AL25" s="366">
        <f t="shared" si="0"/>
        <v>56700</v>
      </c>
      <c r="AM25" s="366">
        <f t="shared" si="0"/>
        <v>7371</v>
      </c>
      <c r="AN25" s="366">
        <f t="shared" si="0"/>
        <v>1701</v>
      </c>
      <c r="AO25" s="366">
        <f t="shared" si="1"/>
        <v>47628</v>
      </c>
    </row>
    <row r="26" spans="1:41" s="2" customFormat="1" ht="21" x14ac:dyDescent="0.45">
      <c r="A26" s="361" t="s">
        <v>2029</v>
      </c>
      <c r="B26" s="362">
        <v>0</v>
      </c>
      <c r="C26" s="363">
        <v>0</v>
      </c>
      <c r="D26" s="363">
        <v>0</v>
      </c>
      <c r="E26" s="362">
        <v>484400</v>
      </c>
      <c r="F26" s="363">
        <v>19376</v>
      </c>
      <c r="G26" s="363">
        <v>9688</v>
      </c>
      <c r="H26" s="364">
        <v>0</v>
      </c>
      <c r="I26" s="365">
        <v>0</v>
      </c>
      <c r="J26" s="365">
        <v>0</v>
      </c>
      <c r="K26" s="364">
        <v>0</v>
      </c>
      <c r="L26" s="365">
        <v>0</v>
      </c>
      <c r="M26" s="365">
        <v>0</v>
      </c>
      <c r="N26" s="364">
        <v>0</v>
      </c>
      <c r="O26" s="365">
        <v>0</v>
      </c>
      <c r="P26" s="365">
        <v>0</v>
      </c>
      <c r="Q26" s="364">
        <v>0</v>
      </c>
      <c r="R26" s="365">
        <v>0</v>
      </c>
      <c r="S26" s="365">
        <v>0</v>
      </c>
      <c r="T26" s="207">
        <v>0</v>
      </c>
      <c r="U26" s="208">
        <v>0</v>
      </c>
      <c r="V26" s="208">
        <v>0</v>
      </c>
      <c r="W26" s="207">
        <v>0</v>
      </c>
      <c r="X26" s="208">
        <v>0</v>
      </c>
      <c r="Y26" s="208">
        <v>0</v>
      </c>
      <c r="Z26" s="364">
        <v>0</v>
      </c>
      <c r="AA26" s="365">
        <v>0</v>
      </c>
      <c r="AB26" s="365">
        <v>0</v>
      </c>
      <c r="AC26" s="364">
        <v>0</v>
      </c>
      <c r="AD26" s="365">
        <v>0</v>
      </c>
      <c r="AE26" s="365">
        <v>0</v>
      </c>
      <c r="AF26" s="364">
        <v>0</v>
      </c>
      <c r="AG26" s="365">
        <v>0</v>
      </c>
      <c r="AH26" s="365">
        <v>0</v>
      </c>
      <c r="AI26" s="364">
        <v>0</v>
      </c>
      <c r="AJ26" s="365">
        <v>0</v>
      </c>
      <c r="AK26" s="365">
        <v>0</v>
      </c>
      <c r="AL26" s="366">
        <f t="shared" si="0"/>
        <v>484400</v>
      </c>
      <c r="AM26" s="366">
        <f t="shared" si="0"/>
        <v>19376</v>
      </c>
      <c r="AN26" s="366">
        <f t="shared" si="0"/>
        <v>9688</v>
      </c>
      <c r="AO26" s="366">
        <f t="shared" si="1"/>
        <v>455336</v>
      </c>
    </row>
    <row r="27" spans="1:41" s="2" customFormat="1" ht="21" x14ac:dyDescent="0.45">
      <c r="A27" s="369" t="s">
        <v>2030</v>
      </c>
      <c r="B27" s="362">
        <v>0</v>
      </c>
      <c r="C27" s="363">
        <v>0</v>
      </c>
      <c r="D27" s="363">
        <v>0</v>
      </c>
      <c r="E27" s="362">
        <v>0</v>
      </c>
      <c r="F27" s="363">
        <v>0</v>
      </c>
      <c r="G27" s="363">
        <v>0</v>
      </c>
      <c r="H27" s="364">
        <v>0</v>
      </c>
      <c r="I27" s="365">
        <v>0</v>
      </c>
      <c r="J27" s="365">
        <v>0</v>
      </c>
      <c r="K27" s="364">
        <v>0</v>
      </c>
      <c r="L27" s="365">
        <v>0</v>
      </c>
      <c r="M27" s="365">
        <v>0</v>
      </c>
      <c r="N27" s="364">
        <v>81740</v>
      </c>
      <c r="O27" s="365">
        <v>10626.2</v>
      </c>
      <c r="P27" s="365">
        <v>2452.1999999999998</v>
      </c>
      <c r="Q27" s="364">
        <v>22500</v>
      </c>
      <c r="R27" s="365">
        <v>2925</v>
      </c>
      <c r="S27" s="365">
        <v>675</v>
      </c>
      <c r="T27" s="207">
        <v>0</v>
      </c>
      <c r="U27" s="208">
        <v>0</v>
      </c>
      <c r="V27" s="208">
        <v>0</v>
      </c>
      <c r="W27" s="207">
        <v>0</v>
      </c>
      <c r="X27" s="208">
        <v>0</v>
      </c>
      <c r="Y27" s="208">
        <v>0</v>
      </c>
      <c r="Z27" s="364">
        <v>0</v>
      </c>
      <c r="AA27" s="365">
        <v>0</v>
      </c>
      <c r="AB27" s="365">
        <v>0</v>
      </c>
      <c r="AC27" s="364">
        <v>0</v>
      </c>
      <c r="AD27" s="365">
        <v>0</v>
      </c>
      <c r="AE27" s="365">
        <v>0</v>
      </c>
      <c r="AF27" s="364">
        <v>0</v>
      </c>
      <c r="AG27" s="365">
        <v>0</v>
      </c>
      <c r="AH27" s="365">
        <v>0</v>
      </c>
      <c r="AI27" s="364">
        <v>0</v>
      </c>
      <c r="AJ27" s="365">
        <v>0</v>
      </c>
      <c r="AK27" s="365">
        <v>0</v>
      </c>
      <c r="AL27" s="366">
        <f t="shared" si="0"/>
        <v>104240</v>
      </c>
      <c r="AM27" s="366">
        <f t="shared" si="0"/>
        <v>13551.2</v>
      </c>
      <c r="AN27" s="366">
        <f t="shared" si="0"/>
        <v>3127.2</v>
      </c>
      <c r="AO27" s="366">
        <f t="shared" si="1"/>
        <v>87561.600000000006</v>
      </c>
    </row>
    <row r="28" spans="1:41" s="2" customFormat="1" ht="21" x14ac:dyDescent="0.45">
      <c r="A28" s="369" t="s">
        <v>2031</v>
      </c>
      <c r="B28" s="362">
        <v>379445.2</v>
      </c>
      <c r="C28" s="363">
        <v>15177.81</v>
      </c>
      <c r="D28" s="363">
        <v>7588.9</v>
      </c>
      <c r="E28" s="362">
        <v>0</v>
      </c>
      <c r="F28" s="363">
        <v>0</v>
      </c>
      <c r="G28" s="363">
        <v>0</v>
      </c>
      <c r="H28" s="364">
        <v>780741.7</v>
      </c>
      <c r="I28" s="365">
        <v>31229.67</v>
      </c>
      <c r="J28" s="365">
        <v>15614.83</v>
      </c>
      <c r="K28" s="364">
        <v>22500</v>
      </c>
      <c r="L28" s="365">
        <v>2925</v>
      </c>
      <c r="M28" s="365">
        <v>675</v>
      </c>
      <c r="N28" s="364">
        <v>0</v>
      </c>
      <c r="O28" s="365">
        <v>0</v>
      </c>
      <c r="P28" s="365">
        <v>0</v>
      </c>
      <c r="Q28" s="364">
        <v>18000</v>
      </c>
      <c r="R28" s="365">
        <v>2340</v>
      </c>
      <c r="S28" s="365">
        <v>540</v>
      </c>
      <c r="T28" s="207">
        <v>0</v>
      </c>
      <c r="U28" s="208">
        <v>0</v>
      </c>
      <c r="V28" s="208">
        <v>0</v>
      </c>
      <c r="W28" s="207">
        <v>28000</v>
      </c>
      <c r="X28" s="208">
        <v>3640</v>
      </c>
      <c r="Y28" s="208">
        <v>840</v>
      </c>
      <c r="Z28" s="364">
        <v>0</v>
      </c>
      <c r="AA28" s="365">
        <v>0</v>
      </c>
      <c r="AB28" s="365">
        <v>0</v>
      </c>
      <c r="AC28" s="364">
        <v>0</v>
      </c>
      <c r="AD28" s="365">
        <v>0</v>
      </c>
      <c r="AE28" s="365">
        <v>0</v>
      </c>
      <c r="AF28" s="364">
        <v>200000</v>
      </c>
      <c r="AG28" s="365">
        <v>8000</v>
      </c>
      <c r="AH28" s="365">
        <v>4000</v>
      </c>
      <c r="AI28" s="364">
        <v>460600</v>
      </c>
      <c r="AJ28" s="365">
        <v>18964</v>
      </c>
      <c r="AK28" s="365">
        <v>9272</v>
      </c>
      <c r="AL28" s="366">
        <f t="shared" si="0"/>
        <v>1889286.9</v>
      </c>
      <c r="AM28" s="366">
        <f t="shared" si="0"/>
        <v>82276.479999999996</v>
      </c>
      <c r="AN28" s="366">
        <f t="shared" si="0"/>
        <v>38530.729999999996</v>
      </c>
      <c r="AO28" s="366">
        <f t="shared" si="1"/>
        <v>1768479.69</v>
      </c>
    </row>
    <row r="29" spans="1:41" s="2" customFormat="1" ht="21" x14ac:dyDescent="0.45">
      <c r="A29" s="220" t="s">
        <v>2032</v>
      </c>
      <c r="B29" s="362">
        <v>0</v>
      </c>
      <c r="C29" s="363">
        <v>0</v>
      </c>
      <c r="D29" s="363">
        <v>0</v>
      </c>
      <c r="E29" s="362">
        <v>505000</v>
      </c>
      <c r="F29" s="363">
        <v>0</v>
      </c>
      <c r="G29" s="363">
        <v>0</v>
      </c>
      <c r="H29" s="364">
        <v>727800</v>
      </c>
      <c r="I29" s="365">
        <v>0</v>
      </c>
      <c r="J29" s="365">
        <v>0</v>
      </c>
      <c r="K29" s="364">
        <v>249000</v>
      </c>
      <c r="L29" s="365">
        <v>0</v>
      </c>
      <c r="M29" s="365">
        <v>0</v>
      </c>
      <c r="N29" s="364">
        <v>0</v>
      </c>
      <c r="O29" s="365">
        <v>0</v>
      </c>
      <c r="P29" s="365">
        <v>0</v>
      </c>
      <c r="Q29" s="364">
        <v>592000</v>
      </c>
      <c r="R29" s="365">
        <v>0</v>
      </c>
      <c r="S29" s="365">
        <v>0</v>
      </c>
      <c r="T29" s="207">
        <v>322500</v>
      </c>
      <c r="U29" s="208">
        <v>0</v>
      </c>
      <c r="V29" s="208">
        <v>0</v>
      </c>
      <c r="W29" s="207">
        <v>260900</v>
      </c>
      <c r="X29" s="208">
        <v>0</v>
      </c>
      <c r="Y29" s="208">
        <v>0</v>
      </c>
      <c r="Z29" s="364">
        <v>0</v>
      </c>
      <c r="AA29" s="365">
        <v>0</v>
      </c>
      <c r="AB29" s="365">
        <v>0</v>
      </c>
      <c r="AC29" s="364">
        <v>139000</v>
      </c>
      <c r="AD29" s="365">
        <v>0</v>
      </c>
      <c r="AE29" s="365">
        <v>0</v>
      </c>
      <c r="AF29" s="364">
        <v>246300</v>
      </c>
      <c r="AG29" s="365">
        <v>0</v>
      </c>
      <c r="AH29" s="365">
        <v>0</v>
      </c>
      <c r="AI29" s="364">
        <v>728100</v>
      </c>
      <c r="AJ29" s="365">
        <v>0</v>
      </c>
      <c r="AK29" s="365">
        <v>0</v>
      </c>
      <c r="AL29" s="366">
        <f t="shared" si="0"/>
        <v>3770600</v>
      </c>
      <c r="AM29" s="366">
        <f t="shared" si="0"/>
        <v>0</v>
      </c>
      <c r="AN29" s="366">
        <f t="shared" si="0"/>
        <v>0</v>
      </c>
      <c r="AO29" s="366">
        <f t="shared" si="1"/>
        <v>3770600</v>
      </c>
    </row>
    <row r="30" spans="1:41" s="2" customFormat="1" ht="21" x14ac:dyDescent="0.45">
      <c r="A30" s="361" t="s">
        <v>2033</v>
      </c>
      <c r="B30" s="362">
        <v>0</v>
      </c>
      <c r="C30" s="363">
        <v>0</v>
      </c>
      <c r="D30" s="363">
        <v>0</v>
      </c>
      <c r="E30" s="362">
        <v>0</v>
      </c>
      <c r="F30" s="363">
        <v>0</v>
      </c>
      <c r="G30" s="363">
        <v>0</v>
      </c>
      <c r="H30" s="364">
        <v>0</v>
      </c>
      <c r="I30" s="365">
        <v>0</v>
      </c>
      <c r="J30" s="365">
        <v>0</v>
      </c>
      <c r="K30" s="364">
        <v>0</v>
      </c>
      <c r="L30" s="365">
        <v>0</v>
      </c>
      <c r="M30" s="365">
        <v>0</v>
      </c>
      <c r="N30" s="364">
        <v>0</v>
      </c>
      <c r="O30" s="365">
        <v>0</v>
      </c>
      <c r="P30" s="365">
        <v>0</v>
      </c>
      <c r="Q30" s="364">
        <v>0</v>
      </c>
      <c r="R30" s="365">
        <v>0</v>
      </c>
      <c r="S30" s="365">
        <v>0</v>
      </c>
      <c r="T30" s="207">
        <v>0</v>
      </c>
      <c r="U30" s="208">
        <v>0</v>
      </c>
      <c r="V30" s="208">
        <v>0</v>
      </c>
      <c r="W30" s="207">
        <v>0</v>
      </c>
      <c r="X30" s="208">
        <v>0</v>
      </c>
      <c r="Y30" s="208">
        <v>0</v>
      </c>
      <c r="Z30" s="364">
        <v>29600</v>
      </c>
      <c r="AA30" s="365">
        <v>3848</v>
      </c>
      <c r="AB30" s="365">
        <v>888</v>
      </c>
      <c r="AC30" s="364">
        <v>0</v>
      </c>
      <c r="AD30" s="365">
        <v>0</v>
      </c>
      <c r="AE30" s="365">
        <v>0</v>
      </c>
      <c r="AF30" s="364">
        <v>0</v>
      </c>
      <c r="AG30" s="365">
        <v>0</v>
      </c>
      <c r="AH30" s="365">
        <v>0</v>
      </c>
      <c r="AI30" s="364">
        <v>0</v>
      </c>
      <c r="AJ30" s="365">
        <v>0</v>
      </c>
      <c r="AK30" s="365">
        <v>0</v>
      </c>
      <c r="AL30" s="366">
        <f t="shared" si="0"/>
        <v>29600</v>
      </c>
      <c r="AM30" s="366">
        <f t="shared" si="0"/>
        <v>3848</v>
      </c>
      <c r="AN30" s="366">
        <f t="shared" si="0"/>
        <v>888</v>
      </c>
      <c r="AO30" s="366">
        <f t="shared" si="1"/>
        <v>24864</v>
      </c>
    </row>
    <row r="31" spans="1:41" s="2" customFormat="1" ht="21" x14ac:dyDescent="0.45">
      <c r="A31" s="369" t="s">
        <v>2034</v>
      </c>
      <c r="B31" s="362">
        <v>0</v>
      </c>
      <c r="C31" s="363">
        <v>0</v>
      </c>
      <c r="D31" s="363">
        <v>0</v>
      </c>
      <c r="E31" s="362">
        <v>0</v>
      </c>
      <c r="F31" s="363">
        <v>0</v>
      </c>
      <c r="G31" s="363">
        <v>0</v>
      </c>
      <c r="H31" s="364">
        <v>0</v>
      </c>
      <c r="I31" s="365">
        <v>0</v>
      </c>
      <c r="J31" s="365">
        <v>0</v>
      </c>
      <c r="K31" s="364">
        <v>0</v>
      </c>
      <c r="L31" s="365">
        <v>0</v>
      </c>
      <c r="M31" s="365">
        <v>0</v>
      </c>
      <c r="N31" s="364">
        <v>4655</v>
      </c>
      <c r="O31" s="365">
        <v>605.15</v>
      </c>
      <c r="P31" s="365">
        <v>139.65</v>
      </c>
      <c r="Q31" s="364">
        <v>12485</v>
      </c>
      <c r="R31" s="365">
        <v>1623.05</v>
      </c>
      <c r="S31" s="365">
        <v>374.55</v>
      </c>
      <c r="T31" s="207">
        <v>7978</v>
      </c>
      <c r="U31" s="208">
        <v>1037.1400000000001</v>
      </c>
      <c r="V31" s="208">
        <v>239.34</v>
      </c>
      <c r="W31" s="207">
        <v>746300</v>
      </c>
      <c r="X31" s="208">
        <v>30734</v>
      </c>
      <c r="Y31" s="208">
        <v>15024</v>
      </c>
      <c r="Z31" s="364">
        <v>343380</v>
      </c>
      <c r="AA31" s="365">
        <v>14129.4</v>
      </c>
      <c r="AB31" s="365">
        <v>6911.4</v>
      </c>
      <c r="AC31" s="364">
        <v>121644</v>
      </c>
      <c r="AD31" s="365">
        <v>5823.72</v>
      </c>
      <c r="AE31" s="365">
        <v>2539.3200000000002</v>
      </c>
      <c r="AF31" s="364">
        <v>18942</v>
      </c>
      <c r="AG31" s="365">
        <v>2462.46</v>
      </c>
      <c r="AH31" s="365">
        <v>568.26</v>
      </c>
      <c r="AI31" s="364">
        <v>15588.5</v>
      </c>
      <c r="AJ31" s="365">
        <v>2026.51</v>
      </c>
      <c r="AK31" s="365">
        <v>467.65</v>
      </c>
      <c r="AL31" s="366">
        <f t="shared" si="0"/>
        <v>1270972.5</v>
      </c>
      <c r="AM31" s="366">
        <f t="shared" si="0"/>
        <v>58441.43</v>
      </c>
      <c r="AN31" s="366">
        <f t="shared" si="0"/>
        <v>26264.170000000002</v>
      </c>
      <c r="AO31" s="366">
        <f t="shared" si="1"/>
        <v>1186266.9000000001</v>
      </c>
    </row>
    <row r="32" spans="1:41" s="2" customFormat="1" ht="21" x14ac:dyDescent="0.45">
      <c r="A32" s="220" t="s">
        <v>2035</v>
      </c>
      <c r="B32" s="362">
        <v>0</v>
      </c>
      <c r="C32" s="363">
        <v>0</v>
      </c>
      <c r="D32" s="363">
        <v>0</v>
      </c>
      <c r="E32" s="362">
        <v>0</v>
      </c>
      <c r="F32" s="363">
        <v>0</v>
      </c>
      <c r="G32" s="363">
        <v>0</v>
      </c>
      <c r="H32" s="371">
        <v>0</v>
      </c>
      <c r="I32" s="372">
        <v>0</v>
      </c>
      <c r="J32" s="372">
        <v>0</v>
      </c>
      <c r="K32" s="364">
        <v>0</v>
      </c>
      <c r="L32" s="365">
        <v>0</v>
      </c>
      <c r="M32" s="365">
        <v>0</v>
      </c>
      <c r="N32" s="364">
        <v>0</v>
      </c>
      <c r="O32" s="365">
        <v>0</v>
      </c>
      <c r="P32" s="365">
        <v>0</v>
      </c>
      <c r="Q32" s="364">
        <v>0</v>
      </c>
      <c r="R32" s="365">
        <v>0</v>
      </c>
      <c r="S32" s="365">
        <v>0</v>
      </c>
      <c r="T32" s="207">
        <v>0</v>
      </c>
      <c r="U32" s="208">
        <v>0</v>
      </c>
      <c r="V32" s="208">
        <v>0</v>
      </c>
      <c r="W32" s="207">
        <v>0</v>
      </c>
      <c r="X32" s="208">
        <v>0</v>
      </c>
      <c r="Y32" s="208">
        <v>0</v>
      </c>
      <c r="Z32" s="364">
        <v>0</v>
      </c>
      <c r="AA32" s="365">
        <v>0</v>
      </c>
      <c r="AB32" s="365">
        <v>0</v>
      </c>
      <c r="AC32" s="364">
        <v>0</v>
      </c>
      <c r="AD32" s="365">
        <v>0</v>
      </c>
      <c r="AE32" s="365">
        <v>0</v>
      </c>
      <c r="AF32" s="364">
        <v>0</v>
      </c>
      <c r="AG32" s="365">
        <v>0</v>
      </c>
      <c r="AH32" s="365">
        <v>0</v>
      </c>
      <c r="AI32" s="364">
        <v>0</v>
      </c>
      <c r="AJ32" s="365">
        <v>0</v>
      </c>
      <c r="AK32" s="365">
        <v>0</v>
      </c>
      <c r="AL32" s="366">
        <f t="shared" si="0"/>
        <v>0</v>
      </c>
      <c r="AM32" s="366">
        <f t="shared" si="0"/>
        <v>0</v>
      </c>
      <c r="AN32" s="366">
        <f t="shared" si="0"/>
        <v>0</v>
      </c>
      <c r="AO32" s="366">
        <f t="shared" si="1"/>
        <v>0</v>
      </c>
    </row>
    <row r="33" spans="1:41" s="377" customFormat="1" ht="18.75" thickBot="1" x14ac:dyDescent="0.45">
      <c r="A33" s="373" t="s">
        <v>89</v>
      </c>
      <c r="B33" s="374">
        <f t="shared" ref="B33:AK33" si="2">SUM(B6:B32)</f>
        <v>984985.84000000008</v>
      </c>
      <c r="C33" s="374">
        <f t="shared" si="2"/>
        <v>41163.440000000002</v>
      </c>
      <c r="D33" s="374">
        <f t="shared" si="2"/>
        <v>19895.71</v>
      </c>
      <c r="E33" s="374">
        <f t="shared" si="2"/>
        <v>8157715</v>
      </c>
      <c r="F33" s="374">
        <f t="shared" si="2"/>
        <v>352150.95</v>
      </c>
      <c r="G33" s="374">
        <f t="shared" si="2"/>
        <v>166943.45000000001</v>
      </c>
      <c r="H33" s="375">
        <f t="shared" si="2"/>
        <v>8180091.7000000002</v>
      </c>
      <c r="I33" s="375">
        <f t="shared" si="2"/>
        <v>331684.17</v>
      </c>
      <c r="J33" s="375">
        <f t="shared" si="2"/>
        <v>152778.32999999999</v>
      </c>
      <c r="K33" s="375">
        <f t="shared" si="2"/>
        <v>1313450</v>
      </c>
      <c r="L33" s="375">
        <f t="shared" si="2"/>
        <v>51132.5</v>
      </c>
      <c r="M33" s="375">
        <f t="shared" si="2"/>
        <v>22239.5</v>
      </c>
      <c r="N33" s="375">
        <f t="shared" si="2"/>
        <v>2345767</v>
      </c>
      <c r="O33" s="375">
        <f t="shared" si="2"/>
        <v>126551.53</v>
      </c>
      <c r="P33" s="375">
        <f t="shared" si="2"/>
        <v>50550.99</v>
      </c>
      <c r="Q33" s="375">
        <f t="shared" si="2"/>
        <v>2672755.6800000002</v>
      </c>
      <c r="R33" s="375">
        <f t="shared" si="2"/>
        <v>104185.38</v>
      </c>
      <c r="S33" s="375">
        <f t="shared" si="2"/>
        <v>43943.460000000006</v>
      </c>
      <c r="T33" s="375">
        <f t="shared" si="2"/>
        <v>754767.72</v>
      </c>
      <c r="U33" s="375">
        <f t="shared" si="2"/>
        <v>26837.73</v>
      </c>
      <c r="V33" s="375">
        <f t="shared" si="2"/>
        <v>9706.130000000001</v>
      </c>
      <c r="W33" s="375">
        <f t="shared" si="2"/>
        <v>1905100</v>
      </c>
      <c r="X33" s="375">
        <f t="shared" si="2"/>
        <v>95801</v>
      </c>
      <c r="Y33" s="375">
        <f t="shared" si="2"/>
        <v>36221</v>
      </c>
      <c r="Z33" s="375">
        <f t="shared" si="2"/>
        <v>2914650.5</v>
      </c>
      <c r="AA33" s="375">
        <f t="shared" si="2"/>
        <v>279344</v>
      </c>
      <c r="AB33" s="375">
        <f t="shared" si="2"/>
        <v>76377.23</v>
      </c>
      <c r="AC33" s="375">
        <f t="shared" si="2"/>
        <v>1571594</v>
      </c>
      <c r="AD33" s="375">
        <f t="shared" si="2"/>
        <v>111366.22</v>
      </c>
      <c r="AE33" s="375">
        <f t="shared" si="2"/>
        <v>34658.82</v>
      </c>
      <c r="AF33" s="375">
        <f t="shared" si="2"/>
        <v>1016517</v>
      </c>
      <c r="AG33" s="375">
        <f t="shared" si="2"/>
        <v>56228.46</v>
      </c>
      <c r="AH33" s="375">
        <f t="shared" si="2"/>
        <v>18228.759999999998</v>
      </c>
      <c r="AI33" s="375">
        <f t="shared" si="2"/>
        <v>8784128.5</v>
      </c>
      <c r="AJ33" s="375">
        <f t="shared" si="2"/>
        <v>416740.11</v>
      </c>
      <c r="AK33" s="375">
        <f t="shared" si="2"/>
        <v>171620.44999999998</v>
      </c>
      <c r="AL33" s="376">
        <f>SUM(B33+E33+H33+K33+N33+Q33+T33+W33+Z33+AC33+AF33+AI33)</f>
        <v>40601522.939999998</v>
      </c>
      <c r="AM33" s="376">
        <f>SUM(C33+F33+I33+L33+O33+R33+U33+X33+AA33+AD33+AG33+AJ33)</f>
        <v>1993185.4900000002</v>
      </c>
      <c r="AN33" s="376">
        <f>SUM(D33+G33+J33+M33+P33+S33+V33+Y33+AB33+AE33+AH33+AK33)</f>
        <v>803163.83</v>
      </c>
      <c r="AO33" s="375">
        <f>SUM(AO6:AO32)</f>
        <v>37805173.619999997</v>
      </c>
    </row>
    <row r="34" spans="1:41" s="30" customFormat="1" ht="21.75" thickTop="1" x14ac:dyDescent="0.45">
      <c r="A34" s="27"/>
      <c r="B34" s="378"/>
      <c r="C34" s="378"/>
      <c r="D34" s="378"/>
      <c r="E34" s="379"/>
      <c r="F34" s="379"/>
      <c r="G34" s="379"/>
      <c r="H34" s="29"/>
      <c r="I34" s="29"/>
      <c r="AL34" s="202"/>
      <c r="AM34" s="202"/>
      <c r="AN34" s="202"/>
      <c r="AO34" s="216"/>
    </row>
    <row r="35" spans="1:41" s="31" customFormat="1" ht="18" x14ac:dyDescent="0.4">
      <c r="B35" s="380"/>
      <c r="C35" s="380"/>
      <c r="D35" s="380"/>
      <c r="E35" s="380"/>
      <c r="F35" s="380"/>
      <c r="G35" s="380"/>
      <c r="H35" s="34"/>
      <c r="I35" s="34"/>
      <c r="T35" s="203"/>
      <c r="U35" s="203"/>
      <c r="V35" s="203"/>
      <c r="AE35" s="204"/>
      <c r="AL35" s="381"/>
      <c r="AM35" s="381"/>
      <c r="AN35" s="381"/>
      <c r="AO35" s="381"/>
    </row>
    <row r="36" spans="1:41" s="31" customFormat="1" ht="18" x14ac:dyDescent="0.4">
      <c r="B36" s="382"/>
      <c r="C36" s="382"/>
      <c r="D36" s="380"/>
      <c r="E36" s="380"/>
      <c r="F36" s="380"/>
      <c r="G36" s="380"/>
      <c r="H36" s="34"/>
      <c r="I36" s="34"/>
      <c r="AE36" s="206"/>
      <c r="AL36" s="383"/>
      <c r="AM36" s="383"/>
      <c r="AN36" s="383"/>
      <c r="AO36" s="383"/>
    </row>
    <row r="37" spans="1:41" x14ac:dyDescent="0.55000000000000004">
      <c r="B37" s="384"/>
      <c r="C37" s="384"/>
      <c r="D37" s="384"/>
      <c r="E37" s="385"/>
      <c r="F37" s="385"/>
      <c r="G37" s="385"/>
      <c r="AL37" s="41"/>
      <c r="AM37" s="42"/>
      <c r="AN37" s="42"/>
    </row>
    <row r="38" spans="1:41" s="43" customFormat="1" x14ac:dyDescent="0.55000000000000004">
      <c r="B38" s="386"/>
      <c r="C38" s="386"/>
      <c r="D38" s="183"/>
      <c r="E38" s="183"/>
      <c r="F38" s="183"/>
      <c r="G38" s="387"/>
      <c r="H38" s="48"/>
      <c r="I38" s="48"/>
      <c r="J38" s="48"/>
      <c r="N38" s="48"/>
      <c r="O38" s="48"/>
      <c r="P38" s="48"/>
      <c r="Q38" s="48"/>
      <c r="R38" s="48"/>
      <c r="S38" s="48"/>
      <c r="W38" s="48"/>
      <c r="X38" s="48"/>
      <c r="Y38" s="48"/>
      <c r="Z38" s="48"/>
      <c r="AA38" s="48"/>
      <c r="AB38" s="48"/>
      <c r="AF38" s="48"/>
      <c r="AG38" s="48"/>
      <c r="AH38" s="48"/>
      <c r="AI38" s="48"/>
      <c r="AJ38" s="48"/>
      <c r="AK38" s="48"/>
      <c r="AL38" s="41"/>
      <c r="AM38" s="42"/>
      <c r="AN38" s="42"/>
      <c r="AO38" s="83"/>
    </row>
    <row r="39" spans="1:41" s="43" customFormat="1" x14ac:dyDescent="0.55000000000000004">
      <c r="B39" s="386"/>
      <c r="C39" s="386"/>
      <c r="D39" s="183"/>
      <c r="E39" s="183"/>
      <c r="F39" s="183"/>
      <c r="G39" s="387"/>
      <c r="H39" s="48"/>
      <c r="I39" s="48"/>
      <c r="J39" s="48"/>
      <c r="N39" s="48"/>
      <c r="O39" s="48"/>
      <c r="P39" s="48"/>
      <c r="Q39" s="48"/>
      <c r="R39" s="48"/>
      <c r="S39" s="48"/>
      <c r="W39" s="48"/>
      <c r="X39" s="48"/>
      <c r="Y39" s="48"/>
      <c r="Z39" s="48"/>
      <c r="AA39" s="48"/>
      <c r="AB39" s="48"/>
      <c r="AF39" s="48"/>
      <c r="AG39" s="48"/>
      <c r="AH39" s="48"/>
      <c r="AI39" s="48"/>
      <c r="AJ39" s="48"/>
      <c r="AK39" s="48"/>
      <c r="AL39" s="49"/>
      <c r="AM39" s="50"/>
      <c r="AN39" s="50"/>
      <c r="AO39" s="83"/>
    </row>
    <row r="40" spans="1:41" s="43" customFormat="1" x14ac:dyDescent="0.55000000000000004">
      <c r="B40" s="386"/>
      <c r="C40" s="386"/>
      <c r="D40" s="386"/>
      <c r="E40" s="386"/>
      <c r="F40" s="386"/>
      <c r="G40" s="387"/>
      <c r="H40" s="48"/>
      <c r="I40" s="48"/>
      <c r="J40" s="48"/>
      <c r="N40" s="48"/>
      <c r="O40" s="48"/>
      <c r="P40" s="48"/>
      <c r="Q40" s="48"/>
      <c r="R40" s="48"/>
      <c r="S40" s="48"/>
      <c r="W40" s="48"/>
      <c r="X40" s="48"/>
      <c r="Y40" s="48"/>
      <c r="Z40" s="48"/>
      <c r="AA40" s="48"/>
      <c r="AB40" s="48"/>
      <c r="AF40" s="48"/>
      <c r="AG40" s="48"/>
      <c r="AH40" s="48"/>
      <c r="AI40" s="48"/>
      <c r="AJ40" s="48"/>
      <c r="AK40" s="48"/>
      <c r="AL40" s="51"/>
      <c r="AM40" s="51"/>
      <c r="AN40" s="51"/>
      <c r="AO40" s="83"/>
    </row>
    <row r="41" spans="1:41" s="43" customFormat="1" x14ac:dyDescent="0.55000000000000004">
      <c r="B41" s="386"/>
      <c r="C41" s="386"/>
      <c r="D41" s="386"/>
      <c r="E41" s="386"/>
      <c r="F41" s="386"/>
      <c r="G41" s="387"/>
      <c r="H41" s="48"/>
      <c r="I41" s="48"/>
      <c r="J41" s="48"/>
      <c r="N41" s="48"/>
      <c r="O41" s="48"/>
      <c r="P41" s="48"/>
      <c r="Q41" s="48"/>
      <c r="R41" s="48"/>
      <c r="S41" s="48"/>
      <c r="W41" s="48"/>
      <c r="X41" s="48"/>
      <c r="Y41" s="48"/>
      <c r="Z41" s="48"/>
      <c r="AA41" s="48"/>
      <c r="AB41" s="48"/>
      <c r="AF41" s="48"/>
      <c r="AG41" s="48"/>
      <c r="AH41" s="48"/>
      <c r="AI41" s="48"/>
      <c r="AJ41" s="48"/>
      <c r="AK41" s="48"/>
      <c r="AL41" s="51"/>
      <c r="AM41" s="51"/>
      <c r="AN41" s="51"/>
      <c r="AO41" s="83"/>
    </row>
    <row r="42" spans="1:41" s="43" customFormat="1" x14ac:dyDescent="0.55000000000000004">
      <c r="B42" s="386"/>
      <c r="C42" s="386"/>
      <c r="D42" s="386"/>
      <c r="E42" s="386"/>
      <c r="F42" s="386"/>
      <c r="G42" s="387"/>
      <c r="H42" s="48"/>
      <c r="I42" s="48"/>
      <c r="J42" s="48"/>
      <c r="N42" s="48"/>
      <c r="O42" s="48"/>
      <c r="P42" s="48"/>
      <c r="Q42" s="48"/>
      <c r="R42" s="48"/>
      <c r="S42" s="48"/>
      <c r="W42" s="48"/>
      <c r="X42" s="48"/>
      <c r="Y42" s="48"/>
      <c r="Z42" s="48"/>
      <c r="AA42" s="48"/>
      <c r="AB42" s="48"/>
      <c r="AF42" s="48"/>
      <c r="AG42" s="48"/>
      <c r="AH42" s="48"/>
      <c r="AI42" s="48"/>
      <c r="AJ42" s="48"/>
      <c r="AK42" s="48"/>
      <c r="AL42" s="51"/>
      <c r="AM42" s="51"/>
      <c r="AN42" s="51"/>
      <c r="AO42" s="83"/>
    </row>
    <row r="43" spans="1:41" s="43" customFormat="1" x14ac:dyDescent="0.55000000000000004">
      <c r="B43" s="386"/>
      <c r="C43" s="386"/>
      <c r="D43" s="386"/>
      <c r="E43" s="386"/>
      <c r="F43" s="386"/>
      <c r="G43" s="387"/>
      <c r="H43" s="48"/>
      <c r="I43" s="48"/>
      <c r="J43" s="48"/>
      <c r="N43" s="48"/>
      <c r="O43" s="48"/>
      <c r="P43" s="48"/>
      <c r="Q43" s="48"/>
      <c r="R43" s="48"/>
      <c r="S43" s="48"/>
      <c r="W43" s="48"/>
      <c r="X43" s="48"/>
      <c r="Y43" s="48"/>
      <c r="Z43" s="48"/>
      <c r="AA43" s="48"/>
      <c r="AB43" s="48"/>
      <c r="AF43" s="48"/>
      <c r="AG43" s="48"/>
      <c r="AH43" s="48"/>
      <c r="AI43" s="48"/>
      <c r="AJ43" s="48"/>
      <c r="AK43" s="48"/>
      <c r="AL43" s="51"/>
      <c r="AM43" s="51"/>
      <c r="AN43" s="51"/>
      <c r="AO43" s="83"/>
    </row>
    <row r="44" spans="1:41" x14ac:dyDescent="0.55000000000000004">
      <c r="B44" s="384"/>
      <c r="C44" s="384"/>
      <c r="D44" s="384"/>
      <c r="E44" s="385"/>
      <c r="F44" s="385"/>
      <c r="G44" s="385"/>
    </row>
    <row r="45" spans="1:41" x14ac:dyDescent="0.55000000000000004">
      <c r="B45" s="384"/>
      <c r="C45" s="384"/>
      <c r="D45" s="384"/>
      <c r="E45" s="385"/>
      <c r="F45" s="385"/>
      <c r="G45" s="385"/>
    </row>
  </sheetData>
  <mergeCells count="18">
    <mergeCell ref="W4:Y4"/>
    <mergeCell ref="Z4:AB4"/>
    <mergeCell ref="AC4:AE4"/>
    <mergeCell ref="AF4:AH4"/>
    <mergeCell ref="AI4:AK4"/>
    <mergeCell ref="A1:AO1"/>
    <mergeCell ref="A2:AO2"/>
    <mergeCell ref="A3:AO3"/>
    <mergeCell ref="A4:A5"/>
    <mergeCell ref="B4:D4"/>
    <mergeCell ref="E4:G4"/>
    <mergeCell ref="H4:J4"/>
    <mergeCell ref="K4:M4"/>
    <mergeCell ref="N4:P4"/>
    <mergeCell ref="Q4:S4"/>
    <mergeCell ref="AL4:AN4"/>
    <mergeCell ref="AO4:AO5"/>
    <mergeCell ref="T4:V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73"/>
  <sheetViews>
    <sheetView workbookViewId="0">
      <pane xSplit="5" ySplit="7" topLeftCell="F365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defaultRowHeight="16.5" x14ac:dyDescent="0.35"/>
  <cols>
    <col min="1" max="1" width="2.375" style="183" customWidth="1"/>
    <col min="2" max="2" width="9.125" style="183" customWidth="1"/>
    <col min="3" max="3" width="17.5" style="183" customWidth="1"/>
    <col min="4" max="4" width="67.25" style="182" customWidth="1"/>
    <col min="5" max="5" width="13.875" style="410" bestFit="1" customWidth="1"/>
    <col min="6" max="6" width="14.875" style="410" bestFit="1" customWidth="1"/>
    <col min="7" max="7" width="18" style="410" bestFit="1" customWidth="1"/>
    <col min="8" max="8" width="15.875" style="410" bestFit="1" customWidth="1"/>
    <col min="9" max="9" width="18" style="411" bestFit="1" customWidth="1"/>
    <col min="10" max="10" width="15.75" style="410" customWidth="1"/>
    <col min="11" max="11" width="16.25" style="410" customWidth="1"/>
    <col min="12" max="12" width="14.625" style="410" customWidth="1"/>
    <col min="13" max="50" width="3.875" style="183" customWidth="1"/>
    <col min="51" max="255" width="9" style="183"/>
    <col min="256" max="256" width="2.375" style="183" customWidth="1"/>
    <col min="257" max="257" width="9.125" style="183" customWidth="1"/>
    <col min="258" max="258" width="17.5" style="183" customWidth="1"/>
    <col min="259" max="259" width="67.25" style="183" customWidth="1"/>
    <col min="260" max="260" width="13.875" style="183" bestFit="1" customWidth="1"/>
    <col min="261" max="261" width="14.875" style="183" bestFit="1" customWidth="1"/>
    <col min="262" max="262" width="18" style="183" bestFit="1" customWidth="1"/>
    <col min="263" max="263" width="15.875" style="183" bestFit="1" customWidth="1"/>
    <col min="264" max="264" width="18" style="183" bestFit="1" customWidth="1"/>
    <col min="265" max="265" width="15.75" style="183" customWidth="1"/>
    <col min="266" max="266" width="16.25" style="183" customWidth="1"/>
    <col min="267" max="267" width="14.625" style="183" customWidth="1"/>
    <col min="268" max="268" width="14.25" style="183" customWidth="1"/>
    <col min="269" max="306" width="3.875" style="183" customWidth="1"/>
    <col min="307" max="511" width="9" style="183"/>
    <col min="512" max="512" width="2.375" style="183" customWidth="1"/>
    <col min="513" max="513" width="9.125" style="183" customWidth="1"/>
    <col min="514" max="514" width="17.5" style="183" customWidth="1"/>
    <col min="515" max="515" width="67.25" style="183" customWidth="1"/>
    <col min="516" max="516" width="13.875" style="183" bestFit="1" customWidth="1"/>
    <col min="517" max="517" width="14.875" style="183" bestFit="1" customWidth="1"/>
    <col min="518" max="518" width="18" style="183" bestFit="1" customWidth="1"/>
    <col min="519" max="519" width="15.875" style="183" bestFit="1" customWidth="1"/>
    <col min="520" max="520" width="18" style="183" bestFit="1" customWidth="1"/>
    <col min="521" max="521" width="15.75" style="183" customWidth="1"/>
    <col min="522" max="522" width="16.25" style="183" customWidth="1"/>
    <col min="523" max="523" width="14.625" style="183" customWidth="1"/>
    <col min="524" max="524" width="14.25" style="183" customWidth="1"/>
    <col min="525" max="562" width="3.875" style="183" customWidth="1"/>
    <col min="563" max="767" width="9" style="183"/>
    <col min="768" max="768" width="2.375" style="183" customWidth="1"/>
    <col min="769" max="769" width="9.125" style="183" customWidth="1"/>
    <col min="770" max="770" width="17.5" style="183" customWidth="1"/>
    <col min="771" max="771" width="67.25" style="183" customWidth="1"/>
    <col min="772" max="772" width="13.875" style="183" bestFit="1" customWidth="1"/>
    <col min="773" max="773" width="14.875" style="183" bestFit="1" customWidth="1"/>
    <col min="774" max="774" width="18" style="183" bestFit="1" customWidth="1"/>
    <col min="775" max="775" width="15.875" style="183" bestFit="1" customWidth="1"/>
    <col min="776" max="776" width="18" style="183" bestFit="1" customWidth="1"/>
    <col min="777" max="777" width="15.75" style="183" customWidth="1"/>
    <col min="778" max="778" width="16.25" style="183" customWidth="1"/>
    <col min="779" max="779" width="14.625" style="183" customWidth="1"/>
    <col min="780" max="780" width="14.25" style="183" customWidth="1"/>
    <col min="781" max="818" width="3.875" style="183" customWidth="1"/>
    <col min="819" max="1023" width="9" style="183"/>
    <col min="1024" max="1024" width="2.375" style="183" customWidth="1"/>
    <col min="1025" max="1025" width="9.125" style="183" customWidth="1"/>
    <col min="1026" max="1026" width="17.5" style="183" customWidth="1"/>
    <col min="1027" max="1027" width="67.25" style="183" customWidth="1"/>
    <col min="1028" max="1028" width="13.875" style="183" bestFit="1" customWidth="1"/>
    <col min="1029" max="1029" width="14.875" style="183" bestFit="1" customWidth="1"/>
    <col min="1030" max="1030" width="18" style="183" bestFit="1" customWidth="1"/>
    <col min="1031" max="1031" width="15.875" style="183" bestFit="1" customWidth="1"/>
    <col min="1032" max="1032" width="18" style="183" bestFit="1" customWidth="1"/>
    <col min="1033" max="1033" width="15.75" style="183" customWidth="1"/>
    <col min="1034" max="1034" width="16.25" style="183" customWidth="1"/>
    <col min="1035" max="1035" width="14.625" style="183" customWidth="1"/>
    <col min="1036" max="1036" width="14.25" style="183" customWidth="1"/>
    <col min="1037" max="1074" width="3.875" style="183" customWidth="1"/>
    <col min="1075" max="1279" width="9" style="183"/>
    <col min="1280" max="1280" width="2.375" style="183" customWidth="1"/>
    <col min="1281" max="1281" width="9.125" style="183" customWidth="1"/>
    <col min="1282" max="1282" width="17.5" style="183" customWidth="1"/>
    <col min="1283" max="1283" width="67.25" style="183" customWidth="1"/>
    <col min="1284" max="1284" width="13.875" style="183" bestFit="1" customWidth="1"/>
    <col min="1285" max="1285" width="14.875" style="183" bestFit="1" customWidth="1"/>
    <col min="1286" max="1286" width="18" style="183" bestFit="1" customWidth="1"/>
    <col min="1287" max="1287" width="15.875" style="183" bestFit="1" customWidth="1"/>
    <col min="1288" max="1288" width="18" style="183" bestFit="1" customWidth="1"/>
    <col min="1289" max="1289" width="15.75" style="183" customWidth="1"/>
    <col min="1290" max="1290" width="16.25" style="183" customWidth="1"/>
    <col min="1291" max="1291" width="14.625" style="183" customWidth="1"/>
    <col min="1292" max="1292" width="14.25" style="183" customWidth="1"/>
    <col min="1293" max="1330" width="3.875" style="183" customWidth="1"/>
    <col min="1331" max="1535" width="9" style="183"/>
    <col min="1536" max="1536" width="2.375" style="183" customWidth="1"/>
    <col min="1537" max="1537" width="9.125" style="183" customWidth="1"/>
    <col min="1538" max="1538" width="17.5" style="183" customWidth="1"/>
    <col min="1539" max="1539" width="67.25" style="183" customWidth="1"/>
    <col min="1540" max="1540" width="13.875" style="183" bestFit="1" customWidth="1"/>
    <col min="1541" max="1541" width="14.875" style="183" bestFit="1" customWidth="1"/>
    <col min="1542" max="1542" width="18" style="183" bestFit="1" customWidth="1"/>
    <col min="1543" max="1543" width="15.875" style="183" bestFit="1" customWidth="1"/>
    <col min="1544" max="1544" width="18" style="183" bestFit="1" customWidth="1"/>
    <col min="1545" max="1545" width="15.75" style="183" customWidth="1"/>
    <col min="1546" max="1546" width="16.25" style="183" customWidth="1"/>
    <col min="1547" max="1547" width="14.625" style="183" customWidth="1"/>
    <col min="1548" max="1548" width="14.25" style="183" customWidth="1"/>
    <col min="1549" max="1586" width="3.875" style="183" customWidth="1"/>
    <col min="1587" max="1791" width="9" style="183"/>
    <col min="1792" max="1792" width="2.375" style="183" customWidth="1"/>
    <col min="1793" max="1793" width="9.125" style="183" customWidth="1"/>
    <col min="1794" max="1794" width="17.5" style="183" customWidth="1"/>
    <col min="1795" max="1795" width="67.25" style="183" customWidth="1"/>
    <col min="1796" max="1796" width="13.875" style="183" bestFit="1" customWidth="1"/>
    <col min="1797" max="1797" width="14.875" style="183" bestFit="1" customWidth="1"/>
    <col min="1798" max="1798" width="18" style="183" bestFit="1" customWidth="1"/>
    <col min="1799" max="1799" width="15.875" style="183" bestFit="1" customWidth="1"/>
    <col min="1800" max="1800" width="18" style="183" bestFit="1" customWidth="1"/>
    <col min="1801" max="1801" width="15.75" style="183" customWidth="1"/>
    <col min="1802" max="1802" width="16.25" style="183" customWidth="1"/>
    <col min="1803" max="1803" width="14.625" style="183" customWidth="1"/>
    <col min="1804" max="1804" width="14.25" style="183" customWidth="1"/>
    <col min="1805" max="1842" width="3.875" style="183" customWidth="1"/>
    <col min="1843" max="2047" width="9" style="183"/>
    <col min="2048" max="2048" width="2.375" style="183" customWidth="1"/>
    <col min="2049" max="2049" width="9.125" style="183" customWidth="1"/>
    <col min="2050" max="2050" width="17.5" style="183" customWidth="1"/>
    <col min="2051" max="2051" width="67.25" style="183" customWidth="1"/>
    <col min="2052" max="2052" width="13.875" style="183" bestFit="1" customWidth="1"/>
    <col min="2053" max="2053" width="14.875" style="183" bestFit="1" customWidth="1"/>
    <col min="2054" max="2054" width="18" style="183" bestFit="1" customWidth="1"/>
    <col min="2055" max="2055" width="15.875" style="183" bestFit="1" customWidth="1"/>
    <col min="2056" max="2056" width="18" style="183" bestFit="1" customWidth="1"/>
    <col min="2057" max="2057" width="15.75" style="183" customWidth="1"/>
    <col min="2058" max="2058" width="16.25" style="183" customWidth="1"/>
    <col min="2059" max="2059" width="14.625" style="183" customWidth="1"/>
    <col min="2060" max="2060" width="14.25" style="183" customWidth="1"/>
    <col min="2061" max="2098" width="3.875" style="183" customWidth="1"/>
    <col min="2099" max="2303" width="9" style="183"/>
    <col min="2304" max="2304" width="2.375" style="183" customWidth="1"/>
    <col min="2305" max="2305" width="9.125" style="183" customWidth="1"/>
    <col min="2306" max="2306" width="17.5" style="183" customWidth="1"/>
    <col min="2307" max="2307" width="67.25" style="183" customWidth="1"/>
    <col min="2308" max="2308" width="13.875" style="183" bestFit="1" customWidth="1"/>
    <col min="2309" max="2309" width="14.875" style="183" bestFit="1" customWidth="1"/>
    <col min="2310" max="2310" width="18" style="183" bestFit="1" customWidth="1"/>
    <col min="2311" max="2311" width="15.875" style="183" bestFit="1" customWidth="1"/>
    <col min="2312" max="2312" width="18" style="183" bestFit="1" customWidth="1"/>
    <col min="2313" max="2313" width="15.75" style="183" customWidth="1"/>
    <col min="2314" max="2314" width="16.25" style="183" customWidth="1"/>
    <col min="2315" max="2315" width="14.625" style="183" customWidth="1"/>
    <col min="2316" max="2316" width="14.25" style="183" customWidth="1"/>
    <col min="2317" max="2354" width="3.875" style="183" customWidth="1"/>
    <col min="2355" max="2559" width="9" style="183"/>
    <col min="2560" max="2560" width="2.375" style="183" customWidth="1"/>
    <col min="2561" max="2561" width="9.125" style="183" customWidth="1"/>
    <col min="2562" max="2562" width="17.5" style="183" customWidth="1"/>
    <col min="2563" max="2563" width="67.25" style="183" customWidth="1"/>
    <col min="2564" max="2564" width="13.875" style="183" bestFit="1" customWidth="1"/>
    <col min="2565" max="2565" width="14.875" style="183" bestFit="1" customWidth="1"/>
    <col min="2566" max="2566" width="18" style="183" bestFit="1" customWidth="1"/>
    <col min="2567" max="2567" width="15.875" style="183" bestFit="1" customWidth="1"/>
    <col min="2568" max="2568" width="18" style="183" bestFit="1" customWidth="1"/>
    <col min="2569" max="2569" width="15.75" style="183" customWidth="1"/>
    <col min="2570" max="2570" width="16.25" style="183" customWidth="1"/>
    <col min="2571" max="2571" width="14.625" style="183" customWidth="1"/>
    <col min="2572" max="2572" width="14.25" style="183" customWidth="1"/>
    <col min="2573" max="2610" width="3.875" style="183" customWidth="1"/>
    <col min="2611" max="2815" width="9" style="183"/>
    <col min="2816" max="2816" width="2.375" style="183" customWidth="1"/>
    <col min="2817" max="2817" width="9.125" style="183" customWidth="1"/>
    <col min="2818" max="2818" width="17.5" style="183" customWidth="1"/>
    <col min="2819" max="2819" width="67.25" style="183" customWidth="1"/>
    <col min="2820" max="2820" width="13.875" style="183" bestFit="1" customWidth="1"/>
    <col min="2821" max="2821" width="14.875" style="183" bestFit="1" customWidth="1"/>
    <col min="2822" max="2822" width="18" style="183" bestFit="1" customWidth="1"/>
    <col min="2823" max="2823" width="15.875" style="183" bestFit="1" customWidth="1"/>
    <col min="2824" max="2824" width="18" style="183" bestFit="1" customWidth="1"/>
    <col min="2825" max="2825" width="15.75" style="183" customWidth="1"/>
    <col min="2826" max="2826" width="16.25" style="183" customWidth="1"/>
    <col min="2827" max="2827" width="14.625" style="183" customWidth="1"/>
    <col min="2828" max="2828" width="14.25" style="183" customWidth="1"/>
    <col min="2829" max="2866" width="3.875" style="183" customWidth="1"/>
    <col min="2867" max="3071" width="9" style="183"/>
    <col min="3072" max="3072" width="2.375" style="183" customWidth="1"/>
    <col min="3073" max="3073" width="9.125" style="183" customWidth="1"/>
    <col min="3074" max="3074" width="17.5" style="183" customWidth="1"/>
    <col min="3075" max="3075" width="67.25" style="183" customWidth="1"/>
    <col min="3076" max="3076" width="13.875" style="183" bestFit="1" customWidth="1"/>
    <col min="3077" max="3077" width="14.875" style="183" bestFit="1" customWidth="1"/>
    <col min="3078" max="3078" width="18" style="183" bestFit="1" customWidth="1"/>
    <col min="3079" max="3079" width="15.875" style="183" bestFit="1" customWidth="1"/>
    <col min="3080" max="3080" width="18" style="183" bestFit="1" customWidth="1"/>
    <col min="3081" max="3081" width="15.75" style="183" customWidth="1"/>
    <col min="3082" max="3082" width="16.25" style="183" customWidth="1"/>
    <col min="3083" max="3083" width="14.625" style="183" customWidth="1"/>
    <col min="3084" max="3084" width="14.25" style="183" customWidth="1"/>
    <col min="3085" max="3122" width="3.875" style="183" customWidth="1"/>
    <col min="3123" max="3327" width="9" style="183"/>
    <col min="3328" max="3328" width="2.375" style="183" customWidth="1"/>
    <col min="3329" max="3329" width="9.125" style="183" customWidth="1"/>
    <col min="3330" max="3330" width="17.5" style="183" customWidth="1"/>
    <col min="3331" max="3331" width="67.25" style="183" customWidth="1"/>
    <col min="3332" max="3332" width="13.875" style="183" bestFit="1" customWidth="1"/>
    <col min="3333" max="3333" width="14.875" style="183" bestFit="1" customWidth="1"/>
    <col min="3334" max="3334" width="18" style="183" bestFit="1" customWidth="1"/>
    <col min="3335" max="3335" width="15.875" style="183" bestFit="1" customWidth="1"/>
    <col min="3336" max="3336" width="18" style="183" bestFit="1" customWidth="1"/>
    <col min="3337" max="3337" width="15.75" style="183" customWidth="1"/>
    <col min="3338" max="3338" width="16.25" style="183" customWidth="1"/>
    <col min="3339" max="3339" width="14.625" style="183" customWidth="1"/>
    <col min="3340" max="3340" width="14.25" style="183" customWidth="1"/>
    <col min="3341" max="3378" width="3.875" style="183" customWidth="1"/>
    <col min="3379" max="3583" width="9" style="183"/>
    <col min="3584" max="3584" width="2.375" style="183" customWidth="1"/>
    <col min="3585" max="3585" width="9.125" style="183" customWidth="1"/>
    <col min="3586" max="3586" width="17.5" style="183" customWidth="1"/>
    <col min="3587" max="3587" width="67.25" style="183" customWidth="1"/>
    <col min="3588" max="3588" width="13.875" style="183" bestFit="1" customWidth="1"/>
    <col min="3589" max="3589" width="14.875" style="183" bestFit="1" customWidth="1"/>
    <col min="3590" max="3590" width="18" style="183" bestFit="1" customWidth="1"/>
    <col min="3591" max="3591" width="15.875" style="183" bestFit="1" customWidth="1"/>
    <col min="3592" max="3592" width="18" style="183" bestFit="1" customWidth="1"/>
    <col min="3593" max="3593" width="15.75" style="183" customWidth="1"/>
    <col min="3594" max="3594" width="16.25" style="183" customWidth="1"/>
    <col min="3595" max="3595" width="14.625" style="183" customWidth="1"/>
    <col min="3596" max="3596" width="14.25" style="183" customWidth="1"/>
    <col min="3597" max="3634" width="3.875" style="183" customWidth="1"/>
    <col min="3635" max="3839" width="9" style="183"/>
    <col min="3840" max="3840" width="2.375" style="183" customWidth="1"/>
    <col min="3841" max="3841" width="9.125" style="183" customWidth="1"/>
    <col min="3842" max="3842" width="17.5" style="183" customWidth="1"/>
    <col min="3843" max="3843" width="67.25" style="183" customWidth="1"/>
    <col min="3844" max="3844" width="13.875" style="183" bestFit="1" customWidth="1"/>
    <col min="3845" max="3845" width="14.875" style="183" bestFit="1" customWidth="1"/>
    <col min="3846" max="3846" width="18" style="183" bestFit="1" customWidth="1"/>
    <col min="3847" max="3847" width="15.875" style="183" bestFit="1" customWidth="1"/>
    <col min="3848" max="3848" width="18" style="183" bestFit="1" customWidth="1"/>
    <col min="3849" max="3849" width="15.75" style="183" customWidth="1"/>
    <col min="3850" max="3850" width="16.25" style="183" customWidth="1"/>
    <col min="3851" max="3851" width="14.625" style="183" customWidth="1"/>
    <col min="3852" max="3852" width="14.25" style="183" customWidth="1"/>
    <col min="3853" max="3890" width="3.875" style="183" customWidth="1"/>
    <col min="3891" max="4095" width="9" style="183"/>
    <col min="4096" max="4096" width="2.375" style="183" customWidth="1"/>
    <col min="4097" max="4097" width="9.125" style="183" customWidth="1"/>
    <col min="4098" max="4098" width="17.5" style="183" customWidth="1"/>
    <col min="4099" max="4099" width="67.25" style="183" customWidth="1"/>
    <col min="4100" max="4100" width="13.875" style="183" bestFit="1" customWidth="1"/>
    <col min="4101" max="4101" width="14.875" style="183" bestFit="1" customWidth="1"/>
    <col min="4102" max="4102" width="18" style="183" bestFit="1" customWidth="1"/>
    <col min="4103" max="4103" width="15.875" style="183" bestFit="1" customWidth="1"/>
    <col min="4104" max="4104" width="18" style="183" bestFit="1" customWidth="1"/>
    <col min="4105" max="4105" width="15.75" style="183" customWidth="1"/>
    <col min="4106" max="4106" width="16.25" style="183" customWidth="1"/>
    <col min="4107" max="4107" width="14.625" style="183" customWidth="1"/>
    <col min="4108" max="4108" width="14.25" style="183" customWidth="1"/>
    <col min="4109" max="4146" width="3.875" style="183" customWidth="1"/>
    <col min="4147" max="4351" width="9" style="183"/>
    <col min="4352" max="4352" width="2.375" style="183" customWidth="1"/>
    <col min="4353" max="4353" width="9.125" style="183" customWidth="1"/>
    <col min="4354" max="4354" width="17.5" style="183" customWidth="1"/>
    <col min="4355" max="4355" width="67.25" style="183" customWidth="1"/>
    <col min="4356" max="4356" width="13.875" style="183" bestFit="1" customWidth="1"/>
    <col min="4357" max="4357" width="14.875" style="183" bestFit="1" customWidth="1"/>
    <col min="4358" max="4358" width="18" style="183" bestFit="1" customWidth="1"/>
    <col min="4359" max="4359" width="15.875" style="183" bestFit="1" customWidth="1"/>
    <col min="4360" max="4360" width="18" style="183" bestFit="1" customWidth="1"/>
    <col min="4361" max="4361" width="15.75" style="183" customWidth="1"/>
    <col min="4362" max="4362" width="16.25" style="183" customWidth="1"/>
    <col min="4363" max="4363" width="14.625" style="183" customWidth="1"/>
    <col min="4364" max="4364" width="14.25" style="183" customWidth="1"/>
    <col min="4365" max="4402" width="3.875" style="183" customWidth="1"/>
    <col min="4403" max="4607" width="9" style="183"/>
    <col min="4608" max="4608" width="2.375" style="183" customWidth="1"/>
    <col min="4609" max="4609" width="9.125" style="183" customWidth="1"/>
    <col min="4610" max="4610" width="17.5" style="183" customWidth="1"/>
    <col min="4611" max="4611" width="67.25" style="183" customWidth="1"/>
    <col min="4612" max="4612" width="13.875" style="183" bestFit="1" customWidth="1"/>
    <col min="4613" max="4613" width="14.875" style="183" bestFit="1" customWidth="1"/>
    <col min="4614" max="4614" width="18" style="183" bestFit="1" customWidth="1"/>
    <col min="4615" max="4615" width="15.875" style="183" bestFit="1" customWidth="1"/>
    <col min="4616" max="4616" width="18" style="183" bestFit="1" customWidth="1"/>
    <col min="4617" max="4617" width="15.75" style="183" customWidth="1"/>
    <col min="4618" max="4618" width="16.25" style="183" customWidth="1"/>
    <col min="4619" max="4619" width="14.625" style="183" customWidth="1"/>
    <col min="4620" max="4620" width="14.25" style="183" customWidth="1"/>
    <col min="4621" max="4658" width="3.875" style="183" customWidth="1"/>
    <col min="4659" max="4863" width="9" style="183"/>
    <col min="4864" max="4864" width="2.375" style="183" customWidth="1"/>
    <col min="4865" max="4865" width="9.125" style="183" customWidth="1"/>
    <col min="4866" max="4866" width="17.5" style="183" customWidth="1"/>
    <col min="4867" max="4867" width="67.25" style="183" customWidth="1"/>
    <col min="4868" max="4868" width="13.875" style="183" bestFit="1" customWidth="1"/>
    <col min="4869" max="4869" width="14.875" style="183" bestFit="1" customWidth="1"/>
    <col min="4870" max="4870" width="18" style="183" bestFit="1" customWidth="1"/>
    <col min="4871" max="4871" width="15.875" style="183" bestFit="1" customWidth="1"/>
    <col min="4872" max="4872" width="18" style="183" bestFit="1" customWidth="1"/>
    <col min="4873" max="4873" width="15.75" style="183" customWidth="1"/>
    <col min="4874" max="4874" width="16.25" style="183" customWidth="1"/>
    <col min="4875" max="4875" width="14.625" style="183" customWidth="1"/>
    <col min="4876" max="4876" width="14.25" style="183" customWidth="1"/>
    <col min="4877" max="4914" width="3.875" style="183" customWidth="1"/>
    <col min="4915" max="5119" width="9" style="183"/>
    <col min="5120" max="5120" width="2.375" style="183" customWidth="1"/>
    <col min="5121" max="5121" width="9.125" style="183" customWidth="1"/>
    <col min="5122" max="5122" width="17.5" style="183" customWidth="1"/>
    <col min="5123" max="5123" width="67.25" style="183" customWidth="1"/>
    <col min="5124" max="5124" width="13.875" style="183" bestFit="1" customWidth="1"/>
    <col min="5125" max="5125" width="14.875" style="183" bestFit="1" customWidth="1"/>
    <col min="5126" max="5126" width="18" style="183" bestFit="1" customWidth="1"/>
    <col min="5127" max="5127" width="15.875" style="183" bestFit="1" customWidth="1"/>
    <col min="5128" max="5128" width="18" style="183" bestFit="1" customWidth="1"/>
    <col min="5129" max="5129" width="15.75" style="183" customWidth="1"/>
    <col min="5130" max="5130" width="16.25" style="183" customWidth="1"/>
    <col min="5131" max="5131" width="14.625" style="183" customWidth="1"/>
    <col min="5132" max="5132" width="14.25" style="183" customWidth="1"/>
    <col min="5133" max="5170" width="3.875" style="183" customWidth="1"/>
    <col min="5171" max="5375" width="9" style="183"/>
    <col min="5376" max="5376" width="2.375" style="183" customWidth="1"/>
    <col min="5377" max="5377" width="9.125" style="183" customWidth="1"/>
    <col min="5378" max="5378" width="17.5" style="183" customWidth="1"/>
    <col min="5379" max="5379" width="67.25" style="183" customWidth="1"/>
    <col min="5380" max="5380" width="13.875" style="183" bestFit="1" customWidth="1"/>
    <col min="5381" max="5381" width="14.875" style="183" bestFit="1" customWidth="1"/>
    <col min="5382" max="5382" width="18" style="183" bestFit="1" customWidth="1"/>
    <col min="5383" max="5383" width="15.875" style="183" bestFit="1" customWidth="1"/>
    <col min="5384" max="5384" width="18" style="183" bestFit="1" customWidth="1"/>
    <col min="5385" max="5385" width="15.75" style="183" customWidth="1"/>
    <col min="5386" max="5386" width="16.25" style="183" customWidth="1"/>
    <col min="5387" max="5387" width="14.625" style="183" customWidth="1"/>
    <col min="5388" max="5388" width="14.25" style="183" customWidth="1"/>
    <col min="5389" max="5426" width="3.875" style="183" customWidth="1"/>
    <col min="5427" max="5631" width="9" style="183"/>
    <col min="5632" max="5632" width="2.375" style="183" customWidth="1"/>
    <col min="5633" max="5633" width="9.125" style="183" customWidth="1"/>
    <col min="5634" max="5634" width="17.5" style="183" customWidth="1"/>
    <col min="5635" max="5635" width="67.25" style="183" customWidth="1"/>
    <col min="5636" max="5636" width="13.875" style="183" bestFit="1" customWidth="1"/>
    <col min="5637" max="5637" width="14.875" style="183" bestFit="1" customWidth="1"/>
    <col min="5638" max="5638" width="18" style="183" bestFit="1" customWidth="1"/>
    <col min="5639" max="5639" width="15.875" style="183" bestFit="1" customWidth="1"/>
    <col min="5640" max="5640" width="18" style="183" bestFit="1" customWidth="1"/>
    <col min="5641" max="5641" width="15.75" style="183" customWidth="1"/>
    <col min="5642" max="5642" width="16.25" style="183" customWidth="1"/>
    <col min="5643" max="5643" width="14.625" style="183" customWidth="1"/>
    <col min="5644" max="5644" width="14.25" style="183" customWidth="1"/>
    <col min="5645" max="5682" width="3.875" style="183" customWidth="1"/>
    <col min="5683" max="5887" width="9" style="183"/>
    <col min="5888" max="5888" width="2.375" style="183" customWidth="1"/>
    <col min="5889" max="5889" width="9.125" style="183" customWidth="1"/>
    <col min="5890" max="5890" width="17.5" style="183" customWidth="1"/>
    <col min="5891" max="5891" width="67.25" style="183" customWidth="1"/>
    <col min="5892" max="5892" width="13.875" style="183" bestFit="1" customWidth="1"/>
    <col min="5893" max="5893" width="14.875" style="183" bestFit="1" customWidth="1"/>
    <col min="5894" max="5894" width="18" style="183" bestFit="1" customWidth="1"/>
    <col min="5895" max="5895" width="15.875" style="183" bestFit="1" customWidth="1"/>
    <col min="5896" max="5896" width="18" style="183" bestFit="1" customWidth="1"/>
    <col min="5897" max="5897" width="15.75" style="183" customWidth="1"/>
    <col min="5898" max="5898" width="16.25" style="183" customWidth="1"/>
    <col min="5899" max="5899" width="14.625" style="183" customWidth="1"/>
    <col min="5900" max="5900" width="14.25" style="183" customWidth="1"/>
    <col min="5901" max="5938" width="3.875" style="183" customWidth="1"/>
    <col min="5939" max="6143" width="9" style="183"/>
    <col min="6144" max="6144" width="2.375" style="183" customWidth="1"/>
    <col min="6145" max="6145" width="9.125" style="183" customWidth="1"/>
    <col min="6146" max="6146" width="17.5" style="183" customWidth="1"/>
    <col min="6147" max="6147" width="67.25" style="183" customWidth="1"/>
    <col min="6148" max="6148" width="13.875" style="183" bestFit="1" customWidth="1"/>
    <col min="6149" max="6149" width="14.875" style="183" bestFit="1" customWidth="1"/>
    <col min="6150" max="6150" width="18" style="183" bestFit="1" customWidth="1"/>
    <col min="6151" max="6151" width="15.875" style="183" bestFit="1" customWidth="1"/>
    <col min="6152" max="6152" width="18" style="183" bestFit="1" customWidth="1"/>
    <col min="6153" max="6153" width="15.75" style="183" customWidth="1"/>
    <col min="6154" max="6154" width="16.25" style="183" customWidth="1"/>
    <col min="6155" max="6155" width="14.625" style="183" customWidth="1"/>
    <col min="6156" max="6156" width="14.25" style="183" customWidth="1"/>
    <col min="6157" max="6194" width="3.875" style="183" customWidth="1"/>
    <col min="6195" max="6399" width="9" style="183"/>
    <col min="6400" max="6400" width="2.375" style="183" customWidth="1"/>
    <col min="6401" max="6401" width="9.125" style="183" customWidth="1"/>
    <col min="6402" max="6402" width="17.5" style="183" customWidth="1"/>
    <col min="6403" max="6403" width="67.25" style="183" customWidth="1"/>
    <col min="6404" max="6404" width="13.875" style="183" bestFit="1" customWidth="1"/>
    <col min="6405" max="6405" width="14.875" style="183" bestFit="1" customWidth="1"/>
    <col min="6406" max="6406" width="18" style="183" bestFit="1" customWidth="1"/>
    <col min="6407" max="6407" width="15.875" style="183" bestFit="1" customWidth="1"/>
    <col min="6408" max="6408" width="18" style="183" bestFit="1" customWidth="1"/>
    <col min="6409" max="6409" width="15.75" style="183" customWidth="1"/>
    <col min="6410" max="6410" width="16.25" style="183" customWidth="1"/>
    <col min="6411" max="6411" width="14.625" style="183" customWidth="1"/>
    <col min="6412" max="6412" width="14.25" style="183" customWidth="1"/>
    <col min="6413" max="6450" width="3.875" style="183" customWidth="1"/>
    <col min="6451" max="6655" width="9" style="183"/>
    <col min="6656" max="6656" width="2.375" style="183" customWidth="1"/>
    <col min="6657" max="6657" width="9.125" style="183" customWidth="1"/>
    <col min="6658" max="6658" width="17.5" style="183" customWidth="1"/>
    <col min="6659" max="6659" width="67.25" style="183" customWidth="1"/>
    <col min="6660" max="6660" width="13.875" style="183" bestFit="1" customWidth="1"/>
    <col min="6661" max="6661" width="14.875" style="183" bestFit="1" customWidth="1"/>
    <col min="6662" max="6662" width="18" style="183" bestFit="1" customWidth="1"/>
    <col min="6663" max="6663" width="15.875" style="183" bestFit="1" customWidth="1"/>
    <col min="6664" max="6664" width="18" style="183" bestFit="1" customWidth="1"/>
    <col min="6665" max="6665" width="15.75" style="183" customWidth="1"/>
    <col min="6666" max="6666" width="16.25" style="183" customWidth="1"/>
    <col min="6667" max="6667" width="14.625" style="183" customWidth="1"/>
    <col min="6668" max="6668" width="14.25" style="183" customWidth="1"/>
    <col min="6669" max="6706" width="3.875" style="183" customWidth="1"/>
    <col min="6707" max="6911" width="9" style="183"/>
    <col min="6912" max="6912" width="2.375" style="183" customWidth="1"/>
    <col min="6913" max="6913" width="9.125" style="183" customWidth="1"/>
    <col min="6914" max="6914" width="17.5" style="183" customWidth="1"/>
    <col min="6915" max="6915" width="67.25" style="183" customWidth="1"/>
    <col min="6916" max="6916" width="13.875" style="183" bestFit="1" customWidth="1"/>
    <col min="6917" max="6917" width="14.875" style="183" bestFit="1" customWidth="1"/>
    <col min="6918" max="6918" width="18" style="183" bestFit="1" customWidth="1"/>
    <col min="6919" max="6919" width="15.875" style="183" bestFit="1" customWidth="1"/>
    <col min="6920" max="6920" width="18" style="183" bestFit="1" customWidth="1"/>
    <col min="6921" max="6921" width="15.75" style="183" customWidth="1"/>
    <col min="6922" max="6922" width="16.25" style="183" customWidth="1"/>
    <col min="6923" max="6923" width="14.625" style="183" customWidth="1"/>
    <col min="6924" max="6924" width="14.25" style="183" customWidth="1"/>
    <col min="6925" max="6962" width="3.875" style="183" customWidth="1"/>
    <col min="6963" max="7167" width="9" style="183"/>
    <col min="7168" max="7168" width="2.375" style="183" customWidth="1"/>
    <col min="7169" max="7169" width="9.125" style="183" customWidth="1"/>
    <col min="7170" max="7170" width="17.5" style="183" customWidth="1"/>
    <col min="7171" max="7171" width="67.25" style="183" customWidth="1"/>
    <col min="7172" max="7172" width="13.875" style="183" bestFit="1" customWidth="1"/>
    <col min="7173" max="7173" width="14.875" style="183" bestFit="1" customWidth="1"/>
    <col min="7174" max="7174" width="18" style="183" bestFit="1" customWidth="1"/>
    <col min="7175" max="7175" width="15.875" style="183" bestFit="1" customWidth="1"/>
    <col min="7176" max="7176" width="18" style="183" bestFit="1" customWidth="1"/>
    <col min="7177" max="7177" width="15.75" style="183" customWidth="1"/>
    <col min="7178" max="7178" width="16.25" style="183" customWidth="1"/>
    <col min="7179" max="7179" width="14.625" style="183" customWidth="1"/>
    <col min="7180" max="7180" width="14.25" style="183" customWidth="1"/>
    <col min="7181" max="7218" width="3.875" style="183" customWidth="1"/>
    <col min="7219" max="7423" width="9" style="183"/>
    <col min="7424" max="7424" width="2.375" style="183" customWidth="1"/>
    <col min="7425" max="7425" width="9.125" style="183" customWidth="1"/>
    <col min="7426" max="7426" width="17.5" style="183" customWidth="1"/>
    <col min="7427" max="7427" width="67.25" style="183" customWidth="1"/>
    <col min="7428" max="7428" width="13.875" style="183" bestFit="1" customWidth="1"/>
    <col min="7429" max="7429" width="14.875" style="183" bestFit="1" customWidth="1"/>
    <col min="7430" max="7430" width="18" style="183" bestFit="1" customWidth="1"/>
    <col min="7431" max="7431" width="15.875" style="183" bestFit="1" customWidth="1"/>
    <col min="7432" max="7432" width="18" style="183" bestFit="1" customWidth="1"/>
    <col min="7433" max="7433" width="15.75" style="183" customWidth="1"/>
    <col min="7434" max="7434" width="16.25" style="183" customWidth="1"/>
    <col min="7435" max="7435" width="14.625" style="183" customWidth="1"/>
    <col min="7436" max="7436" width="14.25" style="183" customWidth="1"/>
    <col min="7437" max="7474" width="3.875" style="183" customWidth="1"/>
    <col min="7475" max="7679" width="9" style="183"/>
    <col min="7680" max="7680" width="2.375" style="183" customWidth="1"/>
    <col min="7681" max="7681" width="9.125" style="183" customWidth="1"/>
    <col min="7682" max="7682" width="17.5" style="183" customWidth="1"/>
    <col min="7683" max="7683" width="67.25" style="183" customWidth="1"/>
    <col min="7684" max="7684" width="13.875" style="183" bestFit="1" customWidth="1"/>
    <col min="7685" max="7685" width="14.875" style="183" bestFit="1" customWidth="1"/>
    <col min="7686" max="7686" width="18" style="183" bestFit="1" customWidth="1"/>
    <col min="7687" max="7687" width="15.875" style="183" bestFit="1" customWidth="1"/>
    <col min="7688" max="7688" width="18" style="183" bestFit="1" customWidth="1"/>
    <col min="7689" max="7689" width="15.75" style="183" customWidth="1"/>
    <col min="7690" max="7690" width="16.25" style="183" customWidth="1"/>
    <col min="7691" max="7691" width="14.625" style="183" customWidth="1"/>
    <col min="7692" max="7692" width="14.25" style="183" customWidth="1"/>
    <col min="7693" max="7730" width="3.875" style="183" customWidth="1"/>
    <col min="7731" max="7935" width="9" style="183"/>
    <col min="7936" max="7936" width="2.375" style="183" customWidth="1"/>
    <col min="7937" max="7937" width="9.125" style="183" customWidth="1"/>
    <col min="7938" max="7938" width="17.5" style="183" customWidth="1"/>
    <col min="7939" max="7939" width="67.25" style="183" customWidth="1"/>
    <col min="7940" max="7940" width="13.875" style="183" bestFit="1" customWidth="1"/>
    <col min="7941" max="7941" width="14.875" style="183" bestFit="1" customWidth="1"/>
    <col min="7942" max="7942" width="18" style="183" bestFit="1" customWidth="1"/>
    <col min="7943" max="7943" width="15.875" style="183" bestFit="1" customWidth="1"/>
    <col min="7944" max="7944" width="18" style="183" bestFit="1" customWidth="1"/>
    <col min="7945" max="7945" width="15.75" style="183" customWidth="1"/>
    <col min="7946" max="7946" width="16.25" style="183" customWidth="1"/>
    <col min="7947" max="7947" width="14.625" style="183" customWidth="1"/>
    <col min="7948" max="7948" width="14.25" style="183" customWidth="1"/>
    <col min="7949" max="7986" width="3.875" style="183" customWidth="1"/>
    <col min="7987" max="8191" width="9" style="183"/>
    <col min="8192" max="8192" width="2.375" style="183" customWidth="1"/>
    <col min="8193" max="8193" width="9.125" style="183" customWidth="1"/>
    <col min="8194" max="8194" width="17.5" style="183" customWidth="1"/>
    <col min="8195" max="8195" width="67.25" style="183" customWidth="1"/>
    <col min="8196" max="8196" width="13.875" style="183" bestFit="1" customWidth="1"/>
    <col min="8197" max="8197" width="14.875" style="183" bestFit="1" customWidth="1"/>
    <col min="8198" max="8198" width="18" style="183" bestFit="1" customWidth="1"/>
    <col min="8199" max="8199" width="15.875" style="183" bestFit="1" customWidth="1"/>
    <col min="8200" max="8200" width="18" style="183" bestFit="1" customWidth="1"/>
    <col min="8201" max="8201" width="15.75" style="183" customWidth="1"/>
    <col min="8202" max="8202" width="16.25" style="183" customWidth="1"/>
    <col min="8203" max="8203" width="14.625" style="183" customWidth="1"/>
    <col min="8204" max="8204" width="14.25" style="183" customWidth="1"/>
    <col min="8205" max="8242" width="3.875" style="183" customWidth="1"/>
    <col min="8243" max="8447" width="9" style="183"/>
    <col min="8448" max="8448" width="2.375" style="183" customWidth="1"/>
    <col min="8449" max="8449" width="9.125" style="183" customWidth="1"/>
    <col min="8450" max="8450" width="17.5" style="183" customWidth="1"/>
    <col min="8451" max="8451" width="67.25" style="183" customWidth="1"/>
    <col min="8452" max="8452" width="13.875" style="183" bestFit="1" customWidth="1"/>
    <col min="8453" max="8453" width="14.875" style="183" bestFit="1" customWidth="1"/>
    <col min="8454" max="8454" width="18" style="183" bestFit="1" customWidth="1"/>
    <col min="8455" max="8455" width="15.875" style="183" bestFit="1" customWidth="1"/>
    <col min="8456" max="8456" width="18" style="183" bestFit="1" customWidth="1"/>
    <col min="8457" max="8457" width="15.75" style="183" customWidth="1"/>
    <col min="8458" max="8458" width="16.25" style="183" customWidth="1"/>
    <col min="8459" max="8459" width="14.625" style="183" customWidth="1"/>
    <col min="8460" max="8460" width="14.25" style="183" customWidth="1"/>
    <col min="8461" max="8498" width="3.875" style="183" customWidth="1"/>
    <col min="8499" max="8703" width="9" style="183"/>
    <col min="8704" max="8704" width="2.375" style="183" customWidth="1"/>
    <col min="8705" max="8705" width="9.125" style="183" customWidth="1"/>
    <col min="8706" max="8706" width="17.5" style="183" customWidth="1"/>
    <col min="8707" max="8707" width="67.25" style="183" customWidth="1"/>
    <col min="8708" max="8708" width="13.875" style="183" bestFit="1" customWidth="1"/>
    <col min="8709" max="8709" width="14.875" style="183" bestFit="1" customWidth="1"/>
    <col min="8710" max="8710" width="18" style="183" bestFit="1" customWidth="1"/>
    <col min="8711" max="8711" width="15.875" style="183" bestFit="1" customWidth="1"/>
    <col min="8712" max="8712" width="18" style="183" bestFit="1" customWidth="1"/>
    <col min="8713" max="8713" width="15.75" style="183" customWidth="1"/>
    <col min="8714" max="8714" width="16.25" style="183" customWidth="1"/>
    <col min="8715" max="8715" width="14.625" style="183" customWidth="1"/>
    <col min="8716" max="8716" width="14.25" style="183" customWidth="1"/>
    <col min="8717" max="8754" width="3.875" style="183" customWidth="1"/>
    <col min="8755" max="8959" width="9" style="183"/>
    <col min="8960" max="8960" width="2.375" style="183" customWidth="1"/>
    <col min="8961" max="8961" width="9.125" style="183" customWidth="1"/>
    <col min="8962" max="8962" width="17.5" style="183" customWidth="1"/>
    <col min="8963" max="8963" width="67.25" style="183" customWidth="1"/>
    <col min="8964" max="8964" width="13.875" style="183" bestFit="1" customWidth="1"/>
    <col min="8965" max="8965" width="14.875" style="183" bestFit="1" customWidth="1"/>
    <col min="8966" max="8966" width="18" style="183" bestFit="1" customWidth="1"/>
    <col min="8967" max="8967" width="15.875" style="183" bestFit="1" customWidth="1"/>
    <col min="8968" max="8968" width="18" style="183" bestFit="1" customWidth="1"/>
    <col min="8969" max="8969" width="15.75" style="183" customWidth="1"/>
    <col min="8970" max="8970" width="16.25" style="183" customWidth="1"/>
    <col min="8971" max="8971" width="14.625" style="183" customWidth="1"/>
    <col min="8972" max="8972" width="14.25" style="183" customWidth="1"/>
    <col min="8973" max="9010" width="3.875" style="183" customWidth="1"/>
    <col min="9011" max="9215" width="9" style="183"/>
    <col min="9216" max="9216" width="2.375" style="183" customWidth="1"/>
    <col min="9217" max="9217" width="9.125" style="183" customWidth="1"/>
    <col min="9218" max="9218" width="17.5" style="183" customWidth="1"/>
    <col min="9219" max="9219" width="67.25" style="183" customWidth="1"/>
    <col min="9220" max="9220" width="13.875" style="183" bestFit="1" customWidth="1"/>
    <col min="9221" max="9221" width="14.875" style="183" bestFit="1" customWidth="1"/>
    <col min="9222" max="9222" width="18" style="183" bestFit="1" customWidth="1"/>
    <col min="9223" max="9223" width="15.875" style="183" bestFit="1" customWidth="1"/>
    <col min="9224" max="9224" width="18" style="183" bestFit="1" customWidth="1"/>
    <col min="9225" max="9225" width="15.75" style="183" customWidth="1"/>
    <col min="9226" max="9226" width="16.25" style="183" customWidth="1"/>
    <col min="9227" max="9227" width="14.625" style="183" customWidth="1"/>
    <col min="9228" max="9228" width="14.25" style="183" customWidth="1"/>
    <col min="9229" max="9266" width="3.875" style="183" customWidth="1"/>
    <col min="9267" max="9471" width="9" style="183"/>
    <col min="9472" max="9472" width="2.375" style="183" customWidth="1"/>
    <col min="9473" max="9473" width="9.125" style="183" customWidth="1"/>
    <col min="9474" max="9474" width="17.5" style="183" customWidth="1"/>
    <col min="9475" max="9475" width="67.25" style="183" customWidth="1"/>
    <col min="9476" max="9476" width="13.875" style="183" bestFit="1" customWidth="1"/>
    <col min="9477" max="9477" width="14.875" style="183" bestFit="1" customWidth="1"/>
    <col min="9478" max="9478" width="18" style="183" bestFit="1" customWidth="1"/>
    <col min="9479" max="9479" width="15.875" style="183" bestFit="1" customWidth="1"/>
    <col min="9480" max="9480" width="18" style="183" bestFit="1" customWidth="1"/>
    <col min="9481" max="9481" width="15.75" style="183" customWidth="1"/>
    <col min="9482" max="9482" width="16.25" style="183" customWidth="1"/>
    <col min="9483" max="9483" width="14.625" style="183" customWidth="1"/>
    <col min="9484" max="9484" width="14.25" style="183" customWidth="1"/>
    <col min="9485" max="9522" width="3.875" style="183" customWidth="1"/>
    <col min="9523" max="9727" width="9" style="183"/>
    <col min="9728" max="9728" width="2.375" style="183" customWidth="1"/>
    <col min="9729" max="9729" width="9.125" style="183" customWidth="1"/>
    <col min="9730" max="9730" width="17.5" style="183" customWidth="1"/>
    <col min="9731" max="9731" width="67.25" style="183" customWidth="1"/>
    <col min="9732" max="9732" width="13.875" style="183" bestFit="1" customWidth="1"/>
    <col min="9733" max="9733" width="14.875" style="183" bestFit="1" customWidth="1"/>
    <col min="9734" max="9734" width="18" style="183" bestFit="1" customWidth="1"/>
    <col min="9735" max="9735" width="15.875" style="183" bestFit="1" customWidth="1"/>
    <col min="9736" max="9736" width="18" style="183" bestFit="1" customWidth="1"/>
    <col min="9737" max="9737" width="15.75" style="183" customWidth="1"/>
    <col min="9738" max="9738" width="16.25" style="183" customWidth="1"/>
    <col min="9739" max="9739" width="14.625" style="183" customWidth="1"/>
    <col min="9740" max="9740" width="14.25" style="183" customWidth="1"/>
    <col min="9741" max="9778" width="3.875" style="183" customWidth="1"/>
    <col min="9779" max="9983" width="9" style="183"/>
    <col min="9984" max="9984" width="2.375" style="183" customWidth="1"/>
    <col min="9985" max="9985" width="9.125" style="183" customWidth="1"/>
    <col min="9986" max="9986" width="17.5" style="183" customWidth="1"/>
    <col min="9987" max="9987" width="67.25" style="183" customWidth="1"/>
    <col min="9988" max="9988" width="13.875" style="183" bestFit="1" customWidth="1"/>
    <col min="9989" max="9989" width="14.875" style="183" bestFit="1" customWidth="1"/>
    <col min="9990" max="9990" width="18" style="183" bestFit="1" customWidth="1"/>
    <col min="9991" max="9991" width="15.875" style="183" bestFit="1" customWidth="1"/>
    <col min="9992" max="9992" width="18" style="183" bestFit="1" customWidth="1"/>
    <col min="9993" max="9993" width="15.75" style="183" customWidth="1"/>
    <col min="9994" max="9994" width="16.25" style="183" customWidth="1"/>
    <col min="9995" max="9995" width="14.625" style="183" customWidth="1"/>
    <col min="9996" max="9996" width="14.25" style="183" customWidth="1"/>
    <col min="9997" max="10034" width="3.875" style="183" customWidth="1"/>
    <col min="10035" max="10239" width="9" style="183"/>
    <col min="10240" max="10240" width="2.375" style="183" customWidth="1"/>
    <col min="10241" max="10241" width="9.125" style="183" customWidth="1"/>
    <col min="10242" max="10242" width="17.5" style="183" customWidth="1"/>
    <col min="10243" max="10243" width="67.25" style="183" customWidth="1"/>
    <col min="10244" max="10244" width="13.875" style="183" bestFit="1" customWidth="1"/>
    <col min="10245" max="10245" width="14.875" style="183" bestFit="1" customWidth="1"/>
    <col min="10246" max="10246" width="18" style="183" bestFit="1" customWidth="1"/>
    <col min="10247" max="10247" width="15.875" style="183" bestFit="1" customWidth="1"/>
    <col min="10248" max="10248" width="18" style="183" bestFit="1" customWidth="1"/>
    <col min="10249" max="10249" width="15.75" style="183" customWidth="1"/>
    <col min="10250" max="10250" width="16.25" style="183" customWidth="1"/>
    <col min="10251" max="10251" width="14.625" style="183" customWidth="1"/>
    <col min="10252" max="10252" width="14.25" style="183" customWidth="1"/>
    <col min="10253" max="10290" width="3.875" style="183" customWidth="1"/>
    <col min="10291" max="10495" width="9" style="183"/>
    <col min="10496" max="10496" width="2.375" style="183" customWidth="1"/>
    <col min="10497" max="10497" width="9.125" style="183" customWidth="1"/>
    <col min="10498" max="10498" width="17.5" style="183" customWidth="1"/>
    <col min="10499" max="10499" width="67.25" style="183" customWidth="1"/>
    <col min="10500" max="10500" width="13.875" style="183" bestFit="1" customWidth="1"/>
    <col min="10501" max="10501" width="14.875" style="183" bestFit="1" customWidth="1"/>
    <col min="10502" max="10502" width="18" style="183" bestFit="1" customWidth="1"/>
    <col min="10503" max="10503" width="15.875" style="183" bestFit="1" customWidth="1"/>
    <col min="10504" max="10504" width="18" style="183" bestFit="1" customWidth="1"/>
    <col min="10505" max="10505" width="15.75" style="183" customWidth="1"/>
    <col min="10506" max="10506" width="16.25" style="183" customWidth="1"/>
    <col min="10507" max="10507" width="14.625" style="183" customWidth="1"/>
    <col min="10508" max="10508" width="14.25" style="183" customWidth="1"/>
    <col min="10509" max="10546" width="3.875" style="183" customWidth="1"/>
    <col min="10547" max="10751" width="9" style="183"/>
    <col min="10752" max="10752" width="2.375" style="183" customWidth="1"/>
    <col min="10753" max="10753" width="9.125" style="183" customWidth="1"/>
    <col min="10754" max="10754" width="17.5" style="183" customWidth="1"/>
    <col min="10755" max="10755" width="67.25" style="183" customWidth="1"/>
    <col min="10756" max="10756" width="13.875" style="183" bestFit="1" customWidth="1"/>
    <col min="10757" max="10757" width="14.875" style="183" bestFit="1" customWidth="1"/>
    <col min="10758" max="10758" width="18" style="183" bestFit="1" customWidth="1"/>
    <col min="10759" max="10759" width="15.875" style="183" bestFit="1" customWidth="1"/>
    <col min="10760" max="10760" width="18" style="183" bestFit="1" customWidth="1"/>
    <col min="10761" max="10761" width="15.75" style="183" customWidth="1"/>
    <col min="10762" max="10762" width="16.25" style="183" customWidth="1"/>
    <col min="10763" max="10763" width="14.625" style="183" customWidth="1"/>
    <col min="10764" max="10764" width="14.25" style="183" customWidth="1"/>
    <col min="10765" max="10802" width="3.875" style="183" customWidth="1"/>
    <col min="10803" max="11007" width="9" style="183"/>
    <col min="11008" max="11008" width="2.375" style="183" customWidth="1"/>
    <col min="11009" max="11009" width="9.125" style="183" customWidth="1"/>
    <col min="11010" max="11010" width="17.5" style="183" customWidth="1"/>
    <col min="11011" max="11011" width="67.25" style="183" customWidth="1"/>
    <col min="11012" max="11012" width="13.875" style="183" bestFit="1" customWidth="1"/>
    <col min="11013" max="11013" width="14.875" style="183" bestFit="1" customWidth="1"/>
    <col min="11014" max="11014" width="18" style="183" bestFit="1" customWidth="1"/>
    <col min="11015" max="11015" width="15.875" style="183" bestFit="1" customWidth="1"/>
    <col min="11016" max="11016" width="18" style="183" bestFit="1" customWidth="1"/>
    <col min="11017" max="11017" width="15.75" style="183" customWidth="1"/>
    <col min="11018" max="11018" width="16.25" style="183" customWidth="1"/>
    <col min="11019" max="11019" width="14.625" style="183" customWidth="1"/>
    <col min="11020" max="11020" width="14.25" style="183" customWidth="1"/>
    <col min="11021" max="11058" width="3.875" style="183" customWidth="1"/>
    <col min="11059" max="11263" width="9" style="183"/>
    <col min="11264" max="11264" width="2.375" style="183" customWidth="1"/>
    <col min="11265" max="11265" width="9.125" style="183" customWidth="1"/>
    <col min="11266" max="11266" width="17.5" style="183" customWidth="1"/>
    <col min="11267" max="11267" width="67.25" style="183" customWidth="1"/>
    <col min="11268" max="11268" width="13.875" style="183" bestFit="1" customWidth="1"/>
    <col min="11269" max="11269" width="14.875" style="183" bestFit="1" customWidth="1"/>
    <col min="11270" max="11270" width="18" style="183" bestFit="1" customWidth="1"/>
    <col min="11271" max="11271" width="15.875" style="183" bestFit="1" customWidth="1"/>
    <col min="11272" max="11272" width="18" style="183" bestFit="1" customWidth="1"/>
    <col min="11273" max="11273" width="15.75" style="183" customWidth="1"/>
    <col min="11274" max="11274" width="16.25" style="183" customWidth="1"/>
    <col min="11275" max="11275" width="14.625" style="183" customWidth="1"/>
    <col min="11276" max="11276" width="14.25" style="183" customWidth="1"/>
    <col min="11277" max="11314" width="3.875" style="183" customWidth="1"/>
    <col min="11315" max="11519" width="9" style="183"/>
    <col min="11520" max="11520" width="2.375" style="183" customWidth="1"/>
    <col min="11521" max="11521" width="9.125" style="183" customWidth="1"/>
    <col min="11522" max="11522" width="17.5" style="183" customWidth="1"/>
    <col min="11523" max="11523" width="67.25" style="183" customWidth="1"/>
    <col min="11524" max="11524" width="13.875" style="183" bestFit="1" customWidth="1"/>
    <col min="11525" max="11525" width="14.875" style="183" bestFit="1" customWidth="1"/>
    <col min="11526" max="11526" width="18" style="183" bestFit="1" customWidth="1"/>
    <col min="11527" max="11527" width="15.875" style="183" bestFit="1" customWidth="1"/>
    <col min="11528" max="11528" width="18" style="183" bestFit="1" customWidth="1"/>
    <col min="11529" max="11529" width="15.75" style="183" customWidth="1"/>
    <col min="11530" max="11530" width="16.25" style="183" customWidth="1"/>
    <col min="11531" max="11531" width="14.625" style="183" customWidth="1"/>
    <col min="11532" max="11532" width="14.25" style="183" customWidth="1"/>
    <col min="11533" max="11570" width="3.875" style="183" customWidth="1"/>
    <col min="11571" max="11775" width="9" style="183"/>
    <col min="11776" max="11776" width="2.375" style="183" customWidth="1"/>
    <col min="11777" max="11777" width="9.125" style="183" customWidth="1"/>
    <col min="11778" max="11778" width="17.5" style="183" customWidth="1"/>
    <col min="11779" max="11779" width="67.25" style="183" customWidth="1"/>
    <col min="11780" max="11780" width="13.875" style="183" bestFit="1" customWidth="1"/>
    <col min="11781" max="11781" width="14.875" style="183" bestFit="1" customWidth="1"/>
    <col min="11782" max="11782" width="18" style="183" bestFit="1" customWidth="1"/>
    <col min="11783" max="11783" width="15.875" style="183" bestFit="1" customWidth="1"/>
    <col min="11784" max="11784" width="18" style="183" bestFit="1" customWidth="1"/>
    <col min="11785" max="11785" width="15.75" style="183" customWidth="1"/>
    <col min="11786" max="11786" width="16.25" style="183" customWidth="1"/>
    <col min="11787" max="11787" width="14.625" style="183" customWidth="1"/>
    <col min="11788" max="11788" width="14.25" style="183" customWidth="1"/>
    <col min="11789" max="11826" width="3.875" style="183" customWidth="1"/>
    <col min="11827" max="12031" width="9" style="183"/>
    <col min="12032" max="12032" width="2.375" style="183" customWidth="1"/>
    <col min="12033" max="12033" width="9.125" style="183" customWidth="1"/>
    <col min="12034" max="12034" width="17.5" style="183" customWidth="1"/>
    <col min="12035" max="12035" width="67.25" style="183" customWidth="1"/>
    <col min="12036" max="12036" width="13.875" style="183" bestFit="1" customWidth="1"/>
    <col min="12037" max="12037" width="14.875" style="183" bestFit="1" customWidth="1"/>
    <col min="12038" max="12038" width="18" style="183" bestFit="1" customWidth="1"/>
    <col min="12039" max="12039" width="15.875" style="183" bestFit="1" customWidth="1"/>
    <col min="12040" max="12040" width="18" style="183" bestFit="1" customWidth="1"/>
    <col min="12041" max="12041" width="15.75" style="183" customWidth="1"/>
    <col min="12042" max="12042" width="16.25" style="183" customWidth="1"/>
    <col min="12043" max="12043" width="14.625" style="183" customWidth="1"/>
    <col min="12044" max="12044" width="14.25" style="183" customWidth="1"/>
    <col min="12045" max="12082" width="3.875" style="183" customWidth="1"/>
    <col min="12083" max="12287" width="9" style="183"/>
    <col min="12288" max="12288" width="2.375" style="183" customWidth="1"/>
    <col min="12289" max="12289" width="9.125" style="183" customWidth="1"/>
    <col min="12290" max="12290" width="17.5" style="183" customWidth="1"/>
    <col min="12291" max="12291" width="67.25" style="183" customWidth="1"/>
    <col min="12292" max="12292" width="13.875" style="183" bestFit="1" customWidth="1"/>
    <col min="12293" max="12293" width="14.875" style="183" bestFit="1" customWidth="1"/>
    <col min="12294" max="12294" width="18" style="183" bestFit="1" customWidth="1"/>
    <col min="12295" max="12295" width="15.875" style="183" bestFit="1" customWidth="1"/>
    <col min="12296" max="12296" width="18" style="183" bestFit="1" customWidth="1"/>
    <col min="12297" max="12297" width="15.75" style="183" customWidth="1"/>
    <col min="12298" max="12298" width="16.25" style="183" customWidth="1"/>
    <col min="12299" max="12299" width="14.625" style="183" customWidth="1"/>
    <col min="12300" max="12300" width="14.25" style="183" customWidth="1"/>
    <col min="12301" max="12338" width="3.875" style="183" customWidth="1"/>
    <col min="12339" max="12543" width="9" style="183"/>
    <col min="12544" max="12544" width="2.375" style="183" customWidth="1"/>
    <col min="12545" max="12545" width="9.125" style="183" customWidth="1"/>
    <col min="12546" max="12546" width="17.5" style="183" customWidth="1"/>
    <col min="12547" max="12547" width="67.25" style="183" customWidth="1"/>
    <col min="12548" max="12548" width="13.875" style="183" bestFit="1" customWidth="1"/>
    <col min="12549" max="12549" width="14.875" style="183" bestFit="1" customWidth="1"/>
    <col min="12550" max="12550" width="18" style="183" bestFit="1" customWidth="1"/>
    <col min="12551" max="12551" width="15.875" style="183" bestFit="1" customWidth="1"/>
    <col min="12552" max="12552" width="18" style="183" bestFit="1" customWidth="1"/>
    <col min="12553" max="12553" width="15.75" style="183" customWidth="1"/>
    <col min="12554" max="12554" width="16.25" style="183" customWidth="1"/>
    <col min="12555" max="12555" width="14.625" style="183" customWidth="1"/>
    <col min="12556" max="12556" width="14.25" style="183" customWidth="1"/>
    <col min="12557" max="12594" width="3.875" style="183" customWidth="1"/>
    <col min="12595" max="12799" width="9" style="183"/>
    <col min="12800" max="12800" width="2.375" style="183" customWidth="1"/>
    <col min="12801" max="12801" width="9.125" style="183" customWidth="1"/>
    <col min="12802" max="12802" width="17.5" style="183" customWidth="1"/>
    <col min="12803" max="12803" width="67.25" style="183" customWidth="1"/>
    <col min="12804" max="12804" width="13.875" style="183" bestFit="1" customWidth="1"/>
    <col min="12805" max="12805" width="14.875" style="183" bestFit="1" customWidth="1"/>
    <col min="12806" max="12806" width="18" style="183" bestFit="1" customWidth="1"/>
    <col min="12807" max="12807" width="15.875" style="183" bestFit="1" customWidth="1"/>
    <col min="12808" max="12808" width="18" style="183" bestFit="1" customWidth="1"/>
    <col min="12809" max="12809" width="15.75" style="183" customWidth="1"/>
    <col min="12810" max="12810" width="16.25" style="183" customWidth="1"/>
    <col min="12811" max="12811" width="14.625" style="183" customWidth="1"/>
    <col min="12812" max="12812" width="14.25" style="183" customWidth="1"/>
    <col min="12813" max="12850" width="3.875" style="183" customWidth="1"/>
    <col min="12851" max="13055" width="9" style="183"/>
    <col min="13056" max="13056" width="2.375" style="183" customWidth="1"/>
    <col min="13057" max="13057" width="9.125" style="183" customWidth="1"/>
    <col min="13058" max="13058" width="17.5" style="183" customWidth="1"/>
    <col min="13059" max="13059" width="67.25" style="183" customWidth="1"/>
    <col min="13060" max="13060" width="13.875" style="183" bestFit="1" customWidth="1"/>
    <col min="13061" max="13061" width="14.875" style="183" bestFit="1" customWidth="1"/>
    <col min="13062" max="13062" width="18" style="183" bestFit="1" customWidth="1"/>
    <col min="13063" max="13063" width="15.875" style="183" bestFit="1" customWidth="1"/>
    <col min="13064" max="13064" width="18" style="183" bestFit="1" customWidth="1"/>
    <col min="13065" max="13065" width="15.75" style="183" customWidth="1"/>
    <col min="13066" max="13066" width="16.25" style="183" customWidth="1"/>
    <col min="13067" max="13067" width="14.625" style="183" customWidth="1"/>
    <col min="13068" max="13068" width="14.25" style="183" customWidth="1"/>
    <col min="13069" max="13106" width="3.875" style="183" customWidth="1"/>
    <col min="13107" max="13311" width="9" style="183"/>
    <col min="13312" max="13312" width="2.375" style="183" customWidth="1"/>
    <col min="13313" max="13313" width="9.125" style="183" customWidth="1"/>
    <col min="13314" max="13314" width="17.5" style="183" customWidth="1"/>
    <col min="13315" max="13315" width="67.25" style="183" customWidth="1"/>
    <col min="13316" max="13316" width="13.875" style="183" bestFit="1" customWidth="1"/>
    <col min="13317" max="13317" width="14.875" style="183" bestFit="1" customWidth="1"/>
    <col min="13318" max="13318" width="18" style="183" bestFit="1" customWidth="1"/>
    <col min="13319" max="13319" width="15.875" style="183" bestFit="1" customWidth="1"/>
    <col min="13320" max="13320" width="18" style="183" bestFit="1" customWidth="1"/>
    <col min="13321" max="13321" width="15.75" style="183" customWidth="1"/>
    <col min="13322" max="13322" width="16.25" style="183" customWidth="1"/>
    <col min="13323" max="13323" width="14.625" style="183" customWidth="1"/>
    <col min="13324" max="13324" width="14.25" style="183" customWidth="1"/>
    <col min="13325" max="13362" width="3.875" style="183" customWidth="1"/>
    <col min="13363" max="13567" width="9" style="183"/>
    <col min="13568" max="13568" width="2.375" style="183" customWidth="1"/>
    <col min="13569" max="13569" width="9.125" style="183" customWidth="1"/>
    <col min="13570" max="13570" width="17.5" style="183" customWidth="1"/>
    <col min="13571" max="13571" width="67.25" style="183" customWidth="1"/>
    <col min="13572" max="13572" width="13.875" style="183" bestFit="1" customWidth="1"/>
    <col min="13573" max="13573" width="14.875" style="183" bestFit="1" customWidth="1"/>
    <col min="13574" max="13574" width="18" style="183" bestFit="1" customWidth="1"/>
    <col min="13575" max="13575" width="15.875" style="183" bestFit="1" customWidth="1"/>
    <col min="13576" max="13576" width="18" style="183" bestFit="1" customWidth="1"/>
    <col min="13577" max="13577" width="15.75" style="183" customWidth="1"/>
    <col min="13578" max="13578" width="16.25" style="183" customWidth="1"/>
    <col min="13579" max="13579" width="14.625" style="183" customWidth="1"/>
    <col min="13580" max="13580" width="14.25" style="183" customWidth="1"/>
    <col min="13581" max="13618" width="3.875" style="183" customWidth="1"/>
    <col min="13619" max="13823" width="9" style="183"/>
    <col min="13824" max="13824" width="2.375" style="183" customWidth="1"/>
    <col min="13825" max="13825" width="9.125" style="183" customWidth="1"/>
    <col min="13826" max="13826" width="17.5" style="183" customWidth="1"/>
    <col min="13827" max="13827" width="67.25" style="183" customWidth="1"/>
    <col min="13828" max="13828" width="13.875" style="183" bestFit="1" customWidth="1"/>
    <col min="13829" max="13829" width="14.875" style="183" bestFit="1" customWidth="1"/>
    <col min="13830" max="13830" width="18" style="183" bestFit="1" customWidth="1"/>
    <col min="13831" max="13831" width="15.875" style="183" bestFit="1" customWidth="1"/>
    <col min="13832" max="13832" width="18" style="183" bestFit="1" customWidth="1"/>
    <col min="13833" max="13833" width="15.75" style="183" customWidth="1"/>
    <col min="13834" max="13834" width="16.25" style="183" customWidth="1"/>
    <col min="13835" max="13835" width="14.625" style="183" customWidth="1"/>
    <col min="13836" max="13836" width="14.25" style="183" customWidth="1"/>
    <col min="13837" max="13874" width="3.875" style="183" customWidth="1"/>
    <col min="13875" max="14079" width="9" style="183"/>
    <col min="14080" max="14080" width="2.375" style="183" customWidth="1"/>
    <col min="14081" max="14081" width="9.125" style="183" customWidth="1"/>
    <col min="14082" max="14082" width="17.5" style="183" customWidth="1"/>
    <col min="14083" max="14083" width="67.25" style="183" customWidth="1"/>
    <col min="14084" max="14084" width="13.875" style="183" bestFit="1" customWidth="1"/>
    <col min="14085" max="14085" width="14.875" style="183" bestFit="1" customWidth="1"/>
    <col min="14086" max="14086" width="18" style="183" bestFit="1" customWidth="1"/>
    <col min="14087" max="14087" width="15.875" style="183" bestFit="1" customWidth="1"/>
    <col min="14088" max="14088" width="18" style="183" bestFit="1" customWidth="1"/>
    <col min="14089" max="14089" width="15.75" style="183" customWidth="1"/>
    <col min="14090" max="14090" width="16.25" style="183" customWidth="1"/>
    <col min="14091" max="14091" width="14.625" style="183" customWidth="1"/>
    <col min="14092" max="14092" width="14.25" style="183" customWidth="1"/>
    <col min="14093" max="14130" width="3.875" style="183" customWidth="1"/>
    <col min="14131" max="14335" width="9" style="183"/>
    <col min="14336" max="14336" width="2.375" style="183" customWidth="1"/>
    <col min="14337" max="14337" width="9.125" style="183" customWidth="1"/>
    <col min="14338" max="14338" width="17.5" style="183" customWidth="1"/>
    <col min="14339" max="14339" width="67.25" style="183" customWidth="1"/>
    <col min="14340" max="14340" width="13.875" style="183" bestFit="1" customWidth="1"/>
    <col min="14341" max="14341" width="14.875" style="183" bestFit="1" customWidth="1"/>
    <col min="14342" max="14342" width="18" style="183" bestFit="1" customWidth="1"/>
    <col min="14343" max="14343" width="15.875" style="183" bestFit="1" customWidth="1"/>
    <col min="14344" max="14344" width="18" style="183" bestFit="1" customWidth="1"/>
    <col min="14345" max="14345" width="15.75" style="183" customWidth="1"/>
    <col min="14346" max="14346" width="16.25" style="183" customWidth="1"/>
    <col min="14347" max="14347" width="14.625" style="183" customWidth="1"/>
    <col min="14348" max="14348" width="14.25" style="183" customWidth="1"/>
    <col min="14349" max="14386" width="3.875" style="183" customWidth="1"/>
    <col min="14387" max="14591" width="9" style="183"/>
    <col min="14592" max="14592" width="2.375" style="183" customWidth="1"/>
    <col min="14593" max="14593" width="9.125" style="183" customWidth="1"/>
    <col min="14594" max="14594" width="17.5" style="183" customWidth="1"/>
    <col min="14595" max="14595" width="67.25" style="183" customWidth="1"/>
    <col min="14596" max="14596" width="13.875" style="183" bestFit="1" customWidth="1"/>
    <col min="14597" max="14597" width="14.875" style="183" bestFit="1" customWidth="1"/>
    <col min="14598" max="14598" width="18" style="183" bestFit="1" customWidth="1"/>
    <col min="14599" max="14599" width="15.875" style="183" bestFit="1" customWidth="1"/>
    <col min="14600" max="14600" width="18" style="183" bestFit="1" customWidth="1"/>
    <col min="14601" max="14601" width="15.75" style="183" customWidth="1"/>
    <col min="14602" max="14602" width="16.25" style="183" customWidth="1"/>
    <col min="14603" max="14603" width="14.625" style="183" customWidth="1"/>
    <col min="14604" max="14604" width="14.25" style="183" customWidth="1"/>
    <col min="14605" max="14642" width="3.875" style="183" customWidth="1"/>
    <col min="14643" max="14847" width="9" style="183"/>
    <col min="14848" max="14848" width="2.375" style="183" customWidth="1"/>
    <col min="14849" max="14849" width="9.125" style="183" customWidth="1"/>
    <col min="14850" max="14850" width="17.5" style="183" customWidth="1"/>
    <col min="14851" max="14851" width="67.25" style="183" customWidth="1"/>
    <col min="14852" max="14852" width="13.875" style="183" bestFit="1" customWidth="1"/>
    <col min="14853" max="14853" width="14.875" style="183" bestFit="1" customWidth="1"/>
    <col min="14854" max="14854" width="18" style="183" bestFit="1" customWidth="1"/>
    <col min="14855" max="14855" width="15.875" style="183" bestFit="1" customWidth="1"/>
    <col min="14856" max="14856" width="18" style="183" bestFit="1" customWidth="1"/>
    <col min="14857" max="14857" width="15.75" style="183" customWidth="1"/>
    <col min="14858" max="14858" width="16.25" style="183" customWidth="1"/>
    <col min="14859" max="14859" width="14.625" style="183" customWidth="1"/>
    <col min="14860" max="14860" width="14.25" style="183" customWidth="1"/>
    <col min="14861" max="14898" width="3.875" style="183" customWidth="1"/>
    <col min="14899" max="15103" width="9" style="183"/>
    <col min="15104" max="15104" width="2.375" style="183" customWidth="1"/>
    <col min="15105" max="15105" width="9.125" style="183" customWidth="1"/>
    <col min="15106" max="15106" width="17.5" style="183" customWidth="1"/>
    <col min="15107" max="15107" width="67.25" style="183" customWidth="1"/>
    <col min="15108" max="15108" width="13.875" style="183" bestFit="1" customWidth="1"/>
    <col min="15109" max="15109" width="14.875" style="183" bestFit="1" customWidth="1"/>
    <col min="15110" max="15110" width="18" style="183" bestFit="1" customWidth="1"/>
    <col min="15111" max="15111" width="15.875" style="183" bestFit="1" customWidth="1"/>
    <col min="15112" max="15112" width="18" style="183" bestFit="1" customWidth="1"/>
    <col min="15113" max="15113" width="15.75" style="183" customWidth="1"/>
    <col min="15114" max="15114" width="16.25" style="183" customWidth="1"/>
    <col min="15115" max="15115" width="14.625" style="183" customWidth="1"/>
    <col min="15116" max="15116" width="14.25" style="183" customWidth="1"/>
    <col min="15117" max="15154" width="3.875" style="183" customWidth="1"/>
    <col min="15155" max="15359" width="9" style="183"/>
    <col min="15360" max="15360" width="2.375" style="183" customWidth="1"/>
    <col min="15361" max="15361" width="9.125" style="183" customWidth="1"/>
    <col min="15362" max="15362" width="17.5" style="183" customWidth="1"/>
    <col min="15363" max="15363" width="67.25" style="183" customWidth="1"/>
    <col min="15364" max="15364" width="13.875" style="183" bestFit="1" customWidth="1"/>
    <col min="15365" max="15365" width="14.875" style="183" bestFit="1" customWidth="1"/>
    <col min="15366" max="15366" width="18" style="183" bestFit="1" customWidth="1"/>
    <col min="15367" max="15367" width="15.875" style="183" bestFit="1" customWidth="1"/>
    <col min="15368" max="15368" width="18" style="183" bestFit="1" customWidth="1"/>
    <col min="15369" max="15369" width="15.75" style="183" customWidth="1"/>
    <col min="15370" max="15370" width="16.25" style="183" customWidth="1"/>
    <col min="15371" max="15371" width="14.625" style="183" customWidth="1"/>
    <col min="15372" max="15372" width="14.25" style="183" customWidth="1"/>
    <col min="15373" max="15410" width="3.875" style="183" customWidth="1"/>
    <col min="15411" max="15615" width="9" style="183"/>
    <col min="15616" max="15616" width="2.375" style="183" customWidth="1"/>
    <col min="15617" max="15617" width="9.125" style="183" customWidth="1"/>
    <col min="15618" max="15618" width="17.5" style="183" customWidth="1"/>
    <col min="15619" max="15619" width="67.25" style="183" customWidth="1"/>
    <col min="15620" max="15620" width="13.875" style="183" bestFit="1" customWidth="1"/>
    <col min="15621" max="15621" width="14.875" style="183" bestFit="1" customWidth="1"/>
    <col min="15622" max="15622" width="18" style="183" bestFit="1" customWidth="1"/>
    <col min="15623" max="15623" width="15.875" style="183" bestFit="1" customWidth="1"/>
    <col min="15624" max="15624" width="18" style="183" bestFit="1" customWidth="1"/>
    <col min="15625" max="15625" width="15.75" style="183" customWidth="1"/>
    <col min="15626" max="15626" width="16.25" style="183" customWidth="1"/>
    <col min="15627" max="15627" width="14.625" style="183" customWidth="1"/>
    <col min="15628" max="15628" width="14.25" style="183" customWidth="1"/>
    <col min="15629" max="15666" width="3.875" style="183" customWidth="1"/>
    <col min="15667" max="15871" width="9" style="183"/>
    <col min="15872" max="15872" width="2.375" style="183" customWidth="1"/>
    <col min="15873" max="15873" width="9.125" style="183" customWidth="1"/>
    <col min="15874" max="15874" width="17.5" style="183" customWidth="1"/>
    <col min="15875" max="15875" width="67.25" style="183" customWidth="1"/>
    <col min="15876" max="15876" width="13.875" style="183" bestFit="1" customWidth="1"/>
    <col min="15877" max="15877" width="14.875" style="183" bestFit="1" customWidth="1"/>
    <col min="15878" max="15878" width="18" style="183" bestFit="1" customWidth="1"/>
    <col min="15879" max="15879" width="15.875" style="183" bestFit="1" customWidth="1"/>
    <col min="15880" max="15880" width="18" style="183" bestFit="1" customWidth="1"/>
    <col min="15881" max="15881" width="15.75" style="183" customWidth="1"/>
    <col min="15882" max="15882" width="16.25" style="183" customWidth="1"/>
    <col min="15883" max="15883" width="14.625" style="183" customWidth="1"/>
    <col min="15884" max="15884" width="14.25" style="183" customWidth="1"/>
    <col min="15885" max="15922" width="3.875" style="183" customWidth="1"/>
    <col min="15923" max="16127" width="9" style="183"/>
    <col min="16128" max="16128" width="2.375" style="183" customWidth="1"/>
    <col min="16129" max="16129" width="9.125" style="183" customWidth="1"/>
    <col min="16130" max="16130" width="17.5" style="183" customWidth="1"/>
    <col min="16131" max="16131" width="67.25" style="183" customWidth="1"/>
    <col min="16132" max="16132" width="13.875" style="183" bestFit="1" customWidth="1"/>
    <col min="16133" max="16133" width="14.875" style="183" bestFit="1" customWidth="1"/>
    <col min="16134" max="16134" width="18" style="183" bestFit="1" customWidth="1"/>
    <col min="16135" max="16135" width="15.875" style="183" bestFit="1" customWidth="1"/>
    <col min="16136" max="16136" width="18" style="183" bestFit="1" customWidth="1"/>
    <col min="16137" max="16137" width="15.75" style="183" customWidth="1"/>
    <col min="16138" max="16138" width="16.25" style="183" customWidth="1"/>
    <col min="16139" max="16139" width="14.625" style="183" customWidth="1"/>
    <col min="16140" max="16140" width="14.25" style="183" customWidth="1"/>
    <col min="16141" max="16178" width="3.875" style="183" customWidth="1"/>
    <col min="16179" max="16384" width="9" style="183"/>
  </cols>
  <sheetData>
    <row r="1" spans="1:50" s="85" customFormat="1" ht="23.25" x14ac:dyDescent="0.5">
      <c r="A1" s="893" t="s">
        <v>93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</row>
    <row r="2" spans="1:50" s="85" customFormat="1" ht="23.25" x14ac:dyDescent="0.5">
      <c r="A2" s="893" t="s">
        <v>2036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</row>
    <row r="3" spans="1:50" s="85" customFormat="1" ht="23.25" x14ac:dyDescent="0.5">
      <c r="A3" s="894" t="s">
        <v>3077</v>
      </c>
      <c r="B3" s="894"/>
      <c r="C3" s="894"/>
      <c r="D3" s="894"/>
      <c r="E3" s="893"/>
      <c r="F3" s="894"/>
      <c r="G3" s="894"/>
      <c r="H3" s="894"/>
      <c r="I3" s="894"/>
      <c r="J3" s="893"/>
      <c r="K3" s="893"/>
      <c r="L3" s="893"/>
    </row>
    <row r="4" spans="1:50" s="86" customFormat="1" ht="26.25" customHeight="1" x14ac:dyDescent="0.45">
      <c r="A4" s="831" t="s">
        <v>96</v>
      </c>
      <c r="B4" s="832"/>
      <c r="C4" s="837" t="s">
        <v>97</v>
      </c>
      <c r="D4" s="840" t="s">
        <v>98</v>
      </c>
      <c r="E4" s="982" t="s">
        <v>99</v>
      </c>
      <c r="F4" s="984" t="s">
        <v>100</v>
      </c>
      <c r="G4" s="984"/>
      <c r="H4" s="984"/>
      <c r="I4" s="985"/>
      <c r="J4" s="986" t="s">
        <v>2037</v>
      </c>
      <c r="K4" s="986" t="s">
        <v>2038</v>
      </c>
      <c r="L4" s="982" t="s">
        <v>2039</v>
      </c>
      <c r="M4" s="85"/>
    </row>
    <row r="5" spans="1:50" s="86" customFormat="1" ht="26.25" customHeight="1" x14ac:dyDescent="0.45">
      <c r="A5" s="833"/>
      <c r="B5" s="834"/>
      <c r="C5" s="838"/>
      <c r="D5" s="841"/>
      <c r="E5" s="983"/>
      <c r="F5" s="989" t="s">
        <v>2040</v>
      </c>
      <c r="G5" s="990"/>
      <c r="H5" s="991" t="s">
        <v>2041</v>
      </c>
      <c r="I5" s="992"/>
      <c r="J5" s="987"/>
      <c r="K5" s="987"/>
      <c r="L5" s="988"/>
      <c r="M5" s="85"/>
    </row>
    <row r="6" spans="1:50" s="86" customFormat="1" ht="26.25" customHeight="1" x14ac:dyDescent="0.45">
      <c r="A6" s="833"/>
      <c r="B6" s="834"/>
      <c r="C6" s="838"/>
      <c r="D6" s="841"/>
      <c r="E6" s="983"/>
      <c r="F6" s="389" t="s">
        <v>2042</v>
      </c>
      <c r="G6" s="389" t="s">
        <v>108</v>
      </c>
      <c r="H6" s="389" t="s">
        <v>2043</v>
      </c>
      <c r="I6" s="389" t="s">
        <v>110</v>
      </c>
      <c r="J6" s="987"/>
      <c r="K6" s="987"/>
      <c r="L6" s="988"/>
      <c r="M6" s="85"/>
    </row>
    <row r="7" spans="1:50" s="332" customFormat="1" ht="18.75" x14ac:dyDescent="0.2">
      <c r="A7" s="835"/>
      <c r="B7" s="836"/>
      <c r="C7" s="839"/>
      <c r="D7" s="842"/>
      <c r="E7" s="390" t="s">
        <v>1238</v>
      </c>
      <c r="F7" s="391" t="s">
        <v>1239</v>
      </c>
      <c r="G7" s="391" t="s">
        <v>1240</v>
      </c>
      <c r="H7" s="391" t="s">
        <v>1241</v>
      </c>
      <c r="I7" s="391" t="s">
        <v>1242</v>
      </c>
      <c r="J7" s="390" t="s">
        <v>2044</v>
      </c>
      <c r="K7" s="390" t="s">
        <v>2045</v>
      </c>
      <c r="L7" s="390" t="s">
        <v>2046</v>
      </c>
    </row>
    <row r="8" spans="1:50" s="224" customFormat="1" ht="21" x14ac:dyDescent="0.2">
      <c r="A8" s="233" t="s">
        <v>111</v>
      </c>
      <c r="B8" s="233"/>
      <c r="C8" s="217"/>
      <c r="D8" s="333"/>
      <c r="E8" s="239"/>
      <c r="F8" s="239"/>
      <c r="G8" s="239"/>
      <c r="H8" s="239"/>
      <c r="I8" s="239"/>
      <c r="J8" s="239"/>
      <c r="K8" s="239"/>
      <c r="L8" s="23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</row>
    <row r="9" spans="1:50" s="224" customFormat="1" ht="63" x14ac:dyDescent="0.2">
      <c r="A9" s="220"/>
      <c r="B9" s="220" t="s">
        <v>2047</v>
      </c>
      <c r="C9" s="220" t="s">
        <v>2048</v>
      </c>
      <c r="D9" s="335" t="s">
        <v>2049</v>
      </c>
      <c r="E9" s="230">
        <v>489440.64</v>
      </c>
      <c r="F9" s="230">
        <v>19577.63</v>
      </c>
      <c r="G9" s="230">
        <v>9788.81</v>
      </c>
      <c r="H9" s="230">
        <v>0</v>
      </c>
      <c r="I9" s="230">
        <v>0</v>
      </c>
      <c r="J9" s="230">
        <f t="shared" ref="J9:K21" si="0">SUM(F9+H9)</f>
        <v>19577.63</v>
      </c>
      <c r="K9" s="230">
        <f t="shared" si="0"/>
        <v>9788.81</v>
      </c>
      <c r="L9" s="230">
        <f t="shared" ref="L9:L17" si="1">SUM(E9-J9-K9)</f>
        <v>460074.2</v>
      </c>
    </row>
    <row r="10" spans="1:50" s="392" customFormat="1" ht="84" x14ac:dyDescent="0.2">
      <c r="A10" s="220"/>
      <c r="B10" s="220" t="s">
        <v>2050</v>
      </c>
      <c r="C10" s="220" t="s">
        <v>2051</v>
      </c>
      <c r="D10" s="335" t="s">
        <v>2052</v>
      </c>
      <c r="E10" s="231">
        <v>441600</v>
      </c>
      <c r="F10" s="230">
        <f>SUM(E10*4/100)</f>
        <v>17664</v>
      </c>
      <c r="G10" s="230">
        <f>SUM(E10*2/100)</f>
        <v>8832</v>
      </c>
      <c r="H10" s="230">
        <v>0</v>
      </c>
      <c r="I10" s="230">
        <v>0</v>
      </c>
      <c r="J10" s="230">
        <f t="shared" si="0"/>
        <v>17664</v>
      </c>
      <c r="K10" s="230">
        <f t="shared" si="0"/>
        <v>8832</v>
      </c>
      <c r="L10" s="230">
        <f t="shared" si="1"/>
        <v>415104</v>
      </c>
    </row>
    <row r="11" spans="1:50" s="392" customFormat="1" ht="63" x14ac:dyDescent="0.2">
      <c r="A11" s="220"/>
      <c r="B11" s="220" t="s">
        <v>2053</v>
      </c>
      <c r="C11" s="220" t="s">
        <v>2054</v>
      </c>
      <c r="D11" s="335" t="s">
        <v>2055</v>
      </c>
      <c r="E11" s="231">
        <v>22000</v>
      </c>
      <c r="F11" s="230">
        <v>0</v>
      </c>
      <c r="G11" s="230">
        <v>0</v>
      </c>
      <c r="H11" s="230">
        <f>SUM(E11*13/100)</f>
        <v>2860</v>
      </c>
      <c r="I11" s="230">
        <f>SUM(E11*3/100)</f>
        <v>660</v>
      </c>
      <c r="J11" s="230">
        <f t="shared" si="0"/>
        <v>2860</v>
      </c>
      <c r="K11" s="230">
        <f t="shared" si="0"/>
        <v>660</v>
      </c>
      <c r="L11" s="230">
        <f t="shared" si="1"/>
        <v>18480</v>
      </c>
    </row>
    <row r="12" spans="1:50" s="224" customFormat="1" ht="63" x14ac:dyDescent="0.2">
      <c r="A12" s="220"/>
      <c r="B12" s="220" t="s">
        <v>2056</v>
      </c>
      <c r="C12" s="220" t="s">
        <v>2057</v>
      </c>
      <c r="D12" s="335" t="s">
        <v>2058</v>
      </c>
      <c r="E12" s="221">
        <v>448900</v>
      </c>
      <c r="F12" s="230">
        <v>17956</v>
      </c>
      <c r="G12" s="230">
        <v>8978</v>
      </c>
      <c r="H12" s="230">
        <v>0</v>
      </c>
      <c r="I12" s="230">
        <v>0</v>
      </c>
      <c r="J12" s="230">
        <f t="shared" si="0"/>
        <v>17956</v>
      </c>
      <c r="K12" s="230">
        <f t="shared" si="0"/>
        <v>8978</v>
      </c>
      <c r="L12" s="231">
        <f t="shared" si="1"/>
        <v>421966</v>
      </c>
    </row>
    <row r="13" spans="1:50" s="224" customFormat="1" ht="63" x14ac:dyDescent="0.2">
      <c r="A13" s="220"/>
      <c r="B13" s="220" t="s">
        <v>2059</v>
      </c>
      <c r="C13" s="220" t="s">
        <v>2060</v>
      </c>
      <c r="D13" s="335" t="s">
        <v>2061</v>
      </c>
      <c r="E13" s="221">
        <v>52500</v>
      </c>
      <c r="F13" s="230">
        <v>0</v>
      </c>
      <c r="G13" s="230">
        <v>0</v>
      </c>
      <c r="H13" s="230">
        <v>6825</v>
      </c>
      <c r="I13" s="230">
        <v>1575</v>
      </c>
      <c r="J13" s="230">
        <f t="shared" si="0"/>
        <v>6825</v>
      </c>
      <c r="K13" s="230">
        <f t="shared" si="0"/>
        <v>1575</v>
      </c>
      <c r="L13" s="231">
        <f t="shared" si="1"/>
        <v>44100</v>
      </c>
    </row>
    <row r="14" spans="1:50" s="224" customFormat="1" ht="63" x14ac:dyDescent="0.2">
      <c r="A14" s="220"/>
      <c r="B14" s="220" t="s">
        <v>2062</v>
      </c>
      <c r="C14" s="220" t="s">
        <v>2063</v>
      </c>
      <c r="D14" s="335" t="s">
        <v>2064</v>
      </c>
      <c r="E14" s="221">
        <v>418702</v>
      </c>
      <c r="F14" s="230">
        <v>16748.080000000002</v>
      </c>
      <c r="G14" s="230">
        <v>8374.0400000000009</v>
      </c>
      <c r="H14" s="230">
        <v>0</v>
      </c>
      <c r="I14" s="230">
        <v>0</v>
      </c>
      <c r="J14" s="230">
        <f t="shared" si="0"/>
        <v>16748.080000000002</v>
      </c>
      <c r="K14" s="230">
        <f t="shared" si="0"/>
        <v>8374.0400000000009</v>
      </c>
      <c r="L14" s="231">
        <f t="shared" si="1"/>
        <v>393579.88</v>
      </c>
    </row>
    <row r="15" spans="1:50" s="224" customFormat="1" ht="63" x14ac:dyDescent="0.2">
      <c r="A15" s="220"/>
      <c r="B15" s="220" t="s">
        <v>2065</v>
      </c>
      <c r="C15" s="220" t="s">
        <v>2066</v>
      </c>
      <c r="D15" s="335" t="s">
        <v>2067</v>
      </c>
      <c r="E15" s="221">
        <v>51100</v>
      </c>
      <c r="F15" s="230">
        <v>2044</v>
      </c>
      <c r="G15" s="230">
        <v>1022</v>
      </c>
      <c r="H15" s="230">
        <v>0</v>
      </c>
      <c r="I15" s="230">
        <v>0</v>
      </c>
      <c r="J15" s="230">
        <f t="shared" si="0"/>
        <v>2044</v>
      </c>
      <c r="K15" s="230">
        <f t="shared" si="0"/>
        <v>1022</v>
      </c>
      <c r="L15" s="231">
        <f t="shared" si="1"/>
        <v>48034</v>
      </c>
    </row>
    <row r="16" spans="1:50" s="224" customFormat="1" ht="63" x14ac:dyDescent="0.2">
      <c r="A16" s="220"/>
      <c r="B16" s="220" t="s">
        <v>2068</v>
      </c>
      <c r="C16" s="220" t="s">
        <v>2069</v>
      </c>
      <c r="D16" s="335" t="s">
        <v>2070</v>
      </c>
      <c r="E16" s="221">
        <v>4400</v>
      </c>
      <c r="F16" s="230">
        <v>176</v>
      </c>
      <c r="G16" s="230">
        <v>88</v>
      </c>
      <c r="H16" s="230">
        <v>0</v>
      </c>
      <c r="I16" s="230">
        <v>0</v>
      </c>
      <c r="J16" s="230">
        <f t="shared" si="0"/>
        <v>176</v>
      </c>
      <c r="K16" s="230">
        <f t="shared" si="0"/>
        <v>88</v>
      </c>
      <c r="L16" s="231">
        <f t="shared" si="1"/>
        <v>4136</v>
      </c>
    </row>
    <row r="17" spans="1:13" s="224" customFormat="1" ht="63" x14ac:dyDescent="0.2">
      <c r="A17" s="220"/>
      <c r="B17" s="220" t="s">
        <v>2068</v>
      </c>
      <c r="C17" s="220" t="s">
        <v>2071</v>
      </c>
      <c r="D17" s="335" t="s">
        <v>2072</v>
      </c>
      <c r="E17" s="221">
        <v>234300</v>
      </c>
      <c r="F17" s="230">
        <v>9372</v>
      </c>
      <c r="G17" s="230">
        <v>4686</v>
      </c>
      <c r="H17" s="230">
        <v>0</v>
      </c>
      <c r="I17" s="230">
        <v>0</v>
      </c>
      <c r="J17" s="230">
        <f t="shared" si="0"/>
        <v>9372</v>
      </c>
      <c r="K17" s="230">
        <f t="shared" si="0"/>
        <v>4686</v>
      </c>
      <c r="L17" s="231">
        <f t="shared" si="1"/>
        <v>220242</v>
      </c>
    </row>
    <row r="18" spans="1:13" s="224" customFormat="1" ht="63" x14ac:dyDescent="0.2">
      <c r="A18" s="220"/>
      <c r="B18" s="220" t="s">
        <v>2073</v>
      </c>
      <c r="C18" s="220" t="s">
        <v>2074</v>
      </c>
      <c r="D18" s="335" t="s">
        <v>2075</v>
      </c>
      <c r="E18" s="221">
        <v>500000</v>
      </c>
      <c r="F18" s="230">
        <v>20000</v>
      </c>
      <c r="G18" s="230">
        <v>10000</v>
      </c>
      <c r="H18" s="230">
        <v>0</v>
      </c>
      <c r="I18" s="230">
        <v>0</v>
      </c>
      <c r="J18" s="221">
        <f t="shared" si="0"/>
        <v>20000</v>
      </c>
      <c r="K18" s="221">
        <f t="shared" si="0"/>
        <v>10000</v>
      </c>
      <c r="L18" s="226">
        <f>SUM(E18-J18-K18)</f>
        <v>470000</v>
      </c>
    </row>
    <row r="19" spans="1:13" s="224" customFormat="1" ht="63" x14ac:dyDescent="0.2">
      <c r="A19" s="220"/>
      <c r="B19" s="220" t="s">
        <v>2076</v>
      </c>
      <c r="C19" s="220" t="s">
        <v>2077</v>
      </c>
      <c r="D19" s="335" t="s">
        <v>2078</v>
      </c>
      <c r="E19" s="221">
        <v>64000</v>
      </c>
      <c r="F19" s="230">
        <v>2560</v>
      </c>
      <c r="G19" s="230">
        <v>1280</v>
      </c>
      <c r="H19" s="230">
        <v>0</v>
      </c>
      <c r="I19" s="230">
        <v>0</v>
      </c>
      <c r="J19" s="221">
        <f t="shared" si="0"/>
        <v>2560</v>
      </c>
      <c r="K19" s="221">
        <f t="shared" si="0"/>
        <v>1280</v>
      </c>
      <c r="L19" s="226">
        <f>SUM(E19-J19-K19)</f>
        <v>60160</v>
      </c>
    </row>
    <row r="20" spans="1:13" s="219" customFormat="1" ht="84" x14ac:dyDescent="0.45">
      <c r="A20" s="338"/>
      <c r="B20" s="220" t="s">
        <v>2079</v>
      </c>
      <c r="C20" s="220" t="s">
        <v>2080</v>
      </c>
      <c r="D20" s="335" t="s">
        <v>2081</v>
      </c>
      <c r="E20" s="221">
        <v>732728.5</v>
      </c>
      <c r="F20" s="230">
        <v>29309.14</v>
      </c>
      <c r="G20" s="230">
        <v>14654.57</v>
      </c>
      <c r="H20" s="230">
        <v>0</v>
      </c>
      <c r="I20" s="230">
        <v>0</v>
      </c>
      <c r="J20" s="221">
        <f t="shared" si="0"/>
        <v>29309.14</v>
      </c>
      <c r="K20" s="221">
        <f t="shared" si="0"/>
        <v>14654.57</v>
      </c>
      <c r="L20" s="226">
        <f>SUM(E20-J20-K20)</f>
        <v>688764.79</v>
      </c>
    </row>
    <row r="21" spans="1:13" s="224" customFormat="1" ht="84" x14ac:dyDescent="0.45">
      <c r="A21" s="338"/>
      <c r="B21" s="220" t="s">
        <v>2082</v>
      </c>
      <c r="C21" s="220" t="s">
        <v>2083</v>
      </c>
      <c r="D21" s="335" t="s">
        <v>2084</v>
      </c>
      <c r="E21" s="221">
        <v>1593092</v>
      </c>
      <c r="F21" s="230">
        <v>0</v>
      </c>
      <c r="G21" s="230">
        <v>0</v>
      </c>
      <c r="H21" s="230">
        <v>207101.96</v>
      </c>
      <c r="I21" s="230">
        <v>47792.76</v>
      </c>
      <c r="J21" s="221">
        <f t="shared" si="0"/>
        <v>207101.96</v>
      </c>
      <c r="K21" s="221">
        <f t="shared" si="0"/>
        <v>47792.76</v>
      </c>
      <c r="L21" s="226">
        <f>SUM(E21-J21-K21)</f>
        <v>1338197.28</v>
      </c>
    </row>
    <row r="22" spans="1:13" s="224" customFormat="1" ht="84" x14ac:dyDescent="0.2">
      <c r="A22" s="220"/>
      <c r="B22" s="220" t="s">
        <v>2085</v>
      </c>
      <c r="C22" s="220" t="s">
        <v>2086</v>
      </c>
      <c r="D22" s="335" t="s">
        <v>2087</v>
      </c>
      <c r="E22" s="221">
        <v>492900</v>
      </c>
      <c r="F22" s="230">
        <v>19716</v>
      </c>
      <c r="G22" s="230">
        <v>9858</v>
      </c>
      <c r="H22" s="230">
        <v>0</v>
      </c>
      <c r="I22" s="230">
        <v>0</v>
      </c>
      <c r="J22" s="221">
        <f>SUM(F22+H22)</f>
        <v>19716</v>
      </c>
      <c r="K22" s="221">
        <f>SUM(G22+I22)</f>
        <v>9858</v>
      </c>
      <c r="L22" s="226">
        <f>SUM(E22-J22-K22)</f>
        <v>463326</v>
      </c>
    </row>
    <row r="23" spans="1:13" s="224" customFormat="1" ht="21" x14ac:dyDescent="0.45">
      <c r="A23" s="885" t="s">
        <v>1716</v>
      </c>
      <c r="B23" s="885"/>
      <c r="C23" s="885"/>
      <c r="D23" s="885"/>
      <c r="E23" s="239">
        <f>SUM(E9:E22)</f>
        <v>5545663.1400000006</v>
      </c>
      <c r="F23" s="239">
        <f t="shared" ref="F23:L23" si="2">SUM(F9:F22)</f>
        <v>155122.85</v>
      </c>
      <c r="G23" s="239">
        <f t="shared" si="2"/>
        <v>77561.42</v>
      </c>
      <c r="H23" s="239">
        <f t="shared" si="2"/>
        <v>216786.96</v>
      </c>
      <c r="I23" s="239">
        <f t="shared" si="2"/>
        <v>50027.76</v>
      </c>
      <c r="J23" s="239">
        <f t="shared" si="2"/>
        <v>371909.81</v>
      </c>
      <c r="K23" s="239">
        <f t="shared" si="2"/>
        <v>127589.18</v>
      </c>
      <c r="L23" s="239">
        <f t="shared" si="2"/>
        <v>5046164.1500000004</v>
      </c>
      <c r="M23" s="85"/>
    </row>
    <row r="24" spans="1:13" s="219" customFormat="1" ht="21" x14ac:dyDescent="0.45">
      <c r="A24" s="217" t="s">
        <v>185</v>
      </c>
      <c r="B24" s="217"/>
      <c r="C24" s="217"/>
      <c r="D24" s="333"/>
      <c r="E24" s="393"/>
      <c r="F24" s="393"/>
      <c r="G24" s="393"/>
      <c r="H24" s="393"/>
      <c r="I24" s="393"/>
      <c r="J24" s="393"/>
      <c r="K24" s="393"/>
      <c r="L24" s="393"/>
      <c r="M24" s="85"/>
    </row>
    <row r="25" spans="1:13" s="392" customFormat="1" ht="84" x14ac:dyDescent="0.2">
      <c r="A25" s="220"/>
      <c r="B25" s="237">
        <v>241800</v>
      </c>
      <c r="C25" s="220" t="s">
        <v>2088</v>
      </c>
      <c r="D25" s="335" t="s">
        <v>2089</v>
      </c>
      <c r="E25" s="231">
        <v>279300</v>
      </c>
      <c r="F25" s="230">
        <f>SUM(E25*4/100)</f>
        <v>11172</v>
      </c>
      <c r="G25" s="230">
        <f>SUM(E25*2/100)</f>
        <v>5586</v>
      </c>
      <c r="H25" s="230">
        <v>0</v>
      </c>
      <c r="I25" s="230">
        <v>0</v>
      </c>
      <c r="J25" s="230">
        <f t="shared" ref="J25:K32" si="3">SUM(F25+H25)</f>
        <v>11172</v>
      </c>
      <c r="K25" s="230">
        <f t="shared" si="3"/>
        <v>5586</v>
      </c>
      <c r="L25" s="230">
        <f t="shared" ref="L25:L30" si="4">SUM(E25-J25-K25)</f>
        <v>262542</v>
      </c>
    </row>
    <row r="26" spans="1:13" s="392" customFormat="1" ht="63" x14ac:dyDescent="0.2">
      <c r="A26" s="220"/>
      <c r="B26" s="394" t="s">
        <v>2090</v>
      </c>
      <c r="C26" s="220" t="s">
        <v>2091</v>
      </c>
      <c r="D26" s="335" t="s">
        <v>2092</v>
      </c>
      <c r="E26" s="231">
        <v>82500</v>
      </c>
      <c r="F26" s="230">
        <f>SUM(E26*4/100)</f>
        <v>3300</v>
      </c>
      <c r="G26" s="230">
        <f>SUM(E26*2/100)</f>
        <v>1650</v>
      </c>
      <c r="H26" s="230">
        <v>0</v>
      </c>
      <c r="I26" s="230">
        <v>0</v>
      </c>
      <c r="J26" s="230">
        <f t="shared" si="3"/>
        <v>3300</v>
      </c>
      <c r="K26" s="230">
        <f t="shared" si="3"/>
        <v>1650</v>
      </c>
      <c r="L26" s="230">
        <f t="shared" si="4"/>
        <v>77550</v>
      </c>
    </row>
    <row r="27" spans="1:13" s="224" customFormat="1" ht="63" x14ac:dyDescent="0.2">
      <c r="A27" s="220"/>
      <c r="B27" s="220" t="s">
        <v>2093</v>
      </c>
      <c r="C27" s="220" t="s">
        <v>2094</v>
      </c>
      <c r="D27" s="335" t="s">
        <v>2095</v>
      </c>
      <c r="E27" s="221">
        <v>93100</v>
      </c>
      <c r="F27" s="230">
        <v>3724</v>
      </c>
      <c r="G27" s="230">
        <v>1862</v>
      </c>
      <c r="H27" s="230">
        <v>0</v>
      </c>
      <c r="I27" s="230">
        <v>0</v>
      </c>
      <c r="J27" s="230">
        <f t="shared" si="3"/>
        <v>3724</v>
      </c>
      <c r="K27" s="230">
        <f t="shared" si="3"/>
        <v>1862</v>
      </c>
      <c r="L27" s="231">
        <f t="shared" si="4"/>
        <v>87514</v>
      </c>
    </row>
    <row r="28" spans="1:13" s="224" customFormat="1" ht="84" x14ac:dyDescent="0.2">
      <c r="A28" s="220"/>
      <c r="B28" s="220" t="s">
        <v>2093</v>
      </c>
      <c r="C28" s="220" t="s">
        <v>2096</v>
      </c>
      <c r="D28" s="335" t="s">
        <v>2097</v>
      </c>
      <c r="E28" s="221">
        <v>49000</v>
      </c>
      <c r="F28" s="230">
        <v>1960</v>
      </c>
      <c r="G28" s="230">
        <v>980</v>
      </c>
      <c r="H28" s="230">
        <v>0</v>
      </c>
      <c r="I28" s="230">
        <v>0</v>
      </c>
      <c r="J28" s="230">
        <f t="shared" si="3"/>
        <v>1960</v>
      </c>
      <c r="K28" s="230">
        <f t="shared" si="3"/>
        <v>980</v>
      </c>
      <c r="L28" s="231">
        <f t="shared" si="4"/>
        <v>46060</v>
      </c>
    </row>
    <row r="29" spans="1:13" s="224" customFormat="1" ht="63" x14ac:dyDescent="0.2">
      <c r="A29" s="220"/>
      <c r="B29" s="220" t="s">
        <v>2098</v>
      </c>
      <c r="C29" s="220" t="s">
        <v>2099</v>
      </c>
      <c r="D29" s="335" t="s">
        <v>2100</v>
      </c>
      <c r="E29" s="221">
        <v>12000</v>
      </c>
      <c r="F29" s="230">
        <v>0</v>
      </c>
      <c r="G29" s="230">
        <v>0</v>
      </c>
      <c r="H29" s="230">
        <v>1560</v>
      </c>
      <c r="I29" s="230">
        <v>360</v>
      </c>
      <c r="J29" s="230">
        <f t="shared" si="3"/>
        <v>1560</v>
      </c>
      <c r="K29" s="230">
        <f t="shared" si="3"/>
        <v>360</v>
      </c>
      <c r="L29" s="231">
        <f t="shared" si="4"/>
        <v>10080</v>
      </c>
    </row>
    <row r="30" spans="1:13" s="224" customFormat="1" ht="84" x14ac:dyDescent="0.2">
      <c r="A30" s="220"/>
      <c r="B30" s="220" t="s">
        <v>2101</v>
      </c>
      <c r="C30" s="220" t="s">
        <v>2102</v>
      </c>
      <c r="D30" s="335" t="s">
        <v>2103</v>
      </c>
      <c r="E30" s="221">
        <v>190000</v>
      </c>
      <c r="F30" s="230">
        <v>7600</v>
      </c>
      <c r="G30" s="230">
        <v>3800</v>
      </c>
      <c r="H30" s="230">
        <v>0</v>
      </c>
      <c r="I30" s="230">
        <v>0</v>
      </c>
      <c r="J30" s="221">
        <f t="shared" si="3"/>
        <v>7600</v>
      </c>
      <c r="K30" s="221">
        <f t="shared" si="3"/>
        <v>3800</v>
      </c>
      <c r="L30" s="226">
        <f t="shared" si="4"/>
        <v>178600</v>
      </c>
    </row>
    <row r="31" spans="1:13" s="224" customFormat="1" ht="63" x14ac:dyDescent="0.2">
      <c r="A31" s="220"/>
      <c r="B31" s="220" t="s">
        <v>2104</v>
      </c>
      <c r="C31" s="220" t="s">
        <v>2105</v>
      </c>
      <c r="D31" s="335" t="s">
        <v>2106</v>
      </c>
      <c r="E31" s="221">
        <v>19000</v>
      </c>
      <c r="F31" s="230">
        <v>0</v>
      </c>
      <c r="G31" s="230">
        <v>0</v>
      </c>
      <c r="H31" s="230">
        <v>2470</v>
      </c>
      <c r="I31" s="230">
        <v>570</v>
      </c>
      <c r="J31" s="221">
        <f t="shared" si="3"/>
        <v>2470</v>
      </c>
      <c r="K31" s="221">
        <f t="shared" si="3"/>
        <v>570</v>
      </c>
      <c r="L31" s="226">
        <f>SUM(E31-J31-K31)</f>
        <v>15960</v>
      </c>
    </row>
    <row r="32" spans="1:13" s="224" customFormat="1" ht="84" x14ac:dyDescent="0.2">
      <c r="A32" s="220"/>
      <c r="B32" s="220" t="s">
        <v>2107</v>
      </c>
      <c r="C32" s="220" t="s">
        <v>2108</v>
      </c>
      <c r="D32" s="335" t="s">
        <v>2109</v>
      </c>
      <c r="E32" s="221">
        <v>380000</v>
      </c>
      <c r="F32" s="230">
        <v>15200</v>
      </c>
      <c r="G32" s="230">
        <v>7600</v>
      </c>
      <c r="H32" s="230">
        <v>0</v>
      </c>
      <c r="I32" s="230">
        <v>0</v>
      </c>
      <c r="J32" s="221">
        <f t="shared" si="3"/>
        <v>15200</v>
      </c>
      <c r="K32" s="221">
        <f t="shared" si="3"/>
        <v>7600</v>
      </c>
      <c r="L32" s="226">
        <f>SUM(E32-J32-K32)</f>
        <v>357200</v>
      </c>
    </row>
    <row r="33" spans="1:50" s="224" customFormat="1" ht="21" x14ac:dyDescent="0.45">
      <c r="A33" s="886" t="s">
        <v>1282</v>
      </c>
      <c r="B33" s="887"/>
      <c r="C33" s="887"/>
      <c r="D33" s="888"/>
      <c r="E33" s="239">
        <f>SUM(E25:E32)</f>
        <v>1104900</v>
      </c>
      <c r="F33" s="239">
        <f t="shared" ref="F33:L33" si="5">SUM(F25:F32)</f>
        <v>42956</v>
      </c>
      <c r="G33" s="239">
        <f t="shared" si="5"/>
        <v>21478</v>
      </c>
      <c r="H33" s="239">
        <f t="shared" si="5"/>
        <v>4030</v>
      </c>
      <c r="I33" s="239">
        <f t="shared" si="5"/>
        <v>930</v>
      </c>
      <c r="J33" s="239">
        <f t="shared" si="5"/>
        <v>46986</v>
      </c>
      <c r="K33" s="239">
        <f t="shared" si="5"/>
        <v>22408</v>
      </c>
      <c r="L33" s="239">
        <f t="shared" si="5"/>
        <v>1035506</v>
      </c>
      <c r="M33" s="85"/>
    </row>
    <row r="34" spans="1:50" s="219" customFormat="1" ht="21" x14ac:dyDescent="0.2">
      <c r="A34" s="217" t="s">
        <v>205</v>
      </c>
      <c r="B34" s="233"/>
      <c r="C34" s="217"/>
      <c r="D34" s="333"/>
      <c r="E34" s="239"/>
      <c r="F34" s="239"/>
      <c r="G34" s="239"/>
      <c r="H34" s="239"/>
      <c r="I34" s="239"/>
      <c r="J34" s="239"/>
      <c r="K34" s="239"/>
      <c r="L34" s="239"/>
    </row>
    <row r="35" spans="1:50" s="224" customFormat="1" ht="63" x14ac:dyDescent="0.2">
      <c r="A35" s="220"/>
      <c r="B35" s="220" t="s">
        <v>2110</v>
      </c>
      <c r="C35" s="220" t="s">
        <v>2111</v>
      </c>
      <c r="D35" s="335" t="s">
        <v>2112</v>
      </c>
      <c r="E35" s="230">
        <v>49750</v>
      </c>
      <c r="F35" s="230">
        <v>0</v>
      </c>
      <c r="G35" s="230">
        <v>0</v>
      </c>
      <c r="H35" s="230">
        <v>6467.5</v>
      </c>
      <c r="I35" s="230">
        <v>1492.5</v>
      </c>
      <c r="J35" s="230">
        <f t="shared" ref="J35:K46" si="6">SUM(F35+H35)</f>
        <v>6467.5</v>
      </c>
      <c r="K35" s="230">
        <f t="shared" si="6"/>
        <v>1492.5</v>
      </c>
      <c r="L35" s="230">
        <f t="shared" ref="L35:L41" si="7">SUM(E35-J35-K35)</f>
        <v>41790</v>
      </c>
    </row>
    <row r="36" spans="1:50" s="224" customFormat="1" ht="42" x14ac:dyDescent="0.2">
      <c r="A36" s="220"/>
      <c r="B36" s="220" t="s">
        <v>2113</v>
      </c>
      <c r="C36" s="220" t="s">
        <v>2114</v>
      </c>
      <c r="D36" s="335" t="s">
        <v>2115</v>
      </c>
      <c r="E36" s="221">
        <v>39800</v>
      </c>
      <c r="F36" s="230">
        <v>0</v>
      </c>
      <c r="G36" s="230">
        <v>0</v>
      </c>
      <c r="H36" s="230">
        <v>5174</v>
      </c>
      <c r="I36" s="230">
        <v>1194</v>
      </c>
      <c r="J36" s="230">
        <f t="shared" si="6"/>
        <v>5174</v>
      </c>
      <c r="K36" s="230">
        <f t="shared" si="6"/>
        <v>1194</v>
      </c>
      <c r="L36" s="231">
        <f t="shared" si="7"/>
        <v>33432</v>
      </c>
    </row>
    <row r="37" spans="1:50" s="224" customFormat="1" ht="21" x14ac:dyDescent="0.2">
      <c r="A37" s="220"/>
      <c r="B37" s="220" t="s">
        <v>2113</v>
      </c>
      <c r="C37" s="220" t="s">
        <v>2116</v>
      </c>
      <c r="D37" s="335" t="s">
        <v>2117</v>
      </c>
      <c r="E37" s="221">
        <v>-39800</v>
      </c>
      <c r="F37" s="230">
        <v>0</v>
      </c>
      <c r="G37" s="230">
        <v>0</v>
      </c>
      <c r="H37" s="230">
        <v>-5174</v>
      </c>
      <c r="I37" s="230">
        <v>-1194</v>
      </c>
      <c r="J37" s="230">
        <f t="shared" si="6"/>
        <v>-5174</v>
      </c>
      <c r="K37" s="230">
        <f t="shared" si="6"/>
        <v>-1194</v>
      </c>
      <c r="L37" s="231">
        <f t="shared" si="7"/>
        <v>-33432</v>
      </c>
    </row>
    <row r="38" spans="1:50" s="224" customFormat="1" ht="42" x14ac:dyDescent="0.2">
      <c r="A38" s="220"/>
      <c r="B38" s="220" t="s">
        <v>2118</v>
      </c>
      <c r="C38" s="220" t="s">
        <v>2119</v>
      </c>
      <c r="D38" s="335" t="s">
        <v>2115</v>
      </c>
      <c r="E38" s="221">
        <v>39800</v>
      </c>
      <c r="F38" s="230">
        <v>0</v>
      </c>
      <c r="G38" s="230">
        <v>0</v>
      </c>
      <c r="H38" s="230">
        <v>5174</v>
      </c>
      <c r="I38" s="230">
        <v>1194</v>
      </c>
      <c r="J38" s="230">
        <f t="shared" si="6"/>
        <v>5174</v>
      </c>
      <c r="K38" s="230">
        <f t="shared" si="6"/>
        <v>1194</v>
      </c>
      <c r="L38" s="231">
        <f t="shared" si="7"/>
        <v>33432</v>
      </c>
    </row>
    <row r="39" spans="1:50" s="224" customFormat="1" ht="42" x14ac:dyDescent="0.2">
      <c r="A39" s="220"/>
      <c r="B39" s="220" t="s">
        <v>2120</v>
      </c>
      <c r="C39" s="220" t="s">
        <v>2121</v>
      </c>
      <c r="D39" s="335" t="s">
        <v>2122</v>
      </c>
      <c r="E39" s="226">
        <v>1000</v>
      </c>
      <c r="F39" s="230">
        <v>0</v>
      </c>
      <c r="G39" s="230">
        <v>0</v>
      </c>
      <c r="H39" s="230">
        <v>130</v>
      </c>
      <c r="I39" s="230">
        <v>30</v>
      </c>
      <c r="J39" s="230">
        <f t="shared" si="6"/>
        <v>130</v>
      </c>
      <c r="K39" s="230">
        <f t="shared" si="6"/>
        <v>30</v>
      </c>
      <c r="L39" s="231">
        <f t="shared" si="7"/>
        <v>840</v>
      </c>
    </row>
    <row r="40" spans="1:50" s="219" customFormat="1" ht="63" x14ac:dyDescent="0.2">
      <c r="A40" s="220"/>
      <c r="B40" s="220" t="s">
        <v>2123</v>
      </c>
      <c r="C40" s="220" t="s">
        <v>2124</v>
      </c>
      <c r="D40" s="335" t="s">
        <v>2125</v>
      </c>
      <c r="E40" s="226">
        <v>1200</v>
      </c>
      <c r="F40" s="230">
        <v>0</v>
      </c>
      <c r="G40" s="230">
        <v>0</v>
      </c>
      <c r="H40" s="230">
        <v>156</v>
      </c>
      <c r="I40" s="230">
        <v>36</v>
      </c>
      <c r="J40" s="230">
        <f t="shared" si="6"/>
        <v>156</v>
      </c>
      <c r="K40" s="230">
        <f t="shared" si="6"/>
        <v>36</v>
      </c>
      <c r="L40" s="231">
        <f t="shared" si="7"/>
        <v>1008</v>
      </c>
    </row>
    <row r="41" spans="1:50" s="224" customFormat="1" ht="63" x14ac:dyDescent="0.2">
      <c r="A41" s="220"/>
      <c r="B41" s="220" t="s">
        <v>2126</v>
      </c>
      <c r="C41" s="220" t="s">
        <v>2127</v>
      </c>
      <c r="D41" s="335" t="s">
        <v>2128</v>
      </c>
      <c r="E41" s="226">
        <v>19900</v>
      </c>
      <c r="F41" s="230">
        <v>0</v>
      </c>
      <c r="G41" s="230">
        <v>0</v>
      </c>
      <c r="H41" s="230">
        <v>2587</v>
      </c>
      <c r="I41" s="230">
        <v>597</v>
      </c>
      <c r="J41" s="230">
        <f t="shared" si="6"/>
        <v>2587</v>
      </c>
      <c r="K41" s="230">
        <f t="shared" si="6"/>
        <v>597</v>
      </c>
      <c r="L41" s="231">
        <f t="shared" si="7"/>
        <v>16716</v>
      </c>
    </row>
    <row r="42" spans="1:50" s="224" customFormat="1" ht="63" x14ac:dyDescent="0.2">
      <c r="A42" s="220"/>
      <c r="B42" s="220" t="s">
        <v>2129</v>
      </c>
      <c r="C42" s="220" t="s">
        <v>2130</v>
      </c>
      <c r="D42" s="335" t="s">
        <v>2131</v>
      </c>
      <c r="E42" s="221">
        <v>3900</v>
      </c>
      <c r="F42" s="230">
        <v>0</v>
      </c>
      <c r="G42" s="230">
        <v>0</v>
      </c>
      <c r="H42" s="230">
        <v>507</v>
      </c>
      <c r="I42" s="230">
        <v>117</v>
      </c>
      <c r="J42" s="221">
        <f t="shared" si="6"/>
        <v>507</v>
      </c>
      <c r="K42" s="221">
        <f t="shared" si="6"/>
        <v>117</v>
      </c>
      <c r="L42" s="226">
        <f>SUM(E42-J42-K42)</f>
        <v>3276</v>
      </c>
    </row>
    <row r="43" spans="1:50" s="224" customFormat="1" ht="63" x14ac:dyDescent="0.2">
      <c r="A43" s="220"/>
      <c r="B43" s="220" t="s">
        <v>2132</v>
      </c>
      <c r="C43" s="220" t="s">
        <v>2133</v>
      </c>
      <c r="D43" s="335" t="s">
        <v>2134</v>
      </c>
      <c r="E43" s="221">
        <v>9950</v>
      </c>
      <c r="F43" s="230">
        <v>0</v>
      </c>
      <c r="G43" s="230">
        <v>0</v>
      </c>
      <c r="H43" s="230">
        <v>1293.5</v>
      </c>
      <c r="I43" s="230">
        <v>298.5</v>
      </c>
      <c r="J43" s="221">
        <f t="shared" si="6"/>
        <v>1293.5</v>
      </c>
      <c r="K43" s="221">
        <f t="shared" si="6"/>
        <v>298.5</v>
      </c>
      <c r="L43" s="226">
        <f>SUM(E43-J43-K43)</f>
        <v>8358</v>
      </c>
    </row>
    <row r="44" spans="1:50" s="224" customFormat="1" ht="63" x14ac:dyDescent="0.2">
      <c r="A44" s="220"/>
      <c r="B44" s="220" t="s">
        <v>2132</v>
      </c>
      <c r="C44" s="220" t="s">
        <v>2135</v>
      </c>
      <c r="D44" s="335" t="s">
        <v>2136</v>
      </c>
      <c r="E44" s="221">
        <v>200000</v>
      </c>
      <c r="F44" s="230">
        <v>8000</v>
      </c>
      <c r="G44" s="230">
        <v>4000</v>
      </c>
      <c r="H44" s="230">
        <v>0</v>
      </c>
      <c r="I44" s="230">
        <v>0</v>
      </c>
      <c r="J44" s="221">
        <f t="shared" si="6"/>
        <v>8000</v>
      </c>
      <c r="K44" s="221">
        <f t="shared" si="6"/>
        <v>4000</v>
      </c>
      <c r="L44" s="226">
        <f>SUM(E44-J44-K44)</f>
        <v>188000</v>
      </c>
    </row>
    <row r="45" spans="1:50" s="224" customFormat="1" ht="42" x14ac:dyDescent="0.2">
      <c r="A45" s="220"/>
      <c r="B45" s="220" t="s">
        <v>2137</v>
      </c>
      <c r="C45" s="220" t="s">
        <v>2138</v>
      </c>
      <c r="D45" s="335" t="s">
        <v>2139</v>
      </c>
      <c r="E45" s="221">
        <v>2000</v>
      </c>
      <c r="F45" s="230">
        <v>0</v>
      </c>
      <c r="G45" s="230">
        <v>0</v>
      </c>
      <c r="H45" s="230">
        <v>260</v>
      </c>
      <c r="I45" s="230">
        <v>60</v>
      </c>
      <c r="J45" s="221">
        <f t="shared" si="6"/>
        <v>260</v>
      </c>
      <c r="K45" s="221">
        <f t="shared" si="6"/>
        <v>60</v>
      </c>
      <c r="L45" s="226">
        <f>SUM(E45-J45-K45)</f>
        <v>1680</v>
      </c>
    </row>
    <row r="46" spans="1:50" s="224" customFormat="1" ht="42" x14ac:dyDescent="0.2">
      <c r="A46" s="220"/>
      <c r="B46" s="220" t="s">
        <v>2140</v>
      </c>
      <c r="C46" s="220" t="s">
        <v>2141</v>
      </c>
      <c r="D46" s="335" t="s">
        <v>2142</v>
      </c>
      <c r="E46" s="221">
        <v>3500</v>
      </c>
      <c r="F46" s="230">
        <v>0</v>
      </c>
      <c r="G46" s="230">
        <v>0</v>
      </c>
      <c r="H46" s="230">
        <v>455</v>
      </c>
      <c r="I46" s="230">
        <v>105</v>
      </c>
      <c r="J46" s="221">
        <f t="shared" si="6"/>
        <v>455</v>
      </c>
      <c r="K46" s="221">
        <f t="shared" si="6"/>
        <v>105</v>
      </c>
      <c r="L46" s="226">
        <f>SUM(E46-J46-K46)</f>
        <v>2940</v>
      </c>
    </row>
    <row r="47" spans="1:50" s="224" customFormat="1" ht="21" x14ac:dyDescent="0.2">
      <c r="A47" s="885" t="s">
        <v>1734</v>
      </c>
      <c r="B47" s="885"/>
      <c r="C47" s="885"/>
      <c r="D47" s="885"/>
      <c r="E47" s="242">
        <f>SUM(E35:E46)</f>
        <v>331000</v>
      </c>
      <c r="F47" s="242">
        <f t="shared" ref="F47:L47" si="8">SUM(F35:F46)</f>
        <v>8000</v>
      </c>
      <c r="G47" s="242">
        <f t="shared" si="8"/>
        <v>4000</v>
      </c>
      <c r="H47" s="242">
        <f t="shared" si="8"/>
        <v>17030</v>
      </c>
      <c r="I47" s="242">
        <f t="shared" si="8"/>
        <v>3930</v>
      </c>
      <c r="J47" s="242">
        <f t="shared" si="8"/>
        <v>25030</v>
      </c>
      <c r="K47" s="242">
        <f t="shared" si="8"/>
        <v>7930</v>
      </c>
      <c r="L47" s="242">
        <f t="shared" si="8"/>
        <v>298040</v>
      </c>
    </row>
    <row r="48" spans="1:50" s="224" customFormat="1" ht="21" x14ac:dyDescent="0.2">
      <c r="A48" s="233" t="s">
        <v>218</v>
      </c>
      <c r="B48" s="233"/>
      <c r="C48" s="217"/>
      <c r="D48" s="333"/>
      <c r="E48" s="239"/>
      <c r="F48" s="239"/>
      <c r="G48" s="239"/>
      <c r="H48" s="239"/>
      <c r="I48" s="239"/>
      <c r="J48" s="239"/>
      <c r="K48" s="239"/>
      <c r="L48" s="23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</row>
    <row r="49" spans="1:12" s="224" customFormat="1" ht="63" x14ac:dyDescent="0.2">
      <c r="A49" s="220"/>
      <c r="B49" s="220" t="s">
        <v>2143</v>
      </c>
      <c r="C49" s="220" t="s">
        <v>2144</v>
      </c>
      <c r="D49" s="335" t="s">
        <v>2145</v>
      </c>
      <c r="E49" s="230">
        <v>67500</v>
      </c>
      <c r="F49" s="230">
        <v>2700</v>
      </c>
      <c r="G49" s="230">
        <v>1350</v>
      </c>
      <c r="H49" s="230">
        <v>0</v>
      </c>
      <c r="I49" s="230">
        <v>0</v>
      </c>
      <c r="J49" s="230">
        <f t="shared" ref="J49:K52" si="9">SUM(F49+H49)</f>
        <v>2700</v>
      </c>
      <c r="K49" s="230">
        <f t="shared" si="9"/>
        <v>1350</v>
      </c>
      <c r="L49" s="230">
        <f t="shared" ref="L49:L63" si="10">SUM(E49-J49-K49)</f>
        <v>63450</v>
      </c>
    </row>
    <row r="50" spans="1:12" s="224" customFormat="1" ht="63" x14ac:dyDescent="0.2">
      <c r="A50" s="220"/>
      <c r="B50" s="220" t="s">
        <v>2146</v>
      </c>
      <c r="C50" s="220" t="s">
        <v>2147</v>
      </c>
      <c r="D50" s="335" t="s">
        <v>2148</v>
      </c>
      <c r="E50" s="230">
        <v>58800</v>
      </c>
      <c r="F50" s="230">
        <v>0</v>
      </c>
      <c r="G50" s="230">
        <v>0</v>
      </c>
      <c r="H50" s="230">
        <v>7644</v>
      </c>
      <c r="I50" s="230">
        <v>1764</v>
      </c>
      <c r="J50" s="230">
        <f t="shared" si="9"/>
        <v>7644</v>
      </c>
      <c r="K50" s="230">
        <f t="shared" si="9"/>
        <v>1764</v>
      </c>
      <c r="L50" s="230">
        <f t="shared" si="10"/>
        <v>49392</v>
      </c>
    </row>
    <row r="51" spans="1:12" s="224" customFormat="1" ht="63" x14ac:dyDescent="0.2">
      <c r="A51" s="220"/>
      <c r="B51" s="220" t="s">
        <v>2149</v>
      </c>
      <c r="C51" s="220" t="s">
        <v>2150</v>
      </c>
      <c r="D51" s="335" t="s">
        <v>2151</v>
      </c>
      <c r="E51" s="230">
        <v>20000</v>
      </c>
      <c r="F51" s="230">
        <v>800</v>
      </c>
      <c r="G51" s="230">
        <v>400</v>
      </c>
      <c r="H51" s="230">
        <v>0</v>
      </c>
      <c r="I51" s="230">
        <v>0</v>
      </c>
      <c r="J51" s="230">
        <f t="shared" si="9"/>
        <v>800</v>
      </c>
      <c r="K51" s="230">
        <f t="shared" si="9"/>
        <v>400</v>
      </c>
      <c r="L51" s="230">
        <f t="shared" si="10"/>
        <v>18800</v>
      </c>
    </row>
    <row r="52" spans="1:12" s="224" customFormat="1" ht="63" x14ac:dyDescent="0.2">
      <c r="A52" s="220"/>
      <c r="B52" s="220" t="s">
        <v>2152</v>
      </c>
      <c r="C52" s="220" t="s">
        <v>2153</v>
      </c>
      <c r="D52" s="335" t="s">
        <v>2154</v>
      </c>
      <c r="E52" s="230">
        <v>24000</v>
      </c>
      <c r="F52" s="230">
        <v>0</v>
      </c>
      <c r="G52" s="230">
        <v>0</v>
      </c>
      <c r="H52" s="230">
        <v>3120</v>
      </c>
      <c r="I52" s="230">
        <v>720</v>
      </c>
      <c r="J52" s="230">
        <f t="shared" si="9"/>
        <v>3120</v>
      </c>
      <c r="K52" s="230">
        <f t="shared" si="9"/>
        <v>720</v>
      </c>
      <c r="L52" s="230">
        <f t="shared" si="10"/>
        <v>20160</v>
      </c>
    </row>
    <row r="53" spans="1:12" s="224" customFormat="1" ht="63" x14ac:dyDescent="0.2">
      <c r="A53" s="220"/>
      <c r="B53" s="220" t="s">
        <v>2155</v>
      </c>
      <c r="C53" s="220" t="s">
        <v>2156</v>
      </c>
      <c r="D53" s="335" t="s">
        <v>2157</v>
      </c>
      <c r="E53" s="230">
        <v>183400</v>
      </c>
      <c r="F53" s="230">
        <v>0</v>
      </c>
      <c r="G53" s="230">
        <v>0</v>
      </c>
      <c r="H53" s="230">
        <v>23842</v>
      </c>
      <c r="I53" s="230">
        <v>5502</v>
      </c>
      <c r="J53" s="230">
        <f t="shared" ref="J53:K56" si="11">SUM(F53+H53)</f>
        <v>23842</v>
      </c>
      <c r="K53" s="230">
        <f t="shared" si="11"/>
        <v>5502</v>
      </c>
      <c r="L53" s="230">
        <f t="shared" si="10"/>
        <v>154056</v>
      </c>
    </row>
    <row r="54" spans="1:12" s="224" customFormat="1" ht="63" x14ac:dyDescent="0.2">
      <c r="A54" s="220"/>
      <c r="B54" s="220" t="s">
        <v>2158</v>
      </c>
      <c r="C54" s="220" t="s">
        <v>2159</v>
      </c>
      <c r="D54" s="335" t="s">
        <v>2160</v>
      </c>
      <c r="E54" s="230">
        <v>16300</v>
      </c>
      <c r="F54" s="230">
        <v>0</v>
      </c>
      <c r="G54" s="230">
        <v>0</v>
      </c>
      <c r="H54" s="230">
        <v>2119</v>
      </c>
      <c r="I54" s="230">
        <v>489</v>
      </c>
      <c r="J54" s="230">
        <f t="shared" si="11"/>
        <v>2119</v>
      </c>
      <c r="K54" s="230">
        <f t="shared" si="11"/>
        <v>489</v>
      </c>
      <c r="L54" s="230">
        <f t="shared" si="10"/>
        <v>13692</v>
      </c>
    </row>
    <row r="55" spans="1:12" s="224" customFormat="1" ht="21" x14ac:dyDescent="0.2">
      <c r="A55" s="220"/>
      <c r="B55" s="220" t="s">
        <v>2158</v>
      </c>
      <c r="C55" s="220" t="s">
        <v>2161</v>
      </c>
      <c r="D55" s="335" t="s">
        <v>2162</v>
      </c>
      <c r="E55" s="230">
        <v>-16300</v>
      </c>
      <c r="F55" s="230">
        <v>0</v>
      </c>
      <c r="G55" s="230">
        <v>0</v>
      </c>
      <c r="H55" s="230">
        <v>-2119</v>
      </c>
      <c r="I55" s="230">
        <v>-489</v>
      </c>
      <c r="J55" s="230">
        <f t="shared" si="11"/>
        <v>-2119</v>
      </c>
      <c r="K55" s="230">
        <f t="shared" si="11"/>
        <v>-489</v>
      </c>
      <c r="L55" s="230">
        <f t="shared" si="10"/>
        <v>-13692</v>
      </c>
    </row>
    <row r="56" spans="1:12" s="224" customFormat="1" ht="63" x14ac:dyDescent="0.2">
      <c r="A56" s="220"/>
      <c r="B56" s="220" t="s">
        <v>2158</v>
      </c>
      <c r="C56" s="220" t="s">
        <v>2163</v>
      </c>
      <c r="D56" s="335" t="s">
        <v>2164</v>
      </c>
      <c r="E56" s="230">
        <v>16300</v>
      </c>
      <c r="F56" s="230">
        <v>0</v>
      </c>
      <c r="G56" s="230">
        <v>0</v>
      </c>
      <c r="H56" s="230">
        <v>2119</v>
      </c>
      <c r="I56" s="230">
        <v>489</v>
      </c>
      <c r="J56" s="230">
        <f t="shared" si="11"/>
        <v>2119</v>
      </c>
      <c r="K56" s="230">
        <f t="shared" si="11"/>
        <v>489</v>
      </c>
      <c r="L56" s="230">
        <f t="shared" si="10"/>
        <v>13692</v>
      </c>
    </row>
    <row r="57" spans="1:12" s="392" customFormat="1" ht="84" x14ac:dyDescent="0.2">
      <c r="A57" s="220"/>
      <c r="B57" s="220" t="s">
        <v>2165</v>
      </c>
      <c r="C57" s="220" t="s">
        <v>2166</v>
      </c>
      <c r="D57" s="335" t="s">
        <v>2167</v>
      </c>
      <c r="E57" s="231">
        <v>100000</v>
      </c>
      <c r="F57" s="230">
        <f>SUM(E57*4/100)</f>
        <v>4000</v>
      </c>
      <c r="G57" s="230">
        <f>SUM(E57*2/100)</f>
        <v>2000</v>
      </c>
      <c r="H57" s="230">
        <v>0</v>
      </c>
      <c r="I57" s="230">
        <v>0</v>
      </c>
      <c r="J57" s="230">
        <f t="shared" ref="J57:K60" si="12">SUM(F57+H57)</f>
        <v>4000</v>
      </c>
      <c r="K57" s="230">
        <f t="shared" si="12"/>
        <v>2000</v>
      </c>
      <c r="L57" s="230">
        <f t="shared" si="10"/>
        <v>94000</v>
      </c>
    </row>
    <row r="58" spans="1:12" s="224" customFormat="1" ht="63" x14ac:dyDescent="0.2">
      <c r="A58" s="220"/>
      <c r="B58" s="220" t="s">
        <v>2168</v>
      </c>
      <c r="C58" s="220" t="s">
        <v>2169</v>
      </c>
      <c r="D58" s="335" t="s">
        <v>2170</v>
      </c>
      <c r="E58" s="221">
        <v>75000</v>
      </c>
      <c r="F58" s="230">
        <v>3000</v>
      </c>
      <c r="G58" s="230">
        <v>1500</v>
      </c>
      <c r="H58" s="230">
        <v>0</v>
      </c>
      <c r="I58" s="230">
        <v>0</v>
      </c>
      <c r="J58" s="230">
        <f t="shared" si="12"/>
        <v>3000</v>
      </c>
      <c r="K58" s="230">
        <f t="shared" si="12"/>
        <v>1500</v>
      </c>
      <c r="L58" s="231">
        <f t="shared" si="10"/>
        <v>70500</v>
      </c>
    </row>
    <row r="59" spans="1:12" s="224" customFormat="1" ht="63" x14ac:dyDescent="0.2">
      <c r="A59" s="220"/>
      <c r="B59" s="220" t="s">
        <v>2171</v>
      </c>
      <c r="C59" s="220" t="s">
        <v>2172</v>
      </c>
      <c r="D59" s="335" t="s">
        <v>2173</v>
      </c>
      <c r="E59" s="221">
        <v>31100</v>
      </c>
      <c r="F59" s="230">
        <v>0</v>
      </c>
      <c r="G59" s="230">
        <v>0</v>
      </c>
      <c r="H59" s="230">
        <v>4043</v>
      </c>
      <c r="I59" s="230">
        <v>933</v>
      </c>
      <c r="J59" s="230">
        <f t="shared" si="12"/>
        <v>4043</v>
      </c>
      <c r="K59" s="230">
        <f t="shared" si="12"/>
        <v>933</v>
      </c>
      <c r="L59" s="231">
        <f t="shared" si="10"/>
        <v>26124</v>
      </c>
    </row>
    <row r="60" spans="1:12" s="224" customFormat="1" ht="63" x14ac:dyDescent="0.2">
      <c r="A60" s="220"/>
      <c r="B60" s="220" t="s">
        <v>2174</v>
      </c>
      <c r="C60" s="220" t="s">
        <v>2175</v>
      </c>
      <c r="D60" s="335" t="s">
        <v>2176</v>
      </c>
      <c r="E60" s="221">
        <v>171000</v>
      </c>
      <c r="F60" s="230">
        <v>0</v>
      </c>
      <c r="G60" s="230">
        <v>0</v>
      </c>
      <c r="H60" s="230">
        <v>22230</v>
      </c>
      <c r="I60" s="230">
        <v>5130</v>
      </c>
      <c r="J60" s="230">
        <f t="shared" si="12"/>
        <v>22230</v>
      </c>
      <c r="K60" s="230">
        <f t="shared" si="12"/>
        <v>5130</v>
      </c>
      <c r="L60" s="231">
        <f t="shared" si="10"/>
        <v>143640</v>
      </c>
    </row>
    <row r="61" spans="1:12" s="224" customFormat="1" ht="63" x14ac:dyDescent="0.2">
      <c r="A61" s="220"/>
      <c r="B61" s="220" t="s">
        <v>2093</v>
      </c>
      <c r="C61" s="220" t="s">
        <v>2177</v>
      </c>
      <c r="D61" s="335" t="s">
        <v>2178</v>
      </c>
      <c r="E61" s="221">
        <v>96400</v>
      </c>
      <c r="F61" s="230">
        <v>0</v>
      </c>
      <c r="G61" s="230">
        <v>0</v>
      </c>
      <c r="H61" s="230">
        <v>12532</v>
      </c>
      <c r="I61" s="230">
        <v>2892</v>
      </c>
      <c r="J61" s="230">
        <f t="shared" ref="J61:K66" si="13">SUM(F61+H61)</f>
        <v>12532</v>
      </c>
      <c r="K61" s="230">
        <f t="shared" si="13"/>
        <v>2892</v>
      </c>
      <c r="L61" s="231">
        <f t="shared" si="10"/>
        <v>80976</v>
      </c>
    </row>
    <row r="62" spans="1:12" s="219" customFormat="1" ht="63" x14ac:dyDescent="0.2">
      <c r="A62" s="220"/>
      <c r="B62" s="220" t="s">
        <v>2179</v>
      </c>
      <c r="C62" s="220" t="s">
        <v>2180</v>
      </c>
      <c r="D62" s="335" t="s">
        <v>2181</v>
      </c>
      <c r="E62" s="226">
        <v>7500</v>
      </c>
      <c r="F62" s="230">
        <v>300</v>
      </c>
      <c r="G62" s="230">
        <v>150</v>
      </c>
      <c r="H62" s="230">
        <v>0</v>
      </c>
      <c r="I62" s="230">
        <v>0</v>
      </c>
      <c r="J62" s="230">
        <f t="shared" si="13"/>
        <v>300</v>
      </c>
      <c r="K62" s="230">
        <f t="shared" si="13"/>
        <v>150</v>
      </c>
      <c r="L62" s="231">
        <f t="shared" si="10"/>
        <v>7050</v>
      </c>
    </row>
    <row r="63" spans="1:12" s="224" customFormat="1" ht="63" x14ac:dyDescent="0.2">
      <c r="A63" s="220"/>
      <c r="B63" s="220" t="s">
        <v>2179</v>
      </c>
      <c r="C63" s="220" t="s">
        <v>2182</v>
      </c>
      <c r="D63" s="335" t="s">
        <v>2183</v>
      </c>
      <c r="E63" s="226">
        <v>10000</v>
      </c>
      <c r="F63" s="230">
        <v>400</v>
      </c>
      <c r="G63" s="230">
        <v>200</v>
      </c>
      <c r="H63" s="230">
        <v>0</v>
      </c>
      <c r="I63" s="230">
        <v>0</v>
      </c>
      <c r="J63" s="230">
        <f t="shared" si="13"/>
        <v>400</v>
      </c>
      <c r="K63" s="230">
        <f t="shared" si="13"/>
        <v>200</v>
      </c>
      <c r="L63" s="231">
        <f t="shared" si="10"/>
        <v>9400</v>
      </c>
    </row>
    <row r="64" spans="1:12" s="224" customFormat="1" ht="63" x14ac:dyDescent="0.2">
      <c r="A64" s="220"/>
      <c r="B64" s="220" t="s">
        <v>2184</v>
      </c>
      <c r="C64" s="220" t="s">
        <v>2185</v>
      </c>
      <c r="D64" s="335" t="s">
        <v>2186</v>
      </c>
      <c r="E64" s="221">
        <v>27500</v>
      </c>
      <c r="F64" s="230">
        <v>0</v>
      </c>
      <c r="G64" s="230">
        <v>0</v>
      </c>
      <c r="H64" s="230">
        <v>3575</v>
      </c>
      <c r="I64" s="230">
        <v>825</v>
      </c>
      <c r="J64" s="221">
        <f t="shared" si="13"/>
        <v>3575</v>
      </c>
      <c r="K64" s="221">
        <f t="shared" si="13"/>
        <v>825</v>
      </c>
      <c r="L64" s="226">
        <f>SUM(E64-J64-K64)</f>
        <v>23100</v>
      </c>
    </row>
    <row r="65" spans="1:12" s="224" customFormat="1" ht="63" x14ac:dyDescent="0.2">
      <c r="A65" s="220"/>
      <c r="B65" s="220" t="s">
        <v>2187</v>
      </c>
      <c r="C65" s="220" t="s">
        <v>2188</v>
      </c>
      <c r="D65" s="335" t="s">
        <v>2189</v>
      </c>
      <c r="E65" s="221">
        <v>105100</v>
      </c>
      <c r="F65" s="230">
        <v>0</v>
      </c>
      <c r="G65" s="230">
        <v>0</v>
      </c>
      <c r="H65" s="230">
        <v>13663</v>
      </c>
      <c r="I65" s="230">
        <v>3153</v>
      </c>
      <c r="J65" s="221">
        <f t="shared" si="13"/>
        <v>13663</v>
      </c>
      <c r="K65" s="221">
        <f t="shared" si="13"/>
        <v>3153</v>
      </c>
      <c r="L65" s="226">
        <f>SUM(E65-J65-K65)</f>
        <v>88284</v>
      </c>
    </row>
    <row r="66" spans="1:12" s="224" customFormat="1" ht="63" x14ac:dyDescent="0.45">
      <c r="A66" s="338"/>
      <c r="B66" s="220" t="s">
        <v>2190</v>
      </c>
      <c r="C66" s="220" t="s">
        <v>2191</v>
      </c>
      <c r="D66" s="335" t="s">
        <v>2192</v>
      </c>
      <c r="E66" s="221">
        <v>13600</v>
      </c>
      <c r="F66" s="230">
        <v>0</v>
      </c>
      <c r="G66" s="230">
        <v>0</v>
      </c>
      <c r="H66" s="230">
        <v>1768</v>
      </c>
      <c r="I66" s="230">
        <v>408</v>
      </c>
      <c r="J66" s="221">
        <f t="shared" si="13"/>
        <v>1768</v>
      </c>
      <c r="K66" s="221">
        <f t="shared" si="13"/>
        <v>408</v>
      </c>
      <c r="L66" s="226">
        <f>SUM(E66-J66-K66)</f>
        <v>11424</v>
      </c>
    </row>
    <row r="67" spans="1:12" s="224" customFormat="1" ht="63" x14ac:dyDescent="0.2">
      <c r="A67" s="220"/>
      <c r="B67" s="220" t="s">
        <v>2085</v>
      </c>
      <c r="C67" s="220" t="s">
        <v>2193</v>
      </c>
      <c r="D67" s="335" t="s">
        <v>2194</v>
      </c>
      <c r="E67" s="221">
        <v>57300</v>
      </c>
      <c r="F67" s="230">
        <v>0</v>
      </c>
      <c r="G67" s="230">
        <v>0</v>
      </c>
      <c r="H67" s="230">
        <v>7449</v>
      </c>
      <c r="I67" s="230">
        <v>1719</v>
      </c>
      <c r="J67" s="221">
        <f>SUM(F67+H67)</f>
        <v>7449</v>
      </c>
      <c r="K67" s="221">
        <f>SUM(G67+I67)</f>
        <v>1719</v>
      </c>
      <c r="L67" s="226">
        <f>SUM(E67-J67-K67)</f>
        <v>48132</v>
      </c>
    </row>
    <row r="68" spans="1:12" s="219" customFormat="1" ht="63" x14ac:dyDescent="0.2">
      <c r="A68" s="220"/>
      <c r="B68" s="220" t="s">
        <v>2195</v>
      </c>
      <c r="C68" s="220" t="s">
        <v>2196</v>
      </c>
      <c r="D68" s="335" t="s">
        <v>2197</v>
      </c>
      <c r="E68" s="221">
        <v>33000</v>
      </c>
      <c r="F68" s="230">
        <v>0</v>
      </c>
      <c r="G68" s="230">
        <v>0</v>
      </c>
      <c r="H68" s="230">
        <v>4290</v>
      </c>
      <c r="I68" s="230">
        <v>990</v>
      </c>
      <c r="J68" s="221">
        <f>SUM(F68+H68)</f>
        <v>4290</v>
      </c>
      <c r="K68" s="221">
        <f>SUM(G68+I68)</f>
        <v>990</v>
      </c>
      <c r="L68" s="226">
        <f>SUM(E68-J68-K68)</f>
        <v>27720</v>
      </c>
    </row>
    <row r="69" spans="1:12" s="224" customFormat="1" ht="63" x14ac:dyDescent="0.2">
      <c r="A69" s="220"/>
      <c r="B69" s="220" t="s">
        <v>2198</v>
      </c>
      <c r="C69" s="220" t="s">
        <v>2199</v>
      </c>
      <c r="D69" s="335" t="s">
        <v>2200</v>
      </c>
      <c r="E69" s="221">
        <v>5400</v>
      </c>
      <c r="F69" s="230">
        <v>0</v>
      </c>
      <c r="G69" s="230">
        <v>0</v>
      </c>
      <c r="H69" s="230">
        <v>702</v>
      </c>
      <c r="I69" s="230">
        <v>162</v>
      </c>
      <c r="J69" s="221">
        <f t="shared" ref="J69:K82" si="14">SUM(F69+H69)</f>
        <v>702</v>
      </c>
      <c r="K69" s="221">
        <f t="shared" ref="K69:K75" si="15">SUM(G69+I69)</f>
        <v>162</v>
      </c>
      <c r="L69" s="226">
        <f t="shared" ref="L69:L82" si="16">SUM(E69-J69-K69)</f>
        <v>4536</v>
      </c>
    </row>
    <row r="70" spans="1:12" s="224" customFormat="1" ht="84" x14ac:dyDescent="0.2">
      <c r="A70" s="220"/>
      <c r="B70" s="220" t="s">
        <v>2201</v>
      </c>
      <c r="C70" s="220" t="s">
        <v>2202</v>
      </c>
      <c r="D70" s="335" t="s">
        <v>2203</v>
      </c>
      <c r="E70" s="221">
        <v>108675</v>
      </c>
      <c r="F70" s="230">
        <v>4347</v>
      </c>
      <c r="G70" s="230">
        <v>2173.5</v>
      </c>
      <c r="H70" s="230">
        <v>0</v>
      </c>
      <c r="I70" s="230">
        <v>0</v>
      </c>
      <c r="J70" s="221">
        <f t="shared" si="14"/>
        <v>4347</v>
      </c>
      <c r="K70" s="221">
        <f t="shared" si="15"/>
        <v>2173.5</v>
      </c>
      <c r="L70" s="226">
        <f t="shared" si="16"/>
        <v>102154.5</v>
      </c>
    </row>
    <row r="71" spans="1:12" s="224" customFormat="1" ht="84" x14ac:dyDescent="0.2">
      <c r="A71" s="220"/>
      <c r="B71" s="220" t="s">
        <v>2201</v>
      </c>
      <c r="C71" s="220" t="s">
        <v>2204</v>
      </c>
      <c r="D71" s="335" t="s">
        <v>2205</v>
      </c>
      <c r="E71" s="221">
        <v>47100</v>
      </c>
      <c r="F71" s="230">
        <v>1884</v>
      </c>
      <c r="G71" s="230">
        <v>942</v>
      </c>
      <c r="H71" s="230">
        <v>0</v>
      </c>
      <c r="I71" s="230">
        <v>0</v>
      </c>
      <c r="J71" s="221">
        <f t="shared" si="14"/>
        <v>1884</v>
      </c>
      <c r="K71" s="221">
        <f t="shared" si="15"/>
        <v>942</v>
      </c>
      <c r="L71" s="226">
        <f t="shared" si="16"/>
        <v>44274</v>
      </c>
    </row>
    <row r="72" spans="1:12" s="224" customFormat="1" ht="63" x14ac:dyDescent="0.2">
      <c r="A72" s="220"/>
      <c r="B72" s="220" t="s">
        <v>2201</v>
      </c>
      <c r="C72" s="220" t="s">
        <v>2206</v>
      </c>
      <c r="D72" s="335" t="s">
        <v>2207</v>
      </c>
      <c r="E72" s="221">
        <v>75000</v>
      </c>
      <c r="F72" s="230">
        <v>3000</v>
      </c>
      <c r="G72" s="230">
        <v>1500</v>
      </c>
      <c r="H72" s="230">
        <v>0</v>
      </c>
      <c r="I72" s="230">
        <v>0</v>
      </c>
      <c r="J72" s="221">
        <f t="shared" si="14"/>
        <v>3000</v>
      </c>
      <c r="K72" s="221">
        <f t="shared" si="15"/>
        <v>1500</v>
      </c>
      <c r="L72" s="226">
        <f t="shared" si="16"/>
        <v>70500</v>
      </c>
    </row>
    <row r="73" spans="1:12" s="224" customFormat="1" ht="63" x14ac:dyDescent="0.2">
      <c r="A73" s="220"/>
      <c r="B73" s="220" t="s">
        <v>2208</v>
      </c>
      <c r="C73" s="220" t="s">
        <v>2209</v>
      </c>
      <c r="D73" s="335" t="s">
        <v>2210</v>
      </c>
      <c r="E73" s="221">
        <v>16600</v>
      </c>
      <c r="F73" s="230">
        <v>0</v>
      </c>
      <c r="G73" s="230">
        <v>0</v>
      </c>
      <c r="H73" s="230">
        <v>2158</v>
      </c>
      <c r="I73" s="230">
        <v>498</v>
      </c>
      <c r="J73" s="221">
        <f t="shared" si="14"/>
        <v>2158</v>
      </c>
      <c r="K73" s="221">
        <f t="shared" si="15"/>
        <v>498</v>
      </c>
      <c r="L73" s="226">
        <f t="shared" si="16"/>
        <v>13944</v>
      </c>
    </row>
    <row r="74" spans="1:12" s="224" customFormat="1" ht="42" x14ac:dyDescent="0.2">
      <c r="A74" s="220"/>
      <c r="B74" s="220" t="s">
        <v>2208</v>
      </c>
      <c r="C74" s="220" t="s">
        <v>2211</v>
      </c>
      <c r="D74" s="335" t="s">
        <v>2212</v>
      </c>
      <c r="E74" s="221">
        <v>8800</v>
      </c>
      <c r="F74" s="230">
        <v>0</v>
      </c>
      <c r="G74" s="230">
        <v>0</v>
      </c>
      <c r="H74" s="230">
        <v>1144</v>
      </c>
      <c r="I74" s="230">
        <v>264</v>
      </c>
      <c r="J74" s="221">
        <f t="shared" si="14"/>
        <v>1144</v>
      </c>
      <c r="K74" s="221">
        <f t="shared" si="15"/>
        <v>264</v>
      </c>
      <c r="L74" s="226">
        <f t="shared" si="16"/>
        <v>7392</v>
      </c>
    </row>
    <row r="75" spans="1:12" s="224" customFormat="1" ht="42" x14ac:dyDescent="0.2">
      <c r="A75" s="220"/>
      <c r="B75" s="220" t="s">
        <v>2208</v>
      </c>
      <c r="C75" s="220" t="s">
        <v>2213</v>
      </c>
      <c r="D75" s="335" t="s">
        <v>2214</v>
      </c>
      <c r="E75" s="221">
        <v>13600</v>
      </c>
      <c r="F75" s="230">
        <v>0</v>
      </c>
      <c r="G75" s="230">
        <v>0</v>
      </c>
      <c r="H75" s="230">
        <v>1768</v>
      </c>
      <c r="I75" s="230">
        <v>408</v>
      </c>
      <c r="J75" s="221">
        <f t="shared" si="14"/>
        <v>1768</v>
      </c>
      <c r="K75" s="221">
        <f t="shared" si="15"/>
        <v>408</v>
      </c>
      <c r="L75" s="226">
        <f t="shared" si="16"/>
        <v>11424</v>
      </c>
    </row>
    <row r="76" spans="1:12" s="224" customFormat="1" ht="63" x14ac:dyDescent="0.2">
      <c r="A76" s="220"/>
      <c r="B76" s="220" t="s">
        <v>2215</v>
      </c>
      <c r="C76" s="220" t="s">
        <v>2216</v>
      </c>
      <c r="D76" s="335" t="s">
        <v>2217</v>
      </c>
      <c r="E76" s="221">
        <v>61800</v>
      </c>
      <c r="F76" s="230">
        <v>0</v>
      </c>
      <c r="G76" s="230">
        <v>0</v>
      </c>
      <c r="H76" s="230">
        <v>8034</v>
      </c>
      <c r="I76" s="230">
        <v>1854</v>
      </c>
      <c r="J76" s="221">
        <f t="shared" si="14"/>
        <v>8034</v>
      </c>
      <c r="K76" s="221">
        <f t="shared" si="14"/>
        <v>1854</v>
      </c>
      <c r="L76" s="226">
        <f t="shared" si="16"/>
        <v>51912</v>
      </c>
    </row>
    <row r="77" spans="1:12" s="224" customFormat="1" ht="42" x14ac:dyDescent="0.2">
      <c r="A77" s="220"/>
      <c r="B77" s="220" t="s">
        <v>2104</v>
      </c>
      <c r="C77" s="220" t="s">
        <v>2218</v>
      </c>
      <c r="D77" s="335" t="s">
        <v>2219</v>
      </c>
      <c r="E77" s="221">
        <v>39000</v>
      </c>
      <c r="F77" s="230">
        <v>0</v>
      </c>
      <c r="G77" s="230">
        <v>0</v>
      </c>
      <c r="H77" s="230">
        <v>5070</v>
      </c>
      <c r="I77" s="230">
        <v>1170</v>
      </c>
      <c r="J77" s="221">
        <f t="shared" si="14"/>
        <v>5070</v>
      </c>
      <c r="K77" s="221">
        <f t="shared" si="14"/>
        <v>1170</v>
      </c>
      <c r="L77" s="226">
        <f t="shared" si="16"/>
        <v>32760</v>
      </c>
    </row>
    <row r="78" spans="1:12" s="224" customFormat="1" ht="84" x14ac:dyDescent="0.2">
      <c r="A78" s="220"/>
      <c r="B78" s="220" t="s">
        <v>2220</v>
      </c>
      <c r="C78" s="220" t="s">
        <v>2221</v>
      </c>
      <c r="D78" s="335" t="s">
        <v>2222</v>
      </c>
      <c r="E78" s="221">
        <v>60000</v>
      </c>
      <c r="F78" s="230">
        <v>2400</v>
      </c>
      <c r="G78" s="230">
        <v>1200</v>
      </c>
      <c r="H78" s="230">
        <v>0</v>
      </c>
      <c r="I78" s="230">
        <v>0</v>
      </c>
      <c r="J78" s="221">
        <f t="shared" si="14"/>
        <v>2400</v>
      </c>
      <c r="K78" s="221">
        <f t="shared" si="14"/>
        <v>1200</v>
      </c>
      <c r="L78" s="226">
        <f t="shared" si="16"/>
        <v>56400</v>
      </c>
    </row>
    <row r="79" spans="1:12" s="224" customFormat="1" ht="63" x14ac:dyDescent="0.2">
      <c r="A79" s="220"/>
      <c r="B79" s="220" t="s">
        <v>2137</v>
      </c>
      <c r="C79" s="220" t="s">
        <v>2223</v>
      </c>
      <c r="D79" s="335" t="s">
        <v>2224</v>
      </c>
      <c r="E79" s="221">
        <v>16200</v>
      </c>
      <c r="F79" s="230">
        <v>648</v>
      </c>
      <c r="G79" s="230">
        <v>324</v>
      </c>
      <c r="H79" s="230">
        <v>0</v>
      </c>
      <c r="I79" s="230">
        <v>0</v>
      </c>
      <c r="J79" s="221">
        <f t="shared" si="14"/>
        <v>648</v>
      </c>
      <c r="K79" s="221">
        <f t="shared" si="14"/>
        <v>324</v>
      </c>
      <c r="L79" s="226">
        <f t="shared" si="16"/>
        <v>15228</v>
      </c>
    </row>
    <row r="80" spans="1:12" s="224" customFormat="1" ht="63" x14ac:dyDescent="0.2">
      <c r="A80" s="220"/>
      <c r="B80" s="220" t="s">
        <v>2137</v>
      </c>
      <c r="C80" s="220" t="s">
        <v>2225</v>
      </c>
      <c r="D80" s="335" t="s">
        <v>2226</v>
      </c>
      <c r="E80" s="221">
        <v>12000</v>
      </c>
      <c r="F80" s="230">
        <v>480</v>
      </c>
      <c r="G80" s="230">
        <v>240</v>
      </c>
      <c r="H80" s="230">
        <v>0</v>
      </c>
      <c r="I80" s="230">
        <v>0</v>
      </c>
      <c r="J80" s="221">
        <f t="shared" si="14"/>
        <v>480</v>
      </c>
      <c r="K80" s="221">
        <f t="shared" si="14"/>
        <v>240</v>
      </c>
      <c r="L80" s="226">
        <f t="shared" si="16"/>
        <v>11280</v>
      </c>
    </row>
    <row r="81" spans="1:50" s="224" customFormat="1" ht="63" x14ac:dyDescent="0.2">
      <c r="A81" s="220"/>
      <c r="B81" s="220" t="s">
        <v>2227</v>
      </c>
      <c r="C81" s="220" t="s">
        <v>2228</v>
      </c>
      <c r="D81" s="335" t="s">
        <v>2229</v>
      </c>
      <c r="E81" s="221">
        <v>5400</v>
      </c>
      <c r="F81" s="230">
        <v>0</v>
      </c>
      <c r="G81" s="230">
        <v>0</v>
      </c>
      <c r="H81" s="230">
        <v>702</v>
      </c>
      <c r="I81" s="230">
        <v>162</v>
      </c>
      <c r="J81" s="221">
        <f t="shared" si="14"/>
        <v>702</v>
      </c>
      <c r="K81" s="221">
        <f t="shared" si="14"/>
        <v>162</v>
      </c>
      <c r="L81" s="226">
        <f t="shared" si="16"/>
        <v>4536</v>
      </c>
    </row>
    <row r="82" spans="1:50" s="224" customFormat="1" ht="63" x14ac:dyDescent="0.2">
      <c r="A82" s="220"/>
      <c r="B82" s="220" t="s">
        <v>2230</v>
      </c>
      <c r="C82" s="220" t="s">
        <v>2231</v>
      </c>
      <c r="D82" s="335" t="s">
        <v>2232</v>
      </c>
      <c r="E82" s="221">
        <v>161600</v>
      </c>
      <c r="F82" s="230">
        <v>0</v>
      </c>
      <c r="G82" s="230">
        <v>0</v>
      </c>
      <c r="H82" s="230">
        <v>21008</v>
      </c>
      <c r="I82" s="230">
        <v>4848</v>
      </c>
      <c r="J82" s="221">
        <f t="shared" si="14"/>
        <v>21008</v>
      </c>
      <c r="K82" s="221">
        <f t="shared" si="14"/>
        <v>4848</v>
      </c>
      <c r="L82" s="226">
        <f t="shared" si="16"/>
        <v>135744</v>
      </c>
    </row>
    <row r="83" spans="1:50" s="224" customFormat="1" ht="21" x14ac:dyDescent="0.45">
      <c r="A83" s="885" t="s">
        <v>1332</v>
      </c>
      <c r="B83" s="885"/>
      <c r="C83" s="885"/>
      <c r="D83" s="885"/>
      <c r="E83" s="239">
        <f>SUM(E49:E82)</f>
        <v>1728675</v>
      </c>
      <c r="F83" s="239">
        <f t="shared" ref="F83:L83" si="17">SUM(F49:F82)</f>
        <v>23959</v>
      </c>
      <c r="G83" s="239">
        <f t="shared" si="17"/>
        <v>11979.5</v>
      </c>
      <c r="H83" s="239">
        <f t="shared" si="17"/>
        <v>146861</v>
      </c>
      <c r="I83" s="239">
        <f t="shared" si="17"/>
        <v>33891</v>
      </c>
      <c r="J83" s="239">
        <f t="shared" si="17"/>
        <v>170820</v>
      </c>
      <c r="K83" s="239">
        <f t="shared" si="17"/>
        <v>45870.5</v>
      </c>
      <c r="L83" s="239">
        <f t="shared" si="17"/>
        <v>1511984.5</v>
      </c>
      <c r="M83" s="85"/>
    </row>
    <row r="84" spans="1:50" s="224" customFormat="1" ht="21" x14ac:dyDescent="0.2">
      <c r="A84" s="233" t="s">
        <v>256</v>
      </c>
      <c r="B84" s="233"/>
      <c r="C84" s="217"/>
      <c r="D84" s="333"/>
      <c r="E84" s="239"/>
      <c r="F84" s="239"/>
      <c r="G84" s="239"/>
      <c r="H84" s="239"/>
      <c r="I84" s="239"/>
      <c r="J84" s="239"/>
      <c r="K84" s="239"/>
      <c r="L84" s="23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</row>
    <row r="85" spans="1:50" s="224" customFormat="1" ht="63" x14ac:dyDescent="0.2">
      <c r="A85" s="220"/>
      <c r="B85" s="220" t="s">
        <v>2233</v>
      </c>
      <c r="C85" s="220" t="s">
        <v>2234</v>
      </c>
      <c r="D85" s="335" t="s">
        <v>2235</v>
      </c>
      <c r="E85" s="226">
        <v>8800</v>
      </c>
      <c r="F85" s="230">
        <v>0</v>
      </c>
      <c r="G85" s="230">
        <v>0</v>
      </c>
      <c r="H85" s="230">
        <v>1144</v>
      </c>
      <c r="I85" s="230">
        <v>264</v>
      </c>
      <c r="J85" s="230">
        <f>SUM(F85+H85)</f>
        <v>1144</v>
      </c>
      <c r="K85" s="230">
        <f>SUM(G85+I85)</f>
        <v>264</v>
      </c>
      <c r="L85" s="231">
        <f>SUM(E85-J85-K85)</f>
        <v>7392</v>
      </c>
    </row>
    <row r="86" spans="1:50" s="229" customFormat="1" ht="21" x14ac:dyDescent="0.2">
      <c r="A86" s="885" t="s">
        <v>1724</v>
      </c>
      <c r="B86" s="885"/>
      <c r="C86" s="885"/>
      <c r="D86" s="885"/>
      <c r="E86" s="239">
        <f>SUM(E85)</f>
        <v>8800</v>
      </c>
      <c r="F86" s="239">
        <f t="shared" ref="F86:L86" si="18">SUM(F85)</f>
        <v>0</v>
      </c>
      <c r="G86" s="239">
        <f t="shared" si="18"/>
        <v>0</v>
      </c>
      <c r="H86" s="239">
        <f t="shared" si="18"/>
        <v>1144</v>
      </c>
      <c r="I86" s="239">
        <f t="shared" si="18"/>
        <v>264</v>
      </c>
      <c r="J86" s="239">
        <f t="shared" si="18"/>
        <v>1144</v>
      </c>
      <c r="K86" s="239">
        <f t="shared" si="18"/>
        <v>264</v>
      </c>
      <c r="L86" s="239">
        <f t="shared" si="18"/>
        <v>7392</v>
      </c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</row>
    <row r="87" spans="1:50" s="224" customFormat="1" ht="21" x14ac:dyDescent="0.2">
      <c r="A87" s="233" t="s">
        <v>487</v>
      </c>
      <c r="B87" s="233"/>
      <c r="C87" s="217"/>
      <c r="D87" s="333"/>
      <c r="E87" s="239"/>
      <c r="F87" s="239"/>
      <c r="G87" s="239"/>
      <c r="H87" s="239"/>
      <c r="I87" s="239"/>
      <c r="J87" s="239"/>
      <c r="K87" s="239"/>
      <c r="L87" s="23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</row>
    <row r="88" spans="1:50" s="224" customFormat="1" ht="63" x14ac:dyDescent="0.2">
      <c r="A88" s="220"/>
      <c r="B88" s="220" t="s">
        <v>2236</v>
      </c>
      <c r="C88" s="220" t="s">
        <v>2237</v>
      </c>
      <c r="D88" s="335" t="s">
        <v>2238</v>
      </c>
      <c r="E88" s="230">
        <v>1600</v>
      </c>
      <c r="F88" s="230">
        <v>0</v>
      </c>
      <c r="G88" s="230">
        <v>0</v>
      </c>
      <c r="H88" s="230">
        <f>SUM(E88*13/100)</f>
        <v>208</v>
      </c>
      <c r="I88" s="230">
        <f>SUM(E88*3/100)</f>
        <v>48</v>
      </c>
      <c r="J88" s="230">
        <f>SUM(F88+H88)</f>
        <v>208</v>
      </c>
      <c r="K88" s="230">
        <f t="shared" ref="K88:K95" si="19">SUM(G88+I88)</f>
        <v>48</v>
      </c>
      <c r="L88" s="230">
        <f t="shared" ref="L88:L121" si="20">SUM(E88-J88-K88)</f>
        <v>1344</v>
      </c>
    </row>
    <row r="89" spans="1:50" s="224" customFormat="1" ht="63" x14ac:dyDescent="0.2">
      <c r="A89" s="220"/>
      <c r="B89" s="220" t="s">
        <v>2239</v>
      </c>
      <c r="C89" s="220" t="s">
        <v>2240</v>
      </c>
      <c r="D89" s="335" t="s">
        <v>2241</v>
      </c>
      <c r="E89" s="230">
        <v>1300</v>
      </c>
      <c r="F89" s="230">
        <v>0</v>
      </c>
      <c r="G89" s="230">
        <v>0</v>
      </c>
      <c r="H89" s="230">
        <f t="shared" ref="H89:H95" si="21">SUM(E89*13/100)</f>
        <v>169</v>
      </c>
      <c r="I89" s="230">
        <f t="shared" ref="I89:I95" si="22">SUM(E89*3/100)</f>
        <v>39</v>
      </c>
      <c r="J89" s="230">
        <f t="shared" ref="J89:K104" si="23">SUM(F89+H89)</f>
        <v>169</v>
      </c>
      <c r="K89" s="230">
        <f t="shared" si="19"/>
        <v>39</v>
      </c>
      <c r="L89" s="230">
        <f t="shared" si="20"/>
        <v>1092</v>
      </c>
    </row>
    <row r="90" spans="1:50" s="224" customFormat="1" ht="63" x14ac:dyDescent="0.2">
      <c r="A90" s="220"/>
      <c r="B90" s="220" t="s">
        <v>2242</v>
      </c>
      <c r="C90" s="220" t="s">
        <v>2243</v>
      </c>
      <c r="D90" s="335" t="s">
        <v>2244</v>
      </c>
      <c r="E90" s="230">
        <v>4000</v>
      </c>
      <c r="F90" s="230">
        <v>0</v>
      </c>
      <c r="G90" s="230">
        <v>0</v>
      </c>
      <c r="H90" s="230">
        <f t="shared" si="21"/>
        <v>520</v>
      </c>
      <c r="I90" s="230">
        <f t="shared" si="22"/>
        <v>120</v>
      </c>
      <c r="J90" s="230">
        <f t="shared" si="23"/>
        <v>520</v>
      </c>
      <c r="K90" s="230">
        <f t="shared" si="19"/>
        <v>120</v>
      </c>
      <c r="L90" s="230">
        <f t="shared" si="20"/>
        <v>3360</v>
      </c>
    </row>
    <row r="91" spans="1:50" s="224" customFormat="1" ht="63" x14ac:dyDescent="0.2">
      <c r="A91" s="220"/>
      <c r="B91" s="220" t="s">
        <v>2245</v>
      </c>
      <c r="C91" s="220" t="s">
        <v>2246</v>
      </c>
      <c r="D91" s="335" t="s">
        <v>2247</v>
      </c>
      <c r="E91" s="230">
        <v>650</v>
      </c>
      <c r="F91" s="230">
        <v>0</v>
      </c>
      <c r="G91" s="230">
        <v>0</v>
      </c>
      <c r="H91" s="230">
        <f t="shared" si="21"/>
        <v>84.5</v>
      </c>
      <c r="I91" s="230">
        <f t="shared" si="22"/>
        <v>19.5</v>
      </c>
      <c r="J91" s="230">
        <f t="shared" si="23"/>
        <v>84.5</v>
      </c>
      <c r="K91" s="230">
        <f t="shared" si="19"/>
        <v>19.5</v>
      </c>
      <c r="L91" s="230">
        <f t="shared" si="20"/>
        <v>546</v>
      </c>
    </row>
    <row r="92" spans="1:50" s="224" customFormat="1" ht="63" x14ac:dyDescent="0.2">
      <c r="A92" s="220"/>
      <c r="B92" s="220" t="s">
        <v>2245</v>
      </c>
      <c r="C92" s="220" t="s">
        <v>2248</v>
      </c>
      <c r="D92" s="335" t="s">
        <v>2249</v>
      </c>
      <c r="E92" s="230">
        <v>1000</v>
      </c>
      <c r="F92" s="230">
        <v>0</v>
      </c>
      <c r="G92" s="230">
        <v>0</v>
      </c>
      <c r="H92" s="230">
        <f t="shared" si="21"/>
        <v>130</v>
      </c>
      <c r="I92" s="230">
        <f t="shared" si="22"/>
        <v>30</v>
      </c>
      <c r="J92" s="230">
        <f t="shared" si="23"/>
        <v>130</v>
      </c>
      <c r="K92" s="230">
        <f t="shared" si="19"/>
        <v>30</v>
      </c>
      <c r="L92" s="230">
        <f t="shared" si="20"/>
        <v>840</v>
      </c>
    </row>
    <row r="93" spans="1:50" s="224" customFormat="1" ht="42" x14ac:dyDescent="0.2">
      <c r="A93" s="220"/>
      <c r="B93" s="220" t="s">
        <v>2250</v>
      </c>
      <c r="C93" s="220" t="s">
        <v>2251</v>
      </c>
      <c r="D93" s="335" t="s">
        <v>2252</v>
      </c>
      <c r="E93" s="230">
        <v>300</v>
      </c>
      <c r="F93" s="230">
        <v>0</v>
      </c>
      <c r="G93" s="230">
        <v>0</v>
      </c>
      <c r="H93" s="230">
        <f t="shared" si="21"/>
        <v>39</v>
      </c>
      <c r="I93" s="230">
        <f t="shared" si="22"/>
        <v>9</v>
      </c>
      <c r="J93" s="230">
        <f t="shared" si="23"/>
        <v>39</v>
      </c>
      <c r="K93" s="230">
        <f t="shared" si="19"/>
        <v>9</v>
      </c>
      <c r="L93" s="230">
        <f t="shared" si="20"/>
        <v>252</v>
      </c>
    </row>
    <row r="94" spans="1:50" s="224" customFormat="1" ht="63" x14ac:dyDescent="0.2">
      <c r="A94" s="220"/>
      <c r="B94" s="220" t="s">
        <v>2253</v>
      </c>
      <c r="C94" s="220" t="s">
        <v>2254</v>
      </c>
      <c r="D94" s="335" t="s">
        <v>2255</v>
      </c>
      <c r="E94" s="230">
        <v>10000</v>
      </c>
      <c r="F94" s="230">
        <v>0</v>
      </c>
      <c r="G94" s="230">
        <v>0</v>
      </c>
      <c r="H94" s="230">
        <f t="shared" si="21"/>
        <v>1300</v>
      </c>
      <c r="I94" s="230">
        <f t="shared" si="22"/>
        <v>300</v>
      </c>
      <c r="J94" s="230">
        <f t="shared" si="23"/>
        <v>1300</v>
      </c>
      <c r="K94" s="230">
        <f t="shared" si="19"/>
        <v>300</v>
      </c>
      <c r="L94" s="230">
        <f t="shared" si="20"/>
        <v>8400</v>
      </c>
    </row>
    <row r="95" spans="1:50" s="224" customFormat="1" ht="63" x14ac:dyDescent="0.2">
      <c r="A95" s="220"/>
      <c r="B95" s="220" t="s">
        <v>2256</v>
      </c>
      <c r="C95" s="220" t="s">
        <v>2257</v>
      </c>
      <c r="D95" s="335" t="s">
        <v>2258</v>
      </c>
      <c r="E95" s="230">
        <v>750</v>
      </c>
      <c r="F95" s="230">
        <v>0</v>
      </c>
      <c r="G95" s="230">
        <v>0</v>
      </c>
      <c r="H95" s="230">
        <f t="shared" si="21"/>
        <v>97.5</v>
      </c>
      <c r="I95" s="230">
        <f t="shared" si="22"/>
        <v>22.5</v>
      </c>
      <c r="J95" s="230">
        <f t="shared" si="23"/>
        <v>97.5</v>
      </c>
      <c r="K95" s="230">
        <f t="shared" si="19"/>
        <v>22.5</v>
      </c>
      <c r="L95" s="230">
        <f t="shared" si="20"/>
        <v>630</v>
      </c>
    </row>
    <row r="96" spans="1:50" s="224" customFormat="1" ht="63" x14ac:dyDescent="0.2">
      <c r="A96" s="220"/>
      <c r="B96" s="220" t="s">
        <v>2259</v>
      </c>
      <c r="C96" s="220" t="s">
        <v>2260</v>
      </c>
      <c r="D96" s="335" t="s">
        <v>2261</v>
      </c>
      <c r="E96" s="230">
        <v>350</v>
      </c>
      <c r="F96" s="230">
        <v>0</v>
      </c>
      <c r="G96" s="230">
        <v>0</v>
      </c>
      <c r="H96" s="230">
        <v>45.5</v>
      </c>
      <c r="I96" s="230">
        <v>10.5</v>
      </c>
      <c r="J96" s="230">
        <f t="shared" si="23"/>
        <v>45.5</v>
      </c>
      <c r="K96" s="230">
        <f t="shared" si="23"/>
        <v>10.5</v>
      </c>
      <c r="L96" s="230">
        <f t="shared" si="20"/>
        <v>294</v>
      </c>
    </row>
    <row r="97" spans="1:12" s="224" customFormat="1" ht="63" x14ac:dyDescent="0.2">
      <c r="A97" s="220"/>
      <c r="B97" s="220" t="s">
        <v>2259</v>
      </c>
      <c r="C97" s="220" t="s">
        <v>2262</v>
      </c>
      <c r="D97" s="335" t="s">
        <v>2263</v>
      </c>
      <c r="E97" s="230">
        <v>7000</v>
      </c>
      <c r="F97" s="230">
        <v>0</v>
      </c>
      <c r="G97" s="230">
        <v>0</v>
      </c>
      <c r="H97" s="230">
        <v>910</v>
      </c>
      <c r="I97" s="230">
        <v>210</v>
      </c>
      <c r="J97" s="230">
        <f t="shared" si="23"/>
        <v>910</v>
      </c>
      <c r="K97" s="230">
        <f t="shared" si="23"/>
        <v>210</v>
      </c>
      <c r="L97" s="230">
        <f t="shared" si="20"/>
        <v>5880</v>
      </c>
    </row>
    <row r="98" spans="1:12" s="224" customFormat="1" ht="63" x14ac:dyDescent="0.2">
      <c r="A98" s="220"/>
      <c r="B98" s="220" t="s">
        <v>2146</v>
      </c>
      <c r="C98" s="220" t="s">
        <v>2264</v>
      </c>
      <c r="D98" s="335" t="s">
        <v>2265</v>
      </c>
      <c r="E98" s="230">
        <v>1000</v>
      </c>
      <c r="F98" s="230">
        <v>0</v>
      </c>
      <c r="G98" s="230">
        <v>0</v>
      </c>
      <c r="H98" s="230">
        <v>130</v>
      </c>
      <c r="I98" s="230">
        <v>30</v>
      </c>
      <c r="J98" s="230">
        <f t="shared" si="23"/>
        <v>130</v>
      </c>
      <c r="K98" s="230">
        <f t="shared" si="23"/>
        <v>30</v>
      </c>
      <c r="L98" s="230">
        <f t="shared" si="20"/>
        <v>840</v>
      </c>
    </row>
    <row r="99" spans="1:12" s="224" customFormat="1" ht="63" x14ac:dyDescent="0.2">
      <c r="A99" s="220"/>
      <c r="B99" s="220" t="s">
        <v>2146</v>
      </c>
      <c r="C99" s="220" t="s">
        <v>2266</v>
      </c>
      <c r="D99" s="335" t="s">
        <v>2267</v>
      </c>
      <c r="E99" s="230">
        <v>1100</v>
      </c>
      <c r="F99" s="230">
        <v>0</v>
      </c>
      <c r="G99" s="230">
        <v>0</v>
      </c>
      <c r="H99" s="230">
        <v>143</v>
      </c>
      <c r="I99" s="230">
        <v>33</v>
      </c>
      <c r="J99" s="230">
        <f t="shared" si="23"/>
        <v>143</v>
      </c>
      <c r="K99" s="230">
        <f t="shared" si="23"/>
        <v>33</v>
      </c>
      <c r="L99" s="230">
        <f t="shared" si="20"/>
        <v>924</v>
      </c>
    </row>
    <row r="100" spans="1:12" s="224" customFormat="1" ht="63" x14ac:dyDescent="0.2">
      <c r="A100" s="220"/>
      <c r="B100" s="220" t="s">
        <v>2149</v>
      </c>
      <c r="C100" s="220" t="s">
        <v>2268</v>
      </c>
      <c r="D100" s="335" t="s">
        <v>2269</v>
      </c>
      <c r="E100" s="230">
        <v>1650</v>
      </c>
      <c r="F100" s="230">
        <v>0</v>
      </c>
      <c r="G100" s="230">
        <v>0</v>
      </c>
      <c r="H100" s="230">
        <v>214.5</v>
      </c>
      <c r="I100" s="230">
        <v>49.5</v>
      </c>
      <c r="J100" s="230">
        <f t="shared" si="23"/>
        <v>214.5</v>
      </c>
      <c r="K100" s="230">
        <f t="shared" si="23"/>
        <v>49.5</v>
      </c>
      <c r="L100" s="230">
        <f t="shared" si="20"/>
        <v>1386</v>
      </c>
    </row>
    <row r="101" spans="1:12" s="224" customFormat="1" ht="63" x14ac:dyDescent="0.2">
      <c r="A101" s="220"/>
      <c r="B101" s="220" t="s">
        <v>2270</v>
      </c>
      <c r="C101" s="220" t="s">
        <v>2271</v>
      </c>
      <c r="D101" s="335" t="s">
        <v>2272</v>
      </c>
      <c r="E101" s="230">
        <v>47000</v>
      </c>
      <c r="F101" s="230">
        <v>0</v>
      </c>
      <c r="G101" s="230">
        <v>0</v>
      </c>
      <c r="H101" s="230">
        <v>6110</v>
      </c>
      <c r="I101" s="230">
        <v>1410</v>
      </c>
      <c r="J101" s="230">
        <f t="shared" si="23"/>
        <v>6110</v>
      </c>
      <c r="K101" s="230">
        <f t="shared" si="23"/>
        <v>1410</v>
      </c>
      <c r="L101" s="230">
        <f t="shared" si="20"/>
        <v>39480</v>
      </c>
    </row>
    <row r="102" spans="1:12" s="224" customFormat="1" ht="63" x14ac:dyDescent="0.2">
      <c r="A102" s="220"/>
      <c r="B102" s="220" t="s">
        <v>2270</v>
      </c>
      <c r="C102" s="220" t="s">
        <v>2273</v>
      </c>
      <c r="D102" s="335" t="s">
        <v>2274</v>
      </c>
      <c r="E102" s="230">
        <v>850</v>
      </c>
      <c r="F102" s="230">
        <v>0</v>
      </c>
      <c r="G102" s="230">
        <v>0</v>
      </c>
      <c r="H102" s="230">
        <v>110.5</v>
      </c>
      <c r="I102" s="230">
        <v>25.5</v>
      </c>
      <c r="J102" s="230">
        <f t="shared" si="23"/>
        <v>110.5</v>
      </c>
      <c r="K102" s="230">
        <f t="shared" si="23"/>
        <v>25.5</v>
      </c>
      <c r="L102" s="230">
        <f t="shared" si="20"/>
        <v>714</v>
      </c>
    </row>
    <row r="103" spans="1:12" s="224" customFormat="1" ht="63" x14ac:dyDescent="0.2">
      <c r="A103" s="220"/>
      <c r="B103" s="220" t="s">
        <v>2275</v>
      </c>
      <c r="C103" s="220" t="s">
        <v>2276</v>
      </c>
      <c r="D103" s="335" t="s">
        <v>2277</v>
      </c>
      <c r="E103" s="230">
        <v>25000</v>
      </c>
      <c r="F103" s="230">
        <v>0</v>
      </c>
      <c r="G103" s="230">
        <v>0</v>
      </c>
      <c r="H103" s="230">
        <v>3250</v>
      </c>
      <c r="I103" s="230">
        <v>750</v>
      </c>
      <c r="J103" s="230">
        <f t="shared" si="23"/>
        <v>3250</v>
      </c>
      <c r="K103" s="230">
        <f t="shared" si="23"/>
        <v>750</v>
      </c>
      <c r="L103" s="230">
        <f t="shared" si="20"/>
        <v>21000</v>
      </c>
    </row>
    <row r="104" spans="1:12" s="224" customFormat="1" ht="63" x14ac:dyDescent="0.2">
      <c r="A104" s="220"/>
      <c r="B104" s="220" t="s">
        <v>2275</v>
      </c>
      <c r="C104" s="220" t="s">
        <v>2278</v>
      </c>
      <c r="D104" s="335" t="s">
        <v>2279</v>
      </c>
      <c r="E104" s="230">
        <v>300</v>
      </c>
      <c r="F104" s="230">
        <v>0</v>
      </c>
      <c r="G104" s="230">
        <v>0</v>
      </c>
      <c r="H104" s="230">
        <v>39</v>
      </c>
      <c r="I104" s="230">
        <v>9</v>
      </c>
      <c r="J104" s="230">
        <f t="shared" si="23"/>
        <v>39</v>
      </c>
      <c r="K104" s="230">
        <f t="shared" si="23"/>
        <v>9</v>
      </c>
      <c r="L104" s="230">
        <f t="shared" si="20"/>
        <v>252</v>
      </c>
    </row>
    <row r="105" spans="1:12" s="224" customFormat="1" ht="84" x14ac:dyDescent="0.2">
      <c r="A105" s="220"/>
      <c r="B105" s="220" t="s">
        <v>2280</v>
      </c>
      <c r="C105" s="220" t="s">
        <v>2281</v>
      </c>
      <c r="D105" s="335" t="s">
        <v>2282</v>
      </c>
      <c r="E105" s="230">
        <v>9000</v>
      </c>
      <c r="F105" s="230">
        <v>0</v>
      </c>
      <c r="G105" s="230">
        <v>0</v>
      </c>
      <c r="H105" s="230">
        <v>1170</v>
      </c>
      <c r="I105" s="230">
        <v>270</v>
      </c>
      <c r="J105" s="230">
        <f t="shared" ref="J105:K120" si="24">SUM(F105+H105)</f>
        <v>1170</v>
      </c>
      <c r="K105" s="230">
        <f t="shared" si="24"/>
        <v>270</v>
      </c>
      <c r="L105" s="230">
        <f t="shared" si="20"/>
        <v>7560</v>
      </c>
    </row>
    <row r="106" spans="1:12" s="224" customFormat="1" ht="63" x14ac:dyDescent="0.2">
      <c r="A106" s="220"/>
      <c r="B106" s="220" t="s">
        <v>2283</v>
      </c>
      <c r="C106" s="220" t="s">
        <v>2284</v>
      </c>
      <c r="D106" s="335" t="s">
        <v>2285</v>
      </c>
      <c r="E106" s="230">
        <v>400</v>
      </c>
      <c r="F106" s="230">
        <v>0</v>
      </c>
      <c r="G106" s="230">
        <v>0</v>
      </c>
      <c r="H106" s="230">
        <v>52</v>
      </c>
      <c r="I106" s="230">
        <v>12</v>
      </c>
      <c r="J106" s="230">
        <f t="shared" si="24"/>
        <v>52</v>
      </c>
      <c r="K106" s="230">
        <f t="shared" si="24"/>
        <v>12</v>
      </c>
      <c r="L106" s="230">
        <f t="shared" si="20"/>
        <v>336</v>
      </c>
    </row>
    <row r="107" spans="1:12" s="224" customFormat="1" ht="63" x14ac:dyDescent="0.2">
      <c r="A107" s="220"/>
      <c r="B107" s="220" t="s">
        <v>2286</v>
      </c>
      <c r="C107" s="220" t="s">
        <v>2287</v>
      </c>
      <c r="D107" s="335" t="s">
        <v>2288</v>
      </c>
      <c r="E107" s="230">
        <v>500</v>
      </c>
      <c r="F107" s="230">
        <v>0</v>
      </c>
      <c r="G107" s="230">
        <v>0</v>
      </c>
      <c r="H107" s="230">
        <v>65</v>
      </c>
      <c r="I107" s="230">
        <v>15</v>
      </c>
      <c r="J107" s="230">
        <f t="shared" si="24"/>
        <v>65</v>
      </c>
      <c r="K107" s="230">
        <f t="shared" si="24"/>
        <v>15</v>
      </c>
      <c r="L107" s="230">
        <f t="shared" si="20"/>
        <v>420</v>
      </c>
    </row>
    <row r="108" spans="1:12" s="224" customFormat="1" ht="63" x14ac:dyDescent="0.2">
      <c r="A108" s="220"/>
      <c r="B108" s="220" t="s">
        <v>2289</v>
      </c>
      <c r="C108" s="220" t="s">
        <v>2290</v>
      </c>
      <c r="D108" s="335" t="s">
        <v>2291</v>
      </c>
      <c r="E108" s="230">
        <v>525</v>
      </c>
      <c r="F108" s="230">
        <v>0</v>
      </c>
      <c r="G108" s="230">
        <v>0</v>
      </c>
      <c r="H108" s="230">
        <v>68.25</v>
      </c>
      <c r="I108" s="230">
        <v>15.75</v>
      </c>
      <c r="J108" s="230">
        <f t="shared" si="24"/>
        <v>68.25</v>
      </c>
      <c r="K108" s="230">
        <f t="shared" si="24"/>
        <v>15.75</v>
      </c>
      <c r="L108" s="230">
        <f t="shared" si="20"/>
        <v>441</v>
      </c>
    </row>
    <row r="109" spans="1:12" s="224" customFormat="1" ht="63" x14ac:dyDescent="0.2">
      <c r="A109" s="220"/>
      <c r="B109" s="220" t="s">
        <v>2152</v>
      </c>
      <c r="C109" s="220" t="s">
        <v>2292</v>
      </c>
      <c r="D109" s="335" t="s">
        <v>2293</v>
      </c>
      <c r="E109" s="230">
        <v>1100</v>
      </c>
      <c r="F109" s="230">
        <v>0</v>
      </c>
      <c r="G109" s="230">
        <v>0</v>
      </c>
      <c r="H109" s="230">
        <v>143</v>
      </c>
      <c r="I109" s="230">
        <v>33</v>
      </c>
      <c r="J109" s="230">
        <f t="shared" si="24"/>
        <v>143</v>
      </c>
      <c r="K109" s="230">
        <f t="shared" si="24"/>
        <v>33</v>
      </c>
      <c r="L109" s="230">
        <f t="shared" si="20"/>
        <v>924</v>
      </c>
    </row>
    <row r="110" spans="1:12" s="224" customFormat="1" ht="63" x14ac:dyDescent="0.2">
      <c r="A110" s="220"/>
      <c r="B110" s="220" t="s">
        <v>2294</v>
      </c>
      <c r="C110" s="220" t="s">
        <v>2295</v>
      </c>
      <c r="D110" s="335" t="s">
        <v>2296</v>
      </c>
      <c r="E110" s="230">
        <v>300</v>
      </c>
      <c r="F110" s="230">
        <v>0</v>
      </c>
      <c r="G110" s="230">
        <v>0</v>
      </c>
      <c r="H110" s="230">
        <v>39</v>
      </c>
      <c r="I110" s="230">
        <v>9</v>
      </c>
      <c r="J110" s="230">
        <f t="shared" si="24"/>
        <v>39</v>
      </c>
      <c r="K110" s="230">
        <f t="shared" si="24"/>
        <v>9</v>
      </c>
      <c r="L110" s="230">
        <f t="shared" si="20"/>
        <v>252</v>
      </c>
    </row>
    <row r="111" spans="1:12" s="224" customFormat="1" ht="63" x14ac:dyDescent="0.2">
      <c r="A111" s="220"/>
      <c r="B111" s="220" t="s">
        <v>2297</v>
      </c>
      <c r="C111" s="220" t="s">
        <v>2298</v>
      </c>
      <c r="D111" s="335" t="s">
        <v>2299</v>
      </c>
      <c r="E111" s="230">
        <v>150</v>
      </c>
      <c r="F111" s="230">
        <v>0</v>
      </c>
      <c r="G111" s="230">
        <v>0</v>
      </c>
      <c r="H111" s="230">
        <v>19.5</v>
      </c>
      <c r="I111" s="230">
        <v>4.5</v>
      </c>
      <c r="J111" s="230">
        <f t="shared" si="24"/>
        <v>19.5</v>
      </c>
      <c r="K111" s="230">
        <f t="shared" si="24"/>
        <v>4.5</v>
      </c>
      <c r="L111" s="230">
        <f t="shared" si="20"/>
        <v>126</v>
      </c>
    </row>
    <row r="112" spans="1:12" s="224" customFormat="1" ht="63" x14ac:dyDescent="0.2">
      <c r="A112" s="220"/>
      <c r="B112" s="220" t="s">
        <v>2155</v>
      </c>
      <c r="C112" s="220" t="s">
        <v>2300</v>
      </c>
      <c r="D112" s="335" t="s">
        <v>2301</v>
      </c>
      <c r="E112" s="230">
        <v>300</v>
      </c>
      <c r="F112" s="230">
        <v>0</v>
      </c>
      <c r="G112" s="230">
        <v>0</v>
      </c>
      <c r="H112" s="230">
        <v>39</v>
      </c>
      <c r="I112" s="230">
        <v>9</v>
      </c>
      <c r="J112" s="230">
        <f t="shared" si="24"/>
        <v>39</v>
      </c>
      <c r="K112" s="230">
        <f t="shared" si="24"/>
        <v>9</v>
      </c>
      <c r="L112" s="230">
        <f t="shared" si="20"/>
        <v>252</v>
      </c>
    </row>
    <row r="113" spans="1:12" s="224" customFormat="1" ht="63" x14ac:dyDescent="0.2">
      <c r="A113" s="220"/>
      <c r="B113" s="220" t="s">
        <v>2302</v>
      </c>
      <c r="C113" s="220" t="s">
        <v>2303</v>
      </c>
      <c r="D113" s="335" t="s">
        <v>2304</v>
      </c>
      <c r="E113" s="230">
        <v>300</v>
      </c>
      <c r="F113" s="230">
        <v>0</v>
      </c>
      <c r="G113" s="230">
        <v>0</v>
      </c>
      <c r="H113" s="230">
        <v>39</v>
      </c>
      <c r="I113" s="230">
        <v>9</v>
      </c>
      <c r="J113" s="230">
        <f t="shared" si="24"/>
        <v>39</v>
      </c>
      <c r="K113" s="230">
        <f t="shared" si="24"/>
        <v>9</v>
      </c>
      <c r="L113" s="230">
        <f t="shared" si="20"/>
        <v>252</v>
      </c>
    </row>
    <row r="114" spans="1:12" s="392" customFormat="1" ht="63" x14ac:dyDescent="0.2">
      <c r="A114" s="220"/>
      <c r="B114" s="220" t="s">
        <v>2305</v>
      </c>
      <c r="C114" s="220" t="s">
        <v>2306</v>
      </c>
      <c r="D114" s="335" t="s">
        <v>2307</v>
      </c>
      <c r="E114" s="231">
        <v>400</v>
      </c>
      <c r="F114" s="230">
        <v>0</v>
      </c>
      <c r="G114" s="230">
        <v>0</v>
      </c>
      <c r="H114" s="230">
        <f>SUM(E114*13/100)</f>
        <v>52</v>
      </c>
      <c r="I114" s="230">
        <f>SUM(E114*3/100)</f>
        <v>12</v>
      </c>
      <c r="J114" s="230">
        <f t="shared" si="24"/>
        <v>52</v>
      </c>
      <c r="K114" s="230">
        <f t="shared" si="24"/>
        <v>12</v>
      </c>
      <c r="L114" s="230">
        <f t="shared" si="20"/>
        <v>336</v>
      </c>
    </row>
    <row r="115" spans="1:12" s="392" customFormat="1" ht="63" x14ac:dyDescent="0.2">
      <c r="A115" s="220"/>
      <c r="B115" s="220" t="s">
        <v>2308</v>
      </c>
      <c r="C115" s="220" t="s">
        <v>2309</v>
      </c>
      <c r="D115" s="335" t="s">
        <v>2310</v>
      </c>
      <c r="E115" s="231">
        <v>100</v>
      </c>
      <c r="F115" s="230">
        <v>0</v>
      </c>
      <c r="G115" s="230">
        <v>0</v>
      </c>
      <c r="H115" s="230">
        <f t="shared" ref="H115:H121" si="25">SUM(E115*13/100)</f>
        <v>13</v>
      </c>
      <c r="I115" s="230">
        <f t="shared" ref="I115:I121" si="26">SUM(E115*3/100)</f>
        <v>3</v>
      </c>
      <c r="J115" s="230">
        <f t="shared" si="24"/>
        <v>13</v>
      </c>
      <c r="K115" s="230">
        <f t="shared" si="24"/>
        <v>3</v>
      </c>
      <c r="L115" s="230">
        <f t="shared" si="20"/>
        <v>84</v>
      </c>
    </row>
    <row r="116" spans="1:12" s="392" customFormat="1" ht="63" x14ac:dyDescent="0.2">
      <c r="A116" s="220"/>
      <c r="B116" s="220" t="s">
        <v>2311</v>
      </c>
      <c r="C116" s="220" t="s">
        <v>2312</v>
      </c>
      <c r="D116" s="335" t="s">
        <v>2313</v>
      </c>
      <c r="E116" s="231">
        <v>450</v>
      </c>
      <c r="F116" s="230">
        <v>0</v>
      </c>
      <c r="G116" s="230">
        <v>0</v>
      </c>
      <c r="H116" s="230">
        <f t="shared" si="25"/>
        <v>58.5</v>
      </c>
      <c r="I116" s="230">
        <f t="shared" si="26"/>
        <v>13.5</v>
      </c>
      <c r="J116" s="230">
        <f t="shared" si="24"/>
        <v>58.5</v>
      </c>
      <c r="K116" s="230">
        <f t="shared" si="24"/>
        <v>13.5</v>
      </c>
      <c r="L116" s="230">
        <f t="shared" si="20"/>
        <v>378</v>
      </c>
    </row>
    <row r="117" spans="1:12" s="392" customFormat="1" ht="63" x14ac:dyDescent="0.2">
      <c r="A117" s="220"/>
      <c r="B117" s="220" t="s">
        <v>2314</v>
      </c>
      <c r="C117" s="220" t="s">
        <v>2315</v>
      </c>
      <c r="D117" s="335" t="s">
        <v>2316</v>
      </c>
      <c r="E117" s="231">
        <v>550</v>
      </c>
      <c r="F117" s="230">
        <v>0</v>
      </c>
      <c r="G117" s="230">
        <v>0</v>
      </c>
      <c r="H117" s="230">
        <f t="shared" si="25"/>
        <v>71.5</v>
      </c>
      <c r="I117" s="230">
        <f t="shared" si="26"/>
        <v>16.5</v>
      </c>
      <c r="J117" s="230">
        <f t="shared" si="24"/>
        <v>71.5</v>
      </c>
      <c r="K117" s="230">
        <f t="shared" si="24"/>
        <v>16.5</v>
      </c>
      <c r="L117" s="230">
        <f t="shared" si="20"/>
        <v>462</v>
      </c>
    </row>
    <row r="118" spans="1:12" s="392" customFormat="1" ht="63" x14ac:dyDescent="0.2">
      <c r="A118" s="220"/>
      <c r="B118" s="220" t="s">
        <v>2317</v>
      </c>
      <c r="C118" s="220" t="s">
        <v>2318</v>
      </c>
      <c r="D118" s="335" t="s">
        <v>2319</v>
      </c>
      <c r="E118" s="231">
        <v>350</v>
      </c>
      <c r="F118" s="230">
        <v>0</v>
      </c>
      <c r="G118" s="230">
        <v>0</v>
      </c>
      <c r="H118" s="230">
        <f t="shared" si="25"/>
        <v>45.5</v>
      </c>
      <c r="I118" s="230">
        <f t="shared" si="26"/>
        <v>10.5</v>
      </c>
      <c r="J118" s="230">
        <f t="shared" si="24"/>
        <v>45.5</v>
      </c>
      <c r="K118" s="230">
        <f t="shared" si="24"/>
        <v>10.5</v>
      </c>
      <c r="L118" s="230">
        <f t="shared" si="20"/>
        <v>294</v>
      </c>
    </row>
    <row r="119" spans="1:12" s="392" customFormat="1" ht="63" x14ac:dyDescent="0.2">
      <c r="A119" s="220"/>
      <c r="B119" s="220" t="s">
        <v>2320</v>
      </c>
      <c r="C119" s="220" t="s">
        <v>2321</v>
      </c>
      <c r="D119" s="335" t="s">
        <v>2322</v>
      </c>
      <c r="E119" s="231">
        <v>500</v>
      </c>
      <c r="F119" s="230">
        <v>0</v>
      </c>
      <c r="G119" s="230">
        <v>0</v>
      </c>
      <c r="H119" s="230">
        <f t="shared" si="25"/>
        <v>65</v>
      </c>
      <c r="I119" s="230">
        <f t="shared" si="26"/>
        <v>15</v>
      </c>
      <c r="J119" s="230">
        <f t="shared" si="24"/>
        <v>65</v>
      </c>
      <c r="K119" s="230">
        <f t="shared" si="24"/>
        <v>15</v>
      </c>
      <c r="L119" s="230">
        <f t="shared" si="20"/>
        <v>420</v>
      </c>
    </row>
    <row r="120" spans="1:12" s="392" customFormat="1" ht="63" x14ac:dyDescent="0.2">
      <c r="A120" s="220"/>
      <c r="B120" s="220" t="s">
        <v>2323</v>
      </c>
      <c r="C120" s="220" t="s">
        <v>2324</v>
      </c>
      <c r="D120" s="335" t="s">
        <v>2325</v>
      </c>
      <c r="E120" s="231">
        <v>400</v>
      </c>
      <c r="F120" s="230">
        <v>0</v>
      </c>
      <c r="G120" s="230">
        <v>0</v>
      </c>
      <c r="H120" s="230">
        <f t="shared" si="25"/>
        <v>52</v>
      </c>
      <c r="I120" s="230">
        <f t="shared" si="26"/>
        <v>12</v>
      </c>
      <c r="J120" s="230">
        <f t="shared" si="24"/>
        <v>52</v>
      </c>
      <c r="K120" s="230">
        <f t="shared" si="24"/>
        <v>12</v>
      </c>
      <c r="L120" s="230">
        <f t="shared" si="20"/>
        <v>336</v>
      </c>
    </row>
    <row r="121" spans="1:12" s="392" customFormat="1" ht="63" x14ac:dyDescent="0.2">
      <c r="A121" s="220"/>
      <c r="B121" s="220" t="s">
        <v>2053</v>
      </c>
      <c r="C121" s="220" t="s">
        <v>2326</v>
      </c>
      <c r="D121" s="335" t="s">
        <v>2327</v>
      </c>
      <c r="E121" s="231">
        <v>1300</v>
      </c>
      <c r="F121" s="230">
        <v>0</v>
      </c>
      <c r="G121" s="230">
        <v>0</v>
      </c>
      <c r="H121" s="230">
        <f t="shared" si="25"/>
        <v>169</v>
      </c>
      <c r="I121" s="230">
        <f t="shared" si="26"/>
        <v>39</v>
      </c>
      <c r="J121" s="230">
        <f t="shared" ref="J121:K136" si="27">SUM(F121+H121)</f>
        <v>169</v>
      </c>
      <c r="K121" s="230">
        <f t="shared" si="27"/>
        <v>39</v>
      </c>
      <c r="L121" s="230">
        <f t="shared" si="20"/>
        <v>1092</v>
      </c>
    </row>
    <row r="122" spans="1:12" s="224" customFormat="1" ht="42" x14ac:dyDescent="0.2">
      <c r="A122" s="220"/>
      <c r="B122" s="220" t="s">
        <v>2328</v>
      </c>
      <c r="C122" s="220" t="s">
        <v>2329</v>
      </c>
      <c r="D122" s="335" t="s">
        <v>2330</v>
      </c>
      <c r="E122" s="221">
        <v>560</v>
      </c>
      <c r="F122" s="230">
        <v>0</v>
      </c>
      <c r="G122" s="230">
        <v>0</v>
      </c>
      <c r="H122" s="230">
        <v>72.8</v>
      </c>
      <c r="I122" s="230">
        <v>16.8</v>
      </c>
      <c r="J122" s="230">
        <f t="shared" si="27"/>
        <v>72.8</v>
      </c>
      <c r="K122" s="230">
        <f t="shared" si="27"/>
        <v>16.8</v>
      </c>
      <c r="L122" s="231">
        <f t="shared" ref="L122:L139" si="28">SUM(E122-J122-K122)</f>
        <v>470.4</v>
      </c>
    </row>
    <row r="123" spans="1:12" s="224" customFormat="1" ht="63" x14ac:dyDescent="0.2">
      <c r="A123" s="220"/>
      <c r="B123" s="220" t="s">
        <v>2168</v>
      </c>
      <c r="C123" s="220" t="s">
        <v>2331</v>
      </c>
      <c r="D123" s="335" t="s">
        <v>2332</v>
      </c>
      <c r="E123" s="221">
        <v>500</v>
      </c>
      <c r="F123" s="230">
        <v>0</v>
      </c>
      <c r="G123" s="230">
        <v>0</v>
      </c>
      <c r="H123" s="230">
        <v>65</v>
      </c>
      <c r="I123" s="230">
        <v>15</v>
      </c>
      <c r="J123" s="230">
        <f t="shared" si="27"/>
        <v>65</v>
      </c>
      <c r="K123" s="230">
        <f t="shared" si="27"/>
        <v>15</v>
      </c>
      <c r="L123" s="231">
        <f t="shared" si="28"/>
        <v>420</v>
      </c>
    </row>
    <row r="124" spans="1:12" s="224" customFormat="1" ht="63" x14ac:dyDescent="0.2">
      <c r="A124" s="220"/>
      <c r="B124" s="220" t="s">
        <v>2333</v>
      </c>
      <c r="C124" s="220" t="s">
        <v>2334</v>
      </c>
      <c r="D124" s="335" t="s">
        <v>2335</v>
      </c>
      <c r="E124" s="221">
        <v>1400</v>
      </c>
      <c r="F124" s="230">
        <v>0</v>
      </c>
      <c r="G124" s="230">
        <v>0</v>
      </c>
      <c r="H124" s="230">
        <v>182</v>
      </c>
      <c r="I124" s="230">
        <v>42</v>
      </c>
      <c r="J124" s="230">
        <f t="shared" si="27"/>
        <v>182</v>
      </c>
      <c r="K124" s="230">
        <f t="shared" si="27"/>
        <v>42</v>
      </c>
      <c r="L124" s="231">
        <f t="shared" si="28"/>
        <v>1176</v>
      </c>
    </row>
    <row r="125" spans="1:12" s="224" customFormat="1" ht="63" x14ac:dyDescent="0.2">
      <c r="A125" s="220"/>
      <c r="B125" s="220" t="s">
        <v>2056</v>
      </c>
      <c r="C125" s="220" t="s">
        <v>2336</v>
      </c>
      <c r="D125" s="335" t="s">
        <v>2337</v>
      </c>
      <c r="E125" s="221">
        <v>450</v>
      </c>
      <c r="F125" s="230">
        <v>0</v>
      </c>
      <c r="G125" s="230">
        <v>0</v>
      </c>
      <c r="H125" s="230">
        <v>58.5</v>
      </c>
      <c r="I125" s="230">
        <v>13.5</v>
      </c>
      <c r="J125" s="230">
        <f t="shared" si="27"/>
        <v>58.5</v>
      </c>
      <c r="K125" s="230">
        <f t="shared" si="27"/>
        <v>13.5</v>
      </c>
      <c r="L125" s="231">
        <f t="shared" si="28"/>
        <v>378</v>
      </c>
    </row>
    <row r="126" spans="1:12" s="224" customFormat="1" ht="63" x14ac:dyDescent="0.2">
      <c r="A126" s="220"/>
      <c r="B126" s="220" t="s">
        <v>2171</v>
      </c>
      <c r="C126" s="220" t="s">
        <v>2338</v>
      </c>
      <c r="D126" s="335" t="s">
        <v>2339</v>
      </c>
      <c r="E126" s="221">
        <v>300</v>
      </c>
      <c r="F126" s="230">
        <v>0</v>
      </c>
      <c r="G126" s="230">
        <v>0</v>
      </c>
      <c r="H126" s="230">
        <v>39</v>
      </c>
      <c r="I126" s="230">
        <v>9</v>
      </c>
      <c r="J126" s="230">
        <f t="shared" si="27"/>
        <v>39</v>
      </c>
      <c r="K126" s="230">
        <f t="shared" si="27"/>
        <v>9</v>
      </c>
      <c r="L126" s="231">
        <f t="shared" si="28"/>
        <v>252</v>
      </c>
    </row>
    <row r="127" spans="1:12" s="224" customFormat="1" ht="63" x14ac:dyDescent="0.2">
      <c r="A127" s="220"/>
      <c r="B127" s="220" t="s">
        <v>2340</v>
      </c>
      <c r="C127" s="220" t="s">
        <v>2341</v>
      </c>
      <c r="D127" s="335" t="s">
        <v>2342</v>
      </c>
      <c r="E127" s="221">
        <v>700</v>
      </c>
      <c r="F127" s="230">
        <v>0</v>
      </c>
      <c r="G127" s="230">
        <v>0</v>
      </c>
      <c r="H127" s="230">
        <v>91</v>
      </c>
      <c r="I127" s="230">
        <v>21</v>
      </c>
      <c r="J127" s="230">
        <f t="shared" si="27"/>
        <v>91</v>
      </c>
      <c r="K127" s="230">
        <f t="shared" si="27"/>
        <v>21</v>
      </c>
      <c r="L127" s="231">
        <f t="shared" si="28"/>
        <v>588</v>
      </c>
    </row>
    <row r="128" spans="1:12" s="224" customFormat="1" ht="42" x14ac:dyDescent="0.2">
      <c r="A128" s="220"/>
      <c r="B128" s="220" t="s">
        <v>2059</v>
      </c>
      <c r="C128" s="220" t="s">
        <v>2343</v>
      </c>
      <c r="D128" s="335" t="s">
        <v>2344</v>
      </c>
      <c r="E128" s="221">
        <v>450</v>
      </c>
      <c r="F128" s="230">
        <v>0</v>
      </c>
      <c r="G128" s="230">
        <v>0</v>
      </c>
      <c r="H128" s="230">
        <v>58.5</v>
      </c>
      <c r="I128" s="230">
        <v>13.5</v>
      </c>
      <c r="J128" s="230">
        <f t="shared" si="27"/>
        <v>58.5</v>
      </c>
      <c r="K128" s="230">
        <f t="shared" si="27"/>
        <v>13.5</v>
      </c>
      <c r="L128" s="231">
        <f t="shared" si="28"/>
        <v>378</v>
      </c>
    </row>
    <row r="129" spans="1:12" s="224" customFormat="1" ht="63" x14ac:dyDescent="0.2">
      <c r="A129" s="220"/>
      <c r="B129" s="220" t="s">
        <v>2345</v>
      </c>
      <c r="C129" s="220" t="s">
        <v>2346</v>
      </c>
      <c r="D129" s="335" t="s">
        <v>2347</v>
      </c>
      <c r="E129" s="221">
        <v>150</v>
      </c>
      <c r="F129" s="230">
        <v>0</v>
      </c>
      <c r="G129" s="230">
        <v>0</v>
      </c>
      <c r="H129" s="230">
        <v>19.5</v>
      </c>
      <c r="I129" s="230">
        <v>4.5</v>
      </c>
      <c r="J129" s="230">
        <f t="shared" si="27"/>
        <v>19.5</v>
      </c>
      <c r="K129" s="230">
        <f t="shared" si="27"/>
        <v>4.5</v>
      </c>
      <c r="L129" s="231">
        <f t="shared" si="28"/>
        <v>126</v>
      </c>
    </row>
    <row r="130" spans="1:12" s="224" customFormat="1" ht="63" x14ac:dyDescent="0.2">
      <c r="A130" s="220"/>
      <c r="B130" s="220" t="s">
        <v>2348</v>
      </c>
      <c r="C130" s="220" t="s">
        <v>2349</v>
      </c>
      <c r="D130" s="335" t="s">
        <v>2350</v>
      </c>
      <c r="E130" s="221">
        <v>260</v>
      </c>
      <c r="F130" s="230">
        <v>0</v>
      </c>
      <c r="G130" s="230">
        <v>0</v>
      </c>
      <c r="H130" s="230">
        <v>33.799999999999997</v>
      </c>
      <c r="I130" s="230">
        <v>7.8</v>
      </c>
      <c r="J130" s="230">
        <f t="shared" si="27"/>
        <v>33.799999999999997</v>
      </c>
      <c r="K130" s="230">
        <f t="shared" si="27"/>
        <v>7.8</v>
      </c>
      <c r="L130" s="231">
        <f t="shared" si="28"/>
        <v>218.39999999999998</v>
      </c>
    </row>
    <row r="131" spans="1:12" s="224" customFormat="1" ht="63" x14ac:dyDescent="0.2">
      <c r="A131" s="220"/>
      <c r="B131" s="220" t="s">
        <v>2065</v>
      </c>
      <c r="C131" s="220" t="s">
        <v>2351</v>
      </c>
      <c r="D131" s="335" t="s">
        <v>2352</v>
      </c>
      <c r="E131" s="221">
        <v>750</v>
      </c>
      <c r="F131" s="230">
        <v>0</v>
      </c>
      <c r="G131" s="230">
        <v>0</v>
      </c>
      <c r="H131" s="230">
        <v>97.5</v>
      </c>
      <c r="I131" s="230">
        <v>22.5</v>
      </c>
      <c r="J131" s="230">
        <f t="shared" si="27"/>
        <v>97.5</v>
      </c>
      <c r="K131" s="230">
        <f t="shared" si="27"/>
        <v>22.5</v>
      </c>
      <c r="L131" s="231">
        <f t="shared" si="28"/>
        <v>630</v>
      </c>
    </row>
    <row r="132" spans="1:12" s="224" customFormat="1" ht="63" x14ac:dyDescent="0.2">
      <c r="A132" s="220"/>
      <c r="B132" s="220" t="s">
        <v>2353</v>
      </c>
      <c r="C132" s="220" t="s">
        <v>2354</v>
      </c>
      <c r="D132" s="335" t="s">
        <v>2355</v>
      </c>
      <c r="E132" s="221">
        <v>850</v>
      </c>
      <c r="F132" s="230">
        <v>0</v>
      </c>
      <c r="G132" s="230">
        <v>0</v>
      </c>
      <c r="H132" s="230">
        <v>110.5</v>
      </c>
      <c r="I132" s="230">
        <v>25.5</v>
      </c>
      <c r="J132" s="230">
        <f t="shared" si="27"/>
        <v>110.5</v>
      </c>
      <c r="K132" s="230">
        <f t="shared" si="27"/>
        <v>25.5</v>
      </c>
      <c r="L132" s="231">
        <f t="shared" si="28"/>
        <v>714</v>
      </c>
    </row>
    <row r="133" spans="1:12" s="224" customFormat="1" ht="63" x14ac:dyDescent="0.2">
      <c r="A133" s="220"/>
      <c r="B133" s="220" t="s">
        <v>2356</v>
      </c>
      <c r="C133" s="220" t="s">
        <v>2357</v>
      </c>
      <c r="D133" s="335" t="s">
        <v>2358</v>
      </c>
      <c r="E133" s="221">
        <v>1150</v>
      </c>
      <c r="F133" s="230">
        <v>0</v>
      </c>
      <c r="G133" s="230">
        <v>0</v>
      </c>
      <c r="H133" s="230">
        <v>149.5</v>
      </c>
      <c r="I133" s="230">
        <v>34.5</v>
      </c>
      <c r="J133" s="230">
        <f t="shared" si="27"/>
        <v>149.5</v>
      </c>
      <c r="K133" s="230">
        <f t="shared" si="27"/>
        <v>34.5</v>
      </c>
      <c r="L133" s="231">
        <f t="shared" si="28"/>
        <v>966</v>
      </c>
    </row>
    <row r="134" spans="1:12" s="224" customFormat="1" ht="63" x14ac:dyDescent="0.2">
      <c r="A134" s="220"/>
      <c r="B134" s="220" t="s">
        <v>2359</v>
      </c>
      <c r="C134" s="220" t="s">
        <v>2360</v>
      </c>
      <c r="D134" s="335" t="s">
        <v>2361</v>
      </c>
      <c r="E134" s="221">
        <v>600</v>
      </c>
      <c r="F134" s="230">
        <v>0</v>
      </c>
      <c r="G134" s="230">
        <v>0</v>
      </c>
      <c r="H134" s="230">
        <v>78</v>
      </c>
      <c r="I134" s="230">
        <v>18</v>
      </c>
      <c r="J134" s="230">
        <f t="shared" si="27"/>
        <v>78</v>
      </c>
      <c r="K134" s="230">
        <f t="shared" si="27"/>
        <v>18</v>
      </c>
      <c r="L134" s="231">
        <f t="shared" si="28"/>
        <v>504</v>
      </c>
    </row>
    <row r="135" spans="1:12" s="224" customFormat="1" ht="63" x14ac:dyDescent="0.2">
      <c r="A135" s="220"/>
      <c r="B135" s="220" t="s">
        <v>2113</v>
      </c>
      <c r="C135" s="220" t="s">
        <v>2362</v>
      </c>
      <c r="D135" s="335" t="s">
        <v>2363</v>
      </c>
      <c r="E135" s="221">
        <v>850</v>
      </c>
      <c r="F135" s="230">
        <v>0</v>
      </c>
      <c r="G135" s="230">
        <v>0</v>
      </c>
      <c r="H135" s="230">
        <v>110.5</v>
      </c>
      <c r="I135" s="230">
        <v>25.5</v>
      </c>
      <c r="J135" s="230">
        <f t="shared" si="27"/>
        <v>110.5</v>
      </c>
      <c r="K135" s="230">
        <f t="shared" si="27"/>
        <v>25.5</v>
      </c>
      <c r="L135" s="231">
        <f t="shared" si="28"/>
        <v>714</v>
      </c>
    </row>
    <row r="136" spans="1:12" s="224" customFormat="1" ht="63" x14ac:dyDescent="0.2">
      <c r="A136" s="220"/>
      <c r="B136" s="220" t="s">
        <v>2364</v>
      </c>
      <c r="C136" s="220" t="s">
        <v>2365</v>
      </c>
      <c r="D136" s="335" t="s">
        <v>2366</v>
      </c>
      <c r="E136" s="221">
        <v>100</v>
      </c>
      <c r="F136" s="230">
        <v>0</v>
      </c>
      <c r="G136" s="230">
        <v>0</v>
      </c>
      <c r="H136" s="230">
        <v>13</v>
      </c>
      <c r="I136" s="230">
        <v>3</v>
      </c>
      <c r="J136" s="230">
        <f t="shared" si="27"/>
        <v>13</v>
      </c>
      <c r="K136" s="230">
        <f t="shared" si="27"/>
        <v>3</v>
      </c>
      <c r="L136" s="231">
        <f t="shared" si="28"/>
        <v>84</v>
      </c>
    </row>
    <row r="137" spans="1:12" s="224" customFormat="1" ht="42" x14ac:dyDescent="0.2">
      <c r="A137" s="220"/>
      <c r="B137" s="220" t="s">
        <v>2367</v>
      </c>
      <c r="C137" s="220" t="s">
        <v>2368</v>
      </c>
      <c r="D137" s="335" t="s">
        <v>2369</v>
      </c>
      <c r="E137" s="221">
        <v>150</v>
      </c>
      <c r="F137" s="230">
        <v>0</v>
      </c>
      <c r="G137" s="230">
        <v>0</v>
      </c>
      <c r="H137" s="230">
        <v>19.5</v>
      </c>
      <c r="I137" s="230">
        <v>4.5</v>
      </c>
      <c r="J137" s="230">
        <f t="shared" ref="J137:K152" si="29">SUM(F137+H137)</f>
        <v>19.5</v>
      </c>
      <c r="K137" s="230">
        <f t="shared" si="29"/>
        <v>4.5</v>
      </c>
      <c r="L137" s="231">
        <f t="shared" si="28"/>
        <v>126</v>
      </c>
    </row>
    <row r="138" spans="1:12" s="224" customFormat="1" ht="63" x14ac:dyDescent="0.2">
      <c r="A138" s="220"/>
      <c r="B138" s="220" t="s">
        <v>2370</v>
      </c>
      <c r="C138" s="220" t="s">
        <v>2371</v>
      </c>
      <c r="D138" s="335" t="s">
        <v>2372</v>
      </c>
      <c r="E138" s="221">
        <v>450</v>
      </c>
      <c r="F138" s="230">
        <v>0</v>
      </c>
      <c r="G138" s="230">
        <v>0</v>
      </c>
      <c r="H138" s="230">
        <v>58.5</v>
      </c>
      <c r="I138" s="230">
        <v>13.5</v>
      </c>
      <c r="J138" s="230">
        <f t="shared" si="29"/>
        <v>58.5</v>
      </c>
      <c r="K138" s="230">
        <f t="shared" si="29"/>
        <v>13.5</v>
      </c>
      <c r="L138" s="231">
        <f t="shared" si="28"/>
        <v>378</v>
      </c>
    </row>
    <row r="139" spans="1:12" s="224" customFormat="1" ht="63" x14ac:dyDescent="0.2">
      <c r="A139" s="220"/>
      <c r="B139" s="220" t="s">
        <v>2373</v>
      </c>
      <c r="C139" s="220" t="s">
        <v>2374</v>
      </c>
      <c r="D139" s="335" t="s">
        <v>2375</v>
      </c>
      <c r="E139" s="221">
        <v>450</v>
      </c>
      <c r="F139" s="230">
        <v>0</v>
      </c>
      <c r="G139" s="230">
        <v>0</v>
      </c>
      <c r="H139" s="230">
        <v>58.5</v>
      </c>
      <c r="I139" s="230">
        <v>13.5</v>
      </c>
      <c r="J139" s="230">
        <f t="shared" si="29"/>
        <v>58.5</v>
      </c>
      <c r="K139" s="230">
        <f t="shared" si="29"/>
        <v>13.5</v>
      </c>
      <c r="L139" s="231">
        <f t="shared" si="28"/>
        <v>378</v>
      </c>
    </row>
    <row r="140" spans="1:12" s="224" customFormat="1" ht="63" x14ac:dyDescent="0.2">
      <c r="A140" s="220"/>
      <c r="B140" s="220" t="s">
        <v>2233</v>
      </c>
      <c r="C140" s="220" t="s">
        <v>2376</v>
      </c>
      <c r="D140" s="335" t="s">
        <v>2377</v>
      </c>
      <c r="E140" s="226">
        <v>750</v>
      </c>
      <c r="F140" s="230">
        <v>0</v>
      </c>
      <c r="G140" s="230">
        <v>0</v>
      </c>
      <c r="H140" s="230">
        <v>97.5</v>
      </c>
      <c r="I140" s="230">
        <v>22.5</v>
      </c>
      <c r="J140" s="230">
        <f t="shared" si="29"/>
        <v>97.5</v>
      </c>
      <c r="K140" s="230">
        <f t="shared" si="29"/>
        <v>22.5</v>
      </c>
      <c r="L140" s="231">
        <f t="shared" ref="L140:L157" si="30">SUM(E140-J140-K140)</f>
        <v>630</v>
      </c>
    </row>
    <row r="141" spans="1:12" s="224" customFormat="1" ht="42" x14ac:dyDescent="0.2">
      <c r="A141" s="220"/>
      <c r="B141" s="220" t="s">
        <v>2120</v>
      </c>
      <c r="C141" s="220" t="s">
        <v>2378</v>
      </c>
      <c r="D141" s="335" t="s">
        <v>2379</v>
      </c>
      <c r="E141" s="226">
        <v>800</v>
      </c>
      <c r="F141" s="230">
        <v>0</v>
      </c>
      <c r="G141" s="230">
        <v>0</v>
      </c>
      <c r="H141" s="230">
        <v>104</v>
      </c>
      <c r="I141" s="230">
        <v>24</v>
      </c>
      <c r="J141" s="230">
        <f t="shared" si="29"/>
        <v>104</v>
      </c>
      <c r="K141" s="230">
        <f t="shared" si="29"/>
        <v>24</v>
      </c>
      <c r="L141" s="231">
        <f t="shared" si="30"/>
        <v>672</v>
      </c>
    </row>
    <row r="142" spans="1:12" s="224" customFormat="1" ht="42" x14ac:dyDescent="0.2">
      <c r="A142" s="220"/>
      <c r="B142" s="220" t="s">
        <v>2380</v>
      </c>
      <c r="C142" s="220" t="s">
        <v>2381</v>
      </c>
      <c r="D142" s="335" t="s">
        <v>2382</v>
      </c>
      <c r="E142" s="226">
        <v>650</v>
      </c>
      <c r="F142" s="230">
        <v>0</v>
      </c>
      <c r="G142" s="230">
        <v>0</v>
      </c>
      <c r="H142" s="230">
        <v>84.5</v>
      </c>
      <c r="I142" s="230">
        <v>19.5</v>
      </c>
      <c r="J142" s="230">
        <f t="shared" si="29"/>
        <v>84.5</v>
      </c>
      <c r="K142" s="230">
        <f t="shared" si="29"/>
        <v>19.5</v>
      </c>
      <c r="L142" s="231">
        <f t="shared" si="30"/>
        <v>546</v>
      </c>
    </row>
    <row r="143" spans="1:12" s="224" customFormat="1" ht="63" x14ac:dyDescent="0.2">
      <c r="A143" s="220"/>
      <c r="B143" s="220" t="s">
        <v>2179</v>
      </c>
      <c r="C143" s="220" t="s">
        <v>2383</v>
      </c>
      <c r="D143" s="335" t="s">
        <v>2384</v>
      </c>
      <c r="E143" s="226">
        <v>800</v>
      </c>
      <c r="F143" s="230">
        <v>0</v>
      </c>
      <c r="G143" s="230">
        <v>0</v>
      </c>
      <c r="H143" s="230">
        <v>104</v>
      </c>
      <c r="I143" s="230">
        <v>24</v>
      </c>
      <c r="J143" s="230">
        <f t="shared" si="29"/>
        <v>104</v>
      </c>
      <c r="K143" s="230">
        <f t="shared" si="29"/>
        <v>24</v>
      </c>
      <c r="L143" s="231">
        <f t="shared" si="30"/>
        <v>672</v>
      </c>
    </row>
    <row r="144" spans="1:12" s="224" customFormat="1" ht="63" x14ac:dyDescent="0.2">
      <c r="A144" s="220"/>
      <c r="B144" s="220" t="s">
        <v>2385</v>
      </c>
      <c r="C144" s="220" t="s">
        <v>2386</v>
      </c>
      <c r="D144" s="335" t="s">
        <v>2387</v>
      </c>
      <c r="E144" s="226">
        <v>100</v>
      </c>
      <c r="F144" s="230">
        <v>0</v>
      </c>
      <c r="G144" s="230">
        <v>0</v>
      </c>
      <c r="H144" s="230">
        <v>13</v>
      </c>
      <c r="I144" s="230">
        <v>3</v>
      </c>
      <c r="J144" s="230">
        <f t="shared" si="29"/>
        <v>13</v>
      </c>
      <c r="K144" s="230">
        <f t="shared" si="29"/>
        <v>3</v>
      </c>
      <c r="L144" s="231">
        <f t="shared" si="30"/>
        <v>84</v>
      </c>
    </row>
    <row r="145" spans="1:13" s="224" customFormat="1" ht="63" x14ac:dyDescent="0.2">
      <c r="A145" s="220"/>
      <c r="B145" s="220" t="s">
        <v>2076</v>
      </c>
      <c r="C145" s="220" t="s">
        <v>2388</v>
      </c>
      <c r="D145" s="335" t="s">
        <v>2389</v>
      </c>
      <c r="E145" s="221">
        <v>44000</v>
      </c>
      <c r="F145" s="230">
        <v>0</v>
      </c>
      <c r="G145" s="230">
        <v>0</v>
      </c>
      <c r="H145" s="230">
        <v>5720</v>
      </c>
      <c r="I145" s="230">
        <v>1320</v>
      </c>
      <c r="J145" s="221">
        <f t="shared" si="29"/>
        <v>5720</v>
      </c>
      <c r="K145" s="221">
        <f t="shared" si="29"/>
        <v>1320</v>
      </c>
      <c r="L145" s="226">
        <f t="shared" si="30"/>
        <v>36960</v>
      </c>
    </row>
    <row r="146" spans="1:13" s="224" customFormat="1" ht="63" x14ac:dyDescent="0.2">
      <c r="A146" s="220"/>
      <c r="B146" s="220" t="s">
        <v>2129</v>
      </c>
      <c r="C146" s="220" t="s">
        <v>2390</v>
      </c>
      <c r="D146" s="335" t="s">
        <v>2391</v>
      </c>
      <c r="E146" s="221">
        <v>53000</v>
      </c>
      <c r="F146" s="230">
        <v>0</v>
      </c>
      <c r="G146" s="230">
        <v>0</v>
      </c>
      <c r="H146" s="230">
        <v>6890</v>
      </c>
      <c r="I146" s="230">
        <v>1590</v>
      </c>
      <c r="J146" s="221">
        <f t="shared" si="29"/>
        <v>6890</v>
      </c>
      <c r="K146" s="221">
        <f t="shared" si="29"/>
        <v>1590</v>
      </c>
      <c r="L146" s="226">
        <f t="shared" si="30"/>
        <v>44520</v>
      </c>
    </row>
    <row r="147" spans="1:13" s="224" customFormat="1" ht="63" x14ac:dyDescent="0.2">
      <c r="A147" s="220"/>
      <c r="B147" s="220" t="s">
        <v>2129</v>
      </c>
      <c r="C147" s="220" t="s">
        <v>2392</v>
      </c>
      <c r="D147" s="335" t="s">
        <v>2393</v>
      </c>
      <c r="E147" s="221">
        <v>7200</v>
      </c>
      <c r="F147" s="230">
        <v>0</v>
      </c>
      <c r="G147" s="230">
        <v>0</v>
      </c>
      <c r="H147" s="230">
        <v>936</v>
      </c>
      <c r="I147" s="230">
        <v>216</v>
      </c>
      <c r="J147" s="221">
        <f t="shared" si="29"/>
        <v>936</v>
      </c>
      <c r="K147" s="221">
        <f t="shared" si="29"/>
        <v>216</v>
      </c>
      <c r="L147" s="226">
        <f t="shared" si="30"/>
        <v>6048</v>
      </c>
    </row>
    <row r="148" spans="1:13" s="224" customFormat="1" ht="63" x14ac:dyDescent="0.45">
      <c r="A148" s="338"/>
      <c r="B148" s="220" t="s">
        <v>2394</v>
      </c>
      <c r="C148" s="220" t="s">
        <v>2395</v>
      </c>
      <c r="D148" s="335" t="s">
        <v>2396</v>
      </c>
      <c r="E148" s="221">
        <v>150</v>
      </c>
      <c r="F148" s="230">
        <v>0</v>
      </c>
      <c r="G148" s="230">
        <v>0</v>
      </c>
      <c r="H148" s="230">
        <v>19.5</v>
      </c>
      <c r="I148" s="230">
        <v>4.5</v>
      </c>
      <c r="J148" s="221">
        <f t="shared" si="29"/>
        <v>19.5</v>
      </c>
      <c r="K148" s="221">
        <f t="shared" si="29"/>
        <v>4.5</v>
      </c>
      <c r="L148" s="226">
        <f t="shared" si="30"/>
        <v>126</v>
      </c>
    </row>
    <row r="149" spans="1:13" s="219" customFormat="1" ht="63" x14ac:dyDescent="0.2">
      <c r="A149" s="220"/>
      <c r="B149" s="220" t="s">
        <v>2397</v>
      </c>
      <c r="C149" s="220" t="s">
        <v>2398</v>
      </c>
      <c r="D149" s="335" t="s">
        <v>2399</v>
      </c>
      <c r="E149" s="221">
        <v>62500</v>
      </c>
      <c r="F149" s="230">
        <v>0</v>
      </c>
      <c r="G149" s="230">
        <v>0</v>
      </c>
      <c r="H149" s="230">
        <v>8125</v>
      </c>
      <c r="I149" s="230">
        <v>1875</v>
      </c>
      <c r="J149" s="221">
        <f t="shared" si="29"/>
        <v>8125</v>
      </c>
      <c r="K149" s="221">
        <f t="shared" si="29"/>
        <v>1875</v>
      </c>
      <c r="L149" s="226">
        <f t="shared" si="30"/>
        <v>52500</v>
      </c>
    </row>
    <row r="150" spans="1:13" s="224" customFormat="1" ht="42" x14ac:dyDescent="0.2">
      <c r="A150" s="220"/>
      <c r="B150" s="220" t="s">
        <v>2400</v>
      </c>
      <c r="C150" s="220" t="s">
        <v>2401</v>
      </c>
      <c r="D150" s="335" t="s">
        <v>2402</v>
      </c>
      <c r="E150" s="221">
        <v>1450</v>
      </c>
      <c r="F150" s="230">
        <v>0</v>
      </c>
      <c r="G150" s="230">
        <v>0</v>
      </c>
      <c r="H150" s="230">
        <v>188.5</v>
      </c>
      <c r="I150" s="230">
        <v>43.5</v>
      </c>
      <c r="J150" s="221">
        <f t="shared" si="29"/>
        <v>188.5</v>
      </c>
      <c r="K150" s="221">
        <f t="shared" si="29"/>
        <v>43.5</v>
      </c>
      <c r="L150" s="226">
        <f t="shared" si="30"/>
        <v>1218</v>
      </c>
    </row>
    <row r="151" spans="1:13" s="224" customFormat="1" ht="42" x14ac:dyDescent="0.2">
      <c r="A151" s="220"/>
      <c r="B151" s="220" t="s">
        <v>2403</v>
      </c>
      <c r="C151" s="220" t="s">
        <v>2404</v>
      </c>
      <c r="D151" s="335" t="s">
        <v>2405</v>
      </c>
      <c r="E151" s="221">
        <v>500</v>
      </c>
      <c r="F151" s="230">
        <v>0</v>
      </c>
      <c r="G151" s="230">
        <v>0</v>
      </c>
      <c r="H151" s="230">
        <v>65</v>
      </c>
      <c r="I151" s="230">
        <v>15</v>
      </c>
      <c r="J151" s="221">
        <f t="shared" si="29"/>
        <v>65</v>
      </c>
      <c r="K151" s="221">
        <f t="shared" si="29"/>
        <v>15</v>
      </c>
      <c r="L151" s="226">
        <f t="shared" si="30"/>
        <v>420</v>
      </c>
    </row>
    <row r="152" spans="1:13" s="224" customFormat="1" ht="63" x14ac:dyDescent="0.2">
      <c r="A152" s="220"/>
      <c r="B152" s="220" t="s">
        <v>2406</v>
      </c>
      <c r="C152" s="220" t="s">
        <v>2407</v>
      </c>
      <c r="D152" s="335" t="s">
        <v>2408</v>
      </c>
      <c r="E152" s="221">
        <v>550</v>
      </c>
      <c r="F152" s="230">
        <v>0</v>
      </c>
      <c r="G152" s="230">
        <v>0</v>
      </c>
      <c r="H152" s="230">
        <v>71.5</v>
      </c>
      <c r="I152" s="230">
        <v>16.5</v>
      </c>
      <c r="J152" s="221">
        <f t="shared" si="29"/>
        <v>71.5</v>
      </c>
      <c r="K152" s="221">
        <f t="shared" si="29"/>
        <v>16.5</v>
      </c>
      <c r="L152" s="226">
        <f t="shared" si="30"/>
        <v>462</v>
      </c>
    </row>
    <row r="153" spans="1:13" s="224" customFormat="1" ht="63" x14ac:dyDescent="0.2">
      <c r="A153" s="220"/>
      <c r="B153" s="220" t="s">
        <v>2132</v>
      </c>
      <c r="C153" s="220" t="s">
        <v>2409</v>
      </c>
      <c r="D153" s="335" t="s">
        <v>2410</v>
      </c>
      <c r="E153" s="221">
        <v>300</v>
      </c>
      <c r="F153" s="230">
        <v>0</v>
      </c>
      <c r="G153" s="230">
        <v>0</v>
      </c>
      <c r="H153" s="230">
        <v>39</v>
      </c>
      <c r="I153" s="230">
        <v>9</v>
      </c>
      <c r="J153" s="221">
        <f t="shared" ref="J153:K157" si="31">SUM(F153+H153)</f>
        <v>39</v>
      </c>
      <c r="K153" s="221">
        <f t="shared" si="31"/>
        <v>9</v>
      </c>
      <c r="L153" s="226">
        <f t="shared" si="30"/>
        <v>252</v>
      </c>
    </row>
    <row r="154" spans="1:13" s="224" customFormat="1" ht="63" x14ac:dyDescent="0.2">
      <c r="A154" s="220"/>
      <c r="B154" s="220" t="s">
        <v>2411</v>
      </c>
      <c r="C154" s="220" t="s">
        <v>2412</v>
      </c>
      <c r="D154" s="335" t="s">
        <v>2413</v>
      </c>
      <c r="E154" s="221">
        <v>300</v>
      </c>
      <c r="F154" s="230">
        <v>0</v>
      </c>
      <c r="G154" s="230">
        <v>0</v>
      </c>
      <c r="H154" s="230">
        <v>39</v>
      </c>
      <c r="I154" s="230">
        <v>9</v>
      </c>
      <c r="J154" s="221">
        <f t="shared" si="31"/>
        <v>39</v>
      </c>
      <c r="K154" s="221">
        <f t="shared" si="31"/>
        <v>9</v>
      </c>
      <c r="L154" s="226">
        <f t="shared" si="30"/>
        <v>252</v>
      </c>
    </row>
    <row r="155" spans="1:13" s="224" customFormat="1" ht="63" x14ac:dyDescent="0.2">
      <c r="A155" s="220"/>
      <c r="B155" s="220" t="s">
        <v>2414</v>
      </c>
      <c r="C155" s="220" t="s">
        <v>2415</v>
      </c>
      <c r="D155" s="335" t="s">
        <v>2416</v>
      </c>
      <c r="E155" s="221">
        <v>750</v>
      </c>
      <c r="F155" s="230">
        <v>0</v>
      </c>
      <c r="G155" s="230">
        <v>0</v>
      </c>
      <c r="H155" s="230">
        <v>97.5</v>
      </c>
      <c r="I155" s="230">
        <v>22.5</v>
      </c>
      <c r="J155" s="221">
        <f t="shared" si="31"/>
        <v>97.5</v>
      </c>
      <c r="K155" s="221">
        <f t="shared" si="31"/>
        <v>22.5</v>
      </c>
      <c r="L155" s="226">
        <f t="shared" si="30"/>
        <v>630</v>
      </c>
    </row>
    <row r="156" spans="1:13" s="224" customFormat="1" ht="63" x14ac:dyDescent="0.2">
      <c r="A156" s="220"/>
      <c r="B156" s="220" t="s">
        <v>2414</v>
      </c>
      <c r="C156" s="220" t="s">
        <v>2417</v>
      </c>
      <c r="D156" s="335" t="s">
        <v>2418</v>
      </c>
      <c r="E156" s="221">
        <v>9000</v>
      </c>
      <c r="F156" s="230">
        <v>0</v>
      </c>
      <c r="G156" s="230">
        <v>0</v>
      </c>
      <c r="H156" s="230">
        <v>1170</v>
      </c>
      <c r="I156" s="230">
        <v>270</v>
      </c>
      <c r="J156" s="221">
        <f t="shared" si="31"/>
        <v>1170</v>
      </c>
      <c r="K156" s="221">
        <f t="shared" si="31"/>
        <v>270</v>
      </c>
      <c r="L156" s="226">
        <f t="shared" si="30"/>
        <v>7560</v>
      </c>
    </row>
    <row r="157" spans="1:13" s="224" customFormat="1" ht="63" x14ac:dyDescent="0.2">
      <c r="A157" s="220"/>
      <c r="B157" s="220" t="s">
        <v>2227</v>
      </c>
      <c r="C157" s="220" t="s">
        <v>2419</v>
      </c>
      <c r="D157" s="335" t="s">
        <v>2420</v>
      </c>
      <c r="E157" s="221">
        <v>10500</v>
      </c>
      <c r="F157" s="230">
        <v>0</v>
      </c>
      <c r="G157" s="230">
        <v>0</v>
      </c>
      <c r="H157" s="230">
        <v>1365</v>
      </c>
      <c r="I157" s="230">
        <v>315</v>
      </c>
      <c r="J157" s="221">
        <f t="shared" si="31"/>
        <v>1365</v>
      </c>
      <c r="K157" s="221">
        <f t="shared" si="31"/>
        <v>315</v>
      </c>
      <c r="L157" s="226">
        <f t="shared" si="30"/>
        <v>8820</v>
      </c>
    </row>
    <row r="158" spans="1:13" s="224" customFormat="1" ht="21" x14ac:dyDescent="0.45">
      <c r="A158" s="885" t="s">
        <v>1531</v>
      </c>
      <c r="B158" s="885"/>
      <c r="C158" s="885"/>
      <c r="D158" s="885"/>
      <c r="E158" s="239">
        <f>SUM(E88:E157)</f>
        <v>323895</v>
      </c>
      <c r="F158" s="239">
        <f t="shared" ref="F158:L158" si="32">SUM(F88:F157)</f>
        <v>0</v>
      </c>
      <c r="G158" s="239">
        <f t="shared" si="32"/>
        <v>0</v>
      </c>
      <c r="H158" s="239">
        <f t="shared" si="32"/>
        <v>42106.35</v>
      </c>
      <c r="I158" s="239">
        <f t="shared" si="32"/>
        <v>9716.85</v>
      </c>
      <c r="J158" s="239">
        <f t="shared" si="32"/>
        <v>42106.35</v>
      </c>
      <c r="K158" s="239">
        <f t="shared" si="32"/>
        <v>9716.85</v>
      </c>
      <c r="L158" s="239">
        <f t="shared" si="32"/>
        <v>272071.8</v>
      </c>
      <c r="M158" s="85"/>
    </row>
    <row r="159" spans="1:13" s="219" customFormat="1" ht="21" x14ac:dyDescent="0.45">
      <c r="A159" s="238" t="s">
        <v>554</v>
      </c>
      <c r="B159" s="217"/>
      <c r="C159" s="217"/>
      <c r="D159" s="333"/>
      <c r="E159" s="239"/>
      <c r="F159" s="239"/>
      <c r="G159" s="239"/>
      <c r="H159" s="239"/>
      <c r="I159" s="239"/>
      <c r="J159" s="239"/>
      <c r="K159" s="239"/>
      <c r="L159" s="239"/>
      <c r="M159" s="85"/>
    </row>
    <row r="160" spans="1:13" s="224" customFormat="1" ht="63" x14ac:dyDescent="0.2">
      <c r="A160" s="220"/>
      <c r="B160" s="220" t="s">
        <v>2421</v>
      </c>
      <c r="C160" s="220" t="s">
        <v>2422</v>
      </c>
      <c r="D160" s="335" t="s">
        <v>2423</v>
      </c>
      <c r="E160" s="221">
        <v>70000</v>
      </c>
      <c r="F160" s="230">
        <v>0</v>
      </c>
      <c r="G160" s="230">
        <v>0</v>
      </c>
      <c r="H160" s="230">
        <v>9100</v>
      </c>
      <c r="I160" s="230">
        <v>2100</v>
      </c>
      <c r="J160" s="221">
        <f t="shared" ref="J160:K162" si="33">SUM(F160+H160)</f>
        <v>9100</v>
      </c>
      <c r="K160" s="221">
        <f t="shared" si="33"/>
        <v>2100</v>
      </c>
      <c r="L160" s="226">
        <f>SUM(E160-J160-K160)</f>
        <v>58800</v>
      </c>
    </row>
    <row r="161" spans="1:13" s="224" customFormat="1" ht="63" x14ac:dyDescent="0.2">
      <c r="A161" s="220"/>
      <c r="B161" s="220" t="s">
        <v>2215</v>
      </c>
      <c r="C161" s="220" t="s">
        <v>2424</v>
      </c>
      <c r="D161" s="335" t="s">
        <v>2425</v>
      </c>
      <c r="E161" s="221">
        <v>7400</v>
      </c>
      <c r="F161" s="230">
        <v>0</v>
      </c>
      <c r="G161" s="230">
        <v>0</v>
      </c>
      <c r="H161" s="230">
        <v>962</v>
      </c>
      <c r="I161" s="230">
        <v>222</v>
      </c>
      <c r="J161" s="221">
        <f t="shared" si="33"/>
        <v>962</v>
      </c>
      <c r="K161" s="221">
        <f t="shared" si="33"/>
        <v>222</v>
      </c>
      <c r="L161" s="226">
        <f>SUM(E161-J161-K161)</f>
        <v>6216</v>
      </c>
    </row>
    <row r="162" spans="1:13" s="224" customFormat="1" ht="63" x14ac:dyDescent="0.2">
      <c r="A162" s="220"/>
      <c r="B162" s="220" t="s">
        <v>2414</v>
      </c>
      <c r="C162" s="220" t="s">
        <v>2426</v>
      </c>
      <c r="D162" s="335" t="s">
        <v>2427</v>
      </c>
      <c r="E162" s="221">
        <v>44400</v>
      </c>
      <c r="F162" s="230">
        <v>0</v>
      </c>
      <c r="G162" s="230">
        <v>0</v>
      </c>
      <c r="H162" s="230">
        <v>5772</v>
      </c>
      <c r="I162" s="230">
        <v>1332</v>
      </c>
      <c r="J162" s="221">
        <f t="shared" si="33"/>
        <v>5772</v>
      </c>
      <c r="K162" s="221">
        <f t="shared" si="33"/>
        <v>1332</v>
      </c>
      <c r="L162" s="226">
        <f>SUM(E162-J162-K162)</f>
        <v>37296</v>
      </c>
    </row>
    <row r="163" spans="1:13" s="224" customFormat="1" ht="21" x14ac:dyDescent="0.2">
      <c r="A163" s="220"/>
      <c r="B163" s="220"/>
      <c r="C163" s="220"/>
      <c r="D163" s="335"/>
      <c r="E163" s="230"/>
      <c r="F163" s="230"/>
      <c r="G163" s="230"/>
      <c r="H163" s="230"/>
      <c r="I163" s="230"/>
      <c r="J163" s="230"/>
      <c r="K163" s="230"/>
      <c r="L163" s="230"/>
    </row>
    <row r="164" spans="1:13" s="224" customFormat="1" ht="21" x14ac:dyDescent="0.45">
      <c r="A164" s="885" t="s">
        <v>1621</v>
      </c>
      <c r="B164" s="885"/>
      <c r="C164" s="885"/>
      <c r="D164" s="885"/>
      <c r="E164" s="239">
        <f>SUM(E160:E163)</f>
        <v>121800</v>
      </c>
      <c r="F164" s="239">
        <f t="shared" ref="F164:L164" si="34">SUM(F160:F163)</f>
        <v>0</v>
      </c>
      <c r="G164" s="239">
        <f t="shared" si="34"/>
        <v>0</v>
      </c>
      <c r="H164" s="239">
        <f t="shared" si="34"/>
        <v>15834</v>
      </c>
      <c r="I164" s="239">
        <f t="shared" si="34"/>
        <v>3654</v>
      </c>
      <c r="J164" s="239">
        <f t="shared" si="34"/>
        <v>15834</v>
      </c>
      <c r="K164" s="239">
        <f t="shared" si="34"/>
        <v>3654</v>
      </c>
      <c r="L164" s="239">
        <f t="shared" si="34"/>
        <v>102312</v>
      </c>
      <c r="M164" s="85"/>
    </row>
    <row r="165" spans="1:13" s="219" customFormat="1" ht="21" x14ac:dyDescent="0.45">
      <c r="A165" s="217" t="s">
        <v>565</v>
      </c>
      <c r="B165" s="217"/>
      <c r="C165" s="217"/>
      <c r="D165" s="333"/>
      <c r="E165" s="239"/>
      <c r="F165" s="239"/>
      <c r="G165" s="239"/>
      <c r="H165" s="239"/>
      <c r="I165" s="239"/>
      <c r="J165" s="239"/>
      <c r="K165" s="239"/>
      <c r="L165" s="239"/>
      <c r="M165" s="85"/>
    </row>
    <row r="166" spans="1:13" s="224" customFormat="1" ht="63" x14ac:dyDescent="0.2">
      <c r="A166" s="220"/>
      <c r="B166" s="220" t="s">
        <v>2146</v>
      </c>
      <c r="C166" s="220" t="s">
        <v>2428</v>
      </c>
      <c r="D166" s="335" t="s">
        <v>2429</v>
      </c>
      <c r="E166" s="230">
        <v>36590</v>
      </c>
      <c r="F166" s="230">
        <v>0</v>
      </c>
      <c r="G166" s="230">
        <v>0</v>
      </c>
      <c r="H166" s="230">
        <v>4756.7</v>
      </c>
      <c r="I166" s="230">
        <v>1097.7</v>
      </c>
      <c r="J166" s="230">
        <f t="shared" ref="J166:K175" si="35">SUM(F166+H166)</f>
        <v>4756.7</v>
      </c>
      <c r="K166" s="230">
        <f t="shared" si="35"/>
        <v>1097.7</v>
      </c>
      <c r="L166" s="230">
        <f t="shared" ref="L166:L187" si="36">SUM(E166-J166-K166)</f>
        <v>30735.599999999999</v>
      </c>
    </row>
    <row r="167" spans="1:13" s="224" customFormat="1" ht="63" x14ac:dyDescent="0.2">
      <c r="A167" s="220"/>
      <c r="B167" s="220" t="s">
        <v>2280</v>
      </c>
      <c r="C167" s="220" t="s">
        <v>2430</v>
      </c>
      <c r="D167" s="335" t="s">
        <v>2431</v>
      </c>
      <c r="E167" s="230">
        <v>180400</v>
      </c>
      <c r="F167" s="230">
        <v>7216</v>
      </c>
      <c r="G167" s="230">
        <v>3608</v>
      </c>
      <c r="H167" s="230">
        <v>0</v>
      </c>
      <c r="I167" s="230">
        <v>0</v>
      </c>
      <c r="J167" s="230">
        <f t="shared" si="35"/>
        <v>7216</v>
      </c>
      <c r="K167" s="230">
        <f t="shared" si="35"/>
        <v>3608</v>
      </c>
      <c r="L167" s="230">
        <f t="shared" si="36"/>
        <v>169576</v>
      </c>
    </row>
    <row r="168" spans="1:13" s="224" customFormat="1" ht="63" x14ac:dyDescent="0.2">
      <c r="A168" s="220"/>
      <c r="B168" s="220" t="s">
        <v>2432</v>
      </c>
      <c r="C168" s="220" t="s">
        <v>2433</v>
      </c>
      <c r="D168" s="335" t="s">
        <v>2434</v>
      </c>
      <c r="E168" s="230">
        <v>200</v>
      </c>
      <c r="F168" s="230">
        <v>8</v>
      </c>
      <c r="G168" s="230">
        <v>4</v>
      </c>
      <c r="H168" s="230">
        <v>0</v>
      </c>
      <c r="I168" s="230">
        <v>0</v>
      </c>
      <c r="J168" s="230">
        <f t="shared" si="35"/>
        <v>8</v>
      </c>
      <c r="K168" s="230">
        <f t="shared" si="35"/>
        <v>4</v>
      </c>
      <c r="L168" s="230">
        <f t="shared" si="36"/>
        <v>188</v>
      </c>
    </row>
    <row r="169" spans="1:13" s="224" customFormat="1" ht="63" x14ac:dyDescent="0.2">
      <c r="A169" s="220"/>
      <c r="B169" s="220" t="s">
        <v>2152</v>
      </c>
      <c r="C169" s="220" t="s">
        <v>2435</v>
      </c>
      <c r="D169" s="335" t="s">
        <v>2436</v>
      </c>
      <c r="E169" s="230">
        <v>45300</v>
      </c>
      <c r="F169" s="230">
        <v>0</v>
      </c>
      <c r="G169" s="230">
        <v>0</v>
      </c>
      <c r="H169" s="230">
        <v>5889</v>
      </c>
      <c r="I169" s="230">
        <v>1359</v>
      </c>
      <c r="J169" s="230">
        <f t="shared" si="35"/>
        <v>5889</v>
      </c>
      <c r="K169" s="230">
        <f t="shared" si="35"/>
        <v>1359</v>
      </c>
      <c r="L169" s="230">
        <f t="shared" si="36"/>
        <v>38052</v>
      </c>
    </row>
    <row r="170" spans="1:13" s="224" customFormat="1" ht="63" x14ac:dyDescent="0.2">
      <c r="A170" s="220"/>
      <c r="B170" s="220" t="s">
        <v>2437</v>
      </c>
      <c r="C170" s="220" t="s">
        <v>2438</v>
      </c>
      <c r="D170" s="335" t="s">
        <v>2439</v>
      </c>
      <c r="E170" s="230">
        <v>270900</v>
      </c>
      <c r="F170" s="230">
        <v>10836</v>
      </c>
      <c r="G170" s="230">
        <v>5418</v>
      </c>
      <c r="H170" s="230">
        <v>0</v>
      </c>
      <c r="I170" s="230">
        <v>0</v>
      </c>
      <c r="J170" s="230">
        <f t="shared" si="35"/>
        <v>10836</v>
      </c>
      <c r="K170" s="230">
        <f t="shared" si="35"/>
        <v>5418</v>
      </c>
      <c r="L170" s="230">
        <f t="shared" si="36"/>
        <v>254646</v>
      </c>
    </row>
    <row r="171" spans="1:13" s="224" customFormat="1" ht="63" x14ac:dyDescent="0.2">
      <c r="A171" s="220"/>
      <c r="B171" s="220" t="s">
        <v>2302</v>
      </c>
      <c r="C171" s="220" t="s">
        <v>2440</v>
      </c>
      <c r="D171" s="335" t="s">
        <v>2441</v>
      </c>
      <c r="E171" s="230">
        <v>60000</v>
      </c>
      <c r="F171" s="230">
        <v>0</v>
      </c>
      <c r="G171" s="230">
        <v>0</v>
      </c>
      <c r="H171" s="230">
        <v>7800</v>
      </c>
      <c r="I171" s="230">
        <v>1800</v>
      </c>
      <c r="J171" s="230">
        <f t="shared" si="35"/>
        <v>7800</v>
      </c>
      <c r="K171" s="230">
        <f t="shared" si="35"/>
        <v>1800</v>
      </c>
      <c r="L171" s="230">
        <f t="shared" si="36"/>
        <v>50400</v>
      </c>
    </row>
    <row r="172" spans="1:13" s="224" customFormat="1" ht="84" x14ac:dyDescent="0.2">
      <c r="A172" s="220"/>
      <c r="B172" s="220" t="s">
        <v>2302</v>
      </c>
      <c r="C172" s="220" t="s">
        <v>2442</v>
      </c>
      <c r="D172" s="335" t="s">
        <v>2443</v>
      </c>
      <c r="E172" s="230">
        <v>668500</v>
      </c>
      <c r="F172" s="230">
        <v>26740</v>
      </c>
      <c r="G172" s="230">
        <v>13370</v>
      </c>
      <c r="H172" s="230">
        <v>0</v>
      </c>
      <c r="I172" s="230">
        <v>0</v>
      </c>
      <c r="J172" s="230">
        <f t="shared" si="35"/>
        <v>26740</v>
      </c>
      <c r="K172" s="230">
        <f t="shared" si="35"/>
        <v>13370</v>
      </c>
      <c r="L172" s="230">
        <f t="shared" si="36"/>
        <v>628390</v>
      </c>
    </row>
    <row r="173" spans="1:13" s="224" customFormat="1" ht="84" x14ac:dyDescent="0.2">
      <c r="A173" s="220"/>
      <c r="B173" s="220" t="s">
        <v>2444</v>
      </c>
      <c r="C173" s="220" t="s">
        <v>2445</v>
      </c>
      <c r="D173" s="335" t="s">
        <v>2446</v>
      </c>
      <c r="E173" s="230">
        <v>88000</v>
      </c>
      <c r="F173" s="230">
        <v>3520</v>
      </c>
      <c r="G173" s="230">
        <v>1760</v>
      </c>
      <c r="H173" s="230">
        <v>0</v>
      </c>
      <c r="I173" s="230">
        <v>0</v>
      </c>
      <c r="J173" s="230">
        <f t="shared" si="35"/>
        <v>3520</v>
      </c>
      <c r="K173" s="230">
        <f t="shared" si="35"/>
        <v>1760</v>
      </c>
      <c r="L173" s="230">
        <f t="shared" si="36"/>
        <v>82720</v>
      </c>
    </row>
    <row r="174" spans="1:13" s="224" customFormat="1" ht="84" x14ac:dyDescent="0.2">
      <c r="A174" s="220"/>
      <c r="B174" s="220" t="s">
        <v>2447</v>
      </c>
      <c r="C174" s="220" t="s">
        <v>2448</v>
      </c>
      <c r="D174" s="335" t="s">
        <v>2449</v>
      </c>
      <c r="E174" s="230">
        <v>270900</v>
      </c>
      <c r="F174" s="230">
        <v>10836</v>
      </c>
      <c r="G174" s="230">
        <v>5418</v>
      </c>
      <c r="H174" s="230">
        <v>0</v>
      </c>
      <c r="I174" s="230">
        <v>0</v>
      </c>
      <c r="J174" s="230">
        <f t="shared" si="35"/>
        <v>10836</v>
      </c>
      <c r="K174" s="230">
        <f t="shared" si="35"/>
        <v>5418</v>
      </c>
      <c r="L174" s="230">
        <f t="shared" si="36"/>
        <v>254646</v>
      </c>
    </row>
    <row r="175" spans="1:13" s="224" customFormat="1" ht="63" x14ac:dyDescent="0.2">
      <c r="A175" s="220"/>
      <c r="B175" s="220" t="s">
        <v>2450</v>
      </c>
      <c r="C175" s="220" t="s">
        <v>2451</v>
      </c>
      <c r="D175" s="335" t="s">
        <v>2452</v>
      </c>
      <c r="E175" s="230">
        <v>63200</v>
      </c>
      <c r="F175" s="230">
        <v>0</v>
      </c>
      <c r="G175" s="230">
        <v>0</v>
      </c>
      <c r="H175" s="230">
        <v>8216</v>
      </c>
      <c r="I175" s="230">
        <v>1896</v>
      </c>
      <c r="J175" s="230">
        <f t="shared" si="35"/>
        <v>8216</v>
      </c>
      <c r="K175" s="230">
        <f t="shared" si="35"/>
        <v>1896</v>
      </c>
      <c r="L175" s="230">
        <f t="shared" si="36"/>
        <v>53088</v>
      </c>
    </row>
    <row r="176" spans="1:13" s="392" customFormat="1" ht="63" x14ac:dyDescent="0.2">
      <c r="A176" s="220"/>
      <c r="B176" s="220" t="s">
        <v>2311</v>
      </c>
      <c r="C176" s="220" t="s">
        <v>2453</v>
      </c>
      <c r="D176" s="335" t="s">
        <v>2454</v>
      </c>
      <c r="E176" s="231">
        <v>66000</v>
      </c>
      <c r="F176" s="230">
        <f>SUM(E176*4/100)</f>
        <v>2640</v>
      </c>
      <c r="G176" s="230">
        <f>SUM(E176*2/100)</f>
        <v>1320</v>
      </c>
      <c r="H176" s="230">
        <v>0</v>
      </c>
      <c r="I176" s="230">
        <v>0</v>
      </c>
      <c r="J176" s="230">
        <f t="shared" ref="J176:K178" si="37">SUM(F176+H176)</f>
        <v>2640</v>
      </c>
      <c r="K176" s="230">
        <f t="shared" si="37"/>
        <v>1320</v>
      </c>
      <c r="L176" s="230">
        <f t="shared" si="36"/>
        <v>62040</v>
      </c>
    </row>
    <row r="177" spans="1:13" s="224" customFormat="1" ht="84" x14ac:dyDescent="0.2">
      <c r="A177" s="220"/>
      <c r="B177" s="220" t="s">
        <v>2455</v>
      </c>
      <c r="C177" s="220" t="s">
        <v>2456</v>
      </c>
      <c r="D177" s="335" t="s">
        <v>2457</v>
      </c>
      <c r="E177" s="221">
        <v>655500</v>
      </c>
      <c r="F177" s="230">
        <v>26220</v>
      </c>
      <c r="G177" s="230">
        <v>13110</v>
      </c>
      <c r="H177" s="230">
        <v>0</v>
      </c>
      <c r="I177" s="230">
        <v>0</v>
      </c>
      <c r="J177" s="230">
        <f t="shared" si="37"/>
        <v>26220</v>
      </c>
      <c r="K177" s="230">
        <f t="shared" si="37"/>
        <v>13110</v>
      </c>
      <c r="L177" s="231">
        <f t="shared" si="36"/>
        <v>616170</v>
      </c>
    </row>
    <row r="178" spans="1:13" s="224" customFormat="1" ht="84" x14ac:dyDescent="0.2">
      <c r="A178" s="220"/>
      <c r="B178" s="220" t="s">
        <v>2455</v>
      </c>
      <c r="C178" s="220" t="s">
        <v>2458</v>
      </c>
      <c r="D178" s="335" t="s">
        <v>2457</v>
      </c>
      <c r="E178" s="221">
        <v>34500</v>
      </c>
      <c r="F178" s="230">
        <v>1380</v>
      </c>
      <c r="G178" s="230">
        <v>690</v>
      </c>
      <c r="H178" s="230">
        <v>0</v>
      </c>
      <c r="I178" s="230">
        <v>0</v>
      </c>
      <c r="J178" s="230">
        <f t="shared" si="37"/>
        <v>1380</v>
      </c>
      <c r="K178" s="230">
        <f t="shared" si="37"/>
        <v>690</v>
      </c>
      <c r="L178" s="231">
        <f t="shared" si="36"/>
        <v>32430</v>
      </c>
    </row>
    <row r="179" spans="1:13" s="224" customFormat="1" ht="84" x14ac:dyDescent="0.2">
      <c r="A179" s="220"/>
      <c r="B179" s="220" t="s">
        <v>2459</v>
      </c>
      <c r="C179" s="220" t="s">
        <v>2460</v>
      </c>
      <c r="D179" s="335" t="s">
        <v>2461</v>
      </c>
      <c r="E179" s="226">
        <v>180600</v>
      </c>
      <c r="F179" s="230">
        <v>7224</v>
      </c>
      <c r="G179" s="230">
        <v>3612</v>
      </c>
      <c r="H179" s="230">
        <v>0</v>
      </c>
      <c r="I179" s="230">
        <v>0</v>
      </c>
      <c r="J179" s="230">
        <f t="shared" ref="J179:K184" si="38">SUM(F179+H179)</f>
        <v>7224</v>
      </c>
      <c r="K179" s="230">
        <f t="shared" si="38"/>
        <v>3612</v>
      </c>
      <c r="L179" s="231">
        <f t="shared" si="36"/>
        <v>169764</v>
      </c>
    </row>
    <row r="180" spans="1:13" s="224" customFormat="1" ht="63" x14ac:dyDescent="0.2">
      <c r="A180" s="220"/>
      <c r="B180" s="220" t="s">
        <v>2462</v>
      </c>
      <c r="C180" s="220" t="s">
        <v>2463</v>
      </c>
      <c r="D180" s="335" t="s">
        <v>2464</v>
      </c>
      <c r="E180" s="221">
        <v>55200</v>
      </c>
      <c r="F180" s="230">
        <v>0</v>
      </c>
      <c r="G180" s="230">
        <v>0</v>
      </c>
      <c r="H180" s="230">
        <v>7176</v>
      </c>
      <c r="I180" s="230">
        <v>1656</v>
      </c>
      <c r="J180" s="221">
        <f t="shared" si="38"/>
        <v>7176</v>
      </c>
      <c r="K180" s="221">
        <f t="shared" si="38"/>
        <v>1656</v>
      </c>
      <c r="L180" s="226">
        <f t="shared" si="36"/>
        <v>46368</v>
      </c>
    </row>
    <row r="181" spans="1:13" s="224" customFormat="1" ht="84" x14ac:dyDescent="0.2">
      <c r="A181" s="220"/>
      <c r="B181" s="220" t="s">
        <v>2465</v>
      </c>
      <c r="C181" s="220" t="s">
        <v>2466</v>
      </c>
      <c r="D181" s="335" t="s">
        <v>2467</v>
      </c>
      <c r="E181" s="221">
        <v>10000</v>
      </c>
      <c r="F181" s="230">
        <v>400</v>
      </c>
      <c r="G181" s="230">
        <v>200</v>
      </c>
      <c r="H181" s="230">
        <v>0</v>
      </c>
      <c r="I181" s="230">
        <v>0</v>
      </c>
      <c r="J181" s="221">
        <f t="shared" si="38"/>
        <v>400</v>
      </c>
      <c r="K181" s="221">
        <f t="shared" si="38"/>
        <v>200</v>
      </c>
      <c r="L181" s="226">
        <f t="shared" si="36"/>
        <v>9400</v>
      </c>
    </row>
    <row r="182" spans="1:13" s="224" customFormat="1" ht="84" x14ac:dyDescent="0.45">
      <c r="A182" s="338"/>
      <c r="B182" s="220" t="s">
        <v>2468</v>
      </c>
      <c r="C182" s="220" t="s">
        <v>2469</v>
      </c>
      <c r="D182" s="335" t="s">
        <v>2470</v>
      </c>
      <c r="E182" s="221">
        <v>34500</v>
      </c>
      <c r="F182" s="230">
        <v>1380</v>
      </c>
      <c r="G182" s="230">
        <v>690</v>
      </c>
      <c r="H182" s="230">
        <v>0</v>
      </c>
      <c r="I182" s="230">
        <v>0</v>
      </c>
      <c r="J182" s="221">
        <f t="shared" si="38"/>
        <v>1380</v>
      </c>
      <c r="K182" s="221">
        <f t="shared" si="38"/>
        <v>690</v>
      </c>
      <c r="L182" s="226">
        <f t="shared" si="36"/>
        <v>32430</v>
      </c>
    </row>
    <row r="183" spans="1:13" s="219" customFormat="1" ht="63" x14ac:dyDescent="0.45">
      <c r="A183" s="338"/>
      <c r="B183" s="220" t="s">
        <v>2471</v>
      </c>
      <c r="C183" s="220" t="s">
        <v>2472</v>
      </c>
      <c r="D183" s="335" t="s">
        <v>2473</v>
      </c>
      <c r="E183" s="221">
        <v>65000</v>
      </c>
      <c r="F183" s="230">
        <v>0</v>
      </c>
      <c r="G183" s="230">
        <v>0</v>
      </c>
      <c r="H183" s="230">
        <v>8450</v>
      </c>
      <c r="I183" s="230">
        <v>1950</v>
      </c>
      <c r="J183" s="221">
        <f t="shared" si="38"/>
        <v>8450</v>
      </c>
      <c r="K183" s="221">
        <f t="shared" si="38"/>
        <v>1950</v>
      </c>
      <c r="L183" s="226">
        <f t="shared" si="36"/>
        <v>54600</v>
      </c>
    </row>
    <row r="184" spans="1:13" s="224" customFormat="1" ht="63" x14ac:dyDescent="0.45">
      <c r="A184" s="338"/>
      <c r="B184" s="220" t="s">
        <v>2082</v>
      </c>
      <c r="C184" s="220" t="s">
        <v>2474</v>
      </c>
      <c r="D184" s="335" t="s">
        <v>2475</v>
      </c>
      <c r="E184" s="221">
        <v>83000</v>
      </c>
      <c r="F184" s="230">
        <v>0</v>
      </c>
      <c r="G184" s="230">
        <v>0</v>
      </c>
      <c r="H184" s="230">
        <v>10790</v>
      </c>
      <c r="I184" s="230">
        <v>2490</v>
      </c>
      <c r="J184" s="221">
        <f t="shared" si="38"/>
        <v>10790</v>
      </c>
      <c r="K184" s="221">
        <f t="shared" si="38"/>
        <v>2490</v>
      </c>
      <c r="L184" s="226">
        <f t="shared" si="36"/>
        <v>69720</v>
      </c>
    </row>
    <row r="185" spans="1:13" s="219" customFormat="1" ht="63" x14ac:dyDescent="0.2">
      <c r="A185" s="220"/>
      <c r="B185" s="220" t="s">
        <v>2476</v>
      </c>
      <c r="C185" s="220" t="s">
        <v>2477</v>
      </c>
      <c r="D185" s="335" t="s">
        <v>2478</v>
      </c>
      <c r="E185" s="221">
        <v>113000</v>
      </c>
      <c r="F185" s="230">
        <v>0</v>
      </c>
      <c r="G185" s="230">
        <v>0</v>
      </c>
      <c r="H185" s="230">
        <v>14690</v>
      </c>
      <c r="I185" s="230">
        <v>3390</v>
      </c>
      <c r="J185" s="221">
        <f t="shared" ref="J185:K187" si="39">SUM(F185+H185)</f>
        <v>14690</v>
      </c>
      <c r="K185" s="221">
        <f t="shared" si="39"/>
        <v>3390</v>
      </c>
      <c r="L185" s="226">
        <f t="shared" si="36"/>
        <v>94920</v>
      </c>
    </row>
    <row r="186" spans="1:13" s="224" customFormat="1" ht="63" x14ac:dyDescent="0.2">
      <c r="A186" s="220"/>
      <c r="B186" s="220" t="s">
        <v>2479</v>
      </c>
      <c r="C186" s="220" t="s">
        <v>2480</v>
      </c>
      <c r="D186" s="335" t="s">
        <v>2481</v>
      </c>
      <c r="E186" s="221">
        <v>145000</v>
      </c>
      <c r="F186" s="230">
        <v>0</v>
      </c>
      <c r="G186" s="230">
        <v>0</v>
      </c>
      <c r="H186" s="230">
        <v>18850</v>
      </c>
      <c r="I186" s="230">
        <v>4350</v>
      </c>
      <c r="J186" s="221">
        <f t="shared" si="39"/>
        <v>18850</v>
      </c>
      <c r="K186" s="221">
        <f t="shared" si="39"/>
        <v>4350</v>
      </c>
      <c r="L186" s="226">
        <f t="shared" si="36"/>
        <v>121800</v>
      </c>
    </row>
    <row r="187" spans="1:13" s="224" customFormat="1" ht="63" x14ac:dyDescent="0.2">
      <c r="A187" s="220"/>
      <c r="B187" s="220" t="s">
        <v>2482</v>
      </c>
      <c r="C187" s="220" t="s">
        <v>2483</v>
      </c>
      <c r="D187" s="335" t="s">
        <v>2484</v>
      </c>
      <c r="E187" s="221">
        <v>25500</v>
      </c>
      <c r="F187" s="230">
        <v>0</v>
      </c>
      <c r="G187" s="230">
        <v>0</v>
      </c>
      <c r="H187" s="230">
        <v>3315</v>
      </c>
      <c r="I187" s="230">
        <v>765</v>
      </c>
      <c r="J187" s="221">
        <f t="shared" si="39"/>
        <v>3315</v>
      </c>
      <c r="K187" s="221">
        <f t="shared" si="39"/>
        <v>765</v>
      </c>
      <c r="L187" s="226">
        <f t="shared" si="36"/>
        <v>21420</v>
      </c>
    </row>
    <row r="188" spans="1:13" s="224" customFormat="1" ht="63" x14ac:dyDescent="0.2">
      <c r="A188" s="220"/>
      <c r="B188" s="220" t="s">
        <v>2421</v>
      </c>
      <c r="C188" s="220" t="s">
        <v>2485</v>
      </c>
      <c r="D188" s="335" t="s">
        <v>2486</v>
      </c>
      <c r="E188" s="221">
        <v>38500</v>
      </c>
      <c r="F188" s="230">
        <v>0</v>
      </c>
      <c r="G188" s="230">
        <v>0</v>
      </c>
      <c r="H188" s="230">
        <v>5005</v>
      </c>
      <c r="I188" s="230">
        <v>1155</v>
      </c>
      <c r="J188" s="221">
        <f>SUM(F188+H188)</f>
        <v>5005</v>
      </c>
      <c r="K188" s="221">
        <f>SUM(G188+I188)</f>
        <v>1155</v>
      </c>
      <c r="L188" s="226">
        <f>SUM(E188-J188-K188)</f>
        <v>32340</v>
      </c>
    </row>
    <row r="189" spans="1:13" s="224" customFormat="1" ht="21" x14ac:dyDescent="0.45">
      <c r="A189" s="885" t="s">
        <v>1617</v>
      </c>
      <c r="B189" s="885"/>
      <c r="C189" s="885"/>
      <c r="D189" s="885"/>
      <c r="E189" s="239">
        <f>SUM(E166:E188)</f>
        <v>3190290</v>
      </c>
      <c r="F189" s="239">
        <f t="shared" ref="F189:L189" si="40">SUM(F166:F188)</f>
        <v>98400</v>
      </c>
      <c r="G189" s="239">
        <f t="shared" si="40"/>
        <v>49200</v>
      </c>
      <c r="H189" s="239">
        <f t="shared" si="40"/>
        <v>94937.7</v>
      </c>
      <c r="I189" s="239">
        <f t="shared" si="40"/>
        <v>21908.7</v>
      </c>
      <c r="J189" s="239">
        <f t="shared" si="40"/>
        <v>193337.7</v>
      </c>
      <c r="K189" s="239">
        <f t="shared" si="40"/>
        <v>71108.7</v>
      </c>
      <c r="L189" s="239">
        <f t="shared" si="40"/>
        <v>2925843.6</v>
      </c>
      <c r="M189" s="85"/>
    </row>
    <row r="190" spans="1:13" s="219" customFormat="1" ht="21" x14ac:dyDescent="0.2">
      <c r="A190" s="217" t="s">
        <v>1735</v>
      </c>
      <c r="B190" s="217"/>
      <c r="C190" s="217"/>
      <c r="D190" s="333"/>
      <c r="E190" s="239"/>
      <c r="F190" s="239"/>
      <c r="G190" s="239"/>
      <c r="H190" s="239"/>
      <c r="I190" s="239"/>
      <c r="J190" s="239"/>
      <c r="K190" s="239"/>
      <c r="L190" s="239"/>
    </row>
    <row r="191" spans="1:13" s="224" customFormat="1" ht="84" x14ac:dyDescent="0.2">
      <c r="A191" s="220"/>
      <c r="B191" s="220" t="s">
        <v>2487</v>
      </c>
      <c r="C191" s="220" t="s">
        <v>2488</v>
      </c>
      <c r="D191" s="335" t="s">
        <v>2489</v>
      </c>
      <c r="E191" s="230">
        <v>36000</v>
      </c>
      <c r="F191" s="230">
        <v>24000</v>
      </c>
      <c r="G191" s="230">
        <v>12000</v>
      </c>
      <c r="H191" s="230">
        <v>0</v>
      </c>
      <c r="I191" s="230">
        <v>0</v>
      </c>
      <c r="J191" s="230">
        <f t="shared" ref="J191:K194" si="41">SUM(F191+H191)</f>
        <v>24000</v>
      </c>
      <c r="K191" s="230">
        <f t="shared" si="41"/>
        <v>12000</v>
      </c>
      <c r="L191" s="230">
        <f>SUM(E191-J191-K191)</f>
        <v>0</v>
      </c>
    </row>
    <row r="192" spans="1:13" s="224" customFormat="1" ht="84" x14ac:dyDescent="0.2">
      <c r="A192" s="220"/>
      <c r="B192" s="220" t="s">
        <v>2490</v>
      </c>
      <c r="C192" s="220" t="s">
        <v>2491</v>
      </c>
      <c r="D192" s="335" t="s">
        <v>2492</v>
      </c>
      <c r="E192" s="221">
        <v>991820.68</v>
      </c>
      <c r="F192" s="230">
        <v>39672.83</v>
      </c>
      <c r="G192" s="230">
        <v>19836.41</v>
      </c>
      <c r="H192" s="230">
        <v>0</v>
      </c>
      <c r="I192" s="230">
        <v>0</v>
      </c>
      <c r="J192" s="230">
        <f t="shared" si="41"/>
        <v>39672.83</v>
      </c>
      <c r="K192" s="230">
        <f t="shared" si="41"/>
        <v>19836.41</v>
      </c>
      <c r="L192" s="231">
        <f>SUM(E192-J192-K192)</f>
        <v>932311.44000000006</v>
      </c>
    </row>
    <row r="193" spans="1:12" s="224" customFormat="1" ht="63" x14ac:dyDescent="0.2">
      <c r="A193" s="220"/>
      <c r="B193" s="220" t="s">
        <v>2179</v>
      </c>
      <c r="C193" s="220" t="s">
        <v>2493</v>
      </c>
      <c r="D193" s="335" t="s">
        <v>2494</v>
      </c>
      <c r="E193" s="226">
        <v>5599.52</v>
      </c>
      <c r="F193" s="230">
        <v>223.98</v>
      </c>
      <c r="G193" s="230">
        <v>111.99</v>
      </c>
      <c r="H193" s="230">
        <v>0</v>
      </c>
      <c r="I193" s="230">
        <v>0</v>
      </c>
      <c r="J193" s="230">
        <f t="shared" si="41"/>
        <v>223.98</v>
      </c>
      <c r="K193" s="230">
        <f t="shared" si="41"/>
        <v>111.99</v>
      </c>
      <c r="L193" s="231">
        <f>SUM(E193-J193-K193)</f>
        <v>5263.5500000000011</v>
      </c>
    </row>
    <row r="194" spans="1:12" s="224" customFormat="1" ht="84" x14ac:dyDescent="0.2">
      <c r="A194" s="220"/>
      <c r="B194" s="220" t="s">
        <v>2179</v>
      </c>
      <c r="C194" s="220" t="s">
        <v>2495</v>
      </c>
      <c r="D194" s="335" t="s">
        <v>2496</v>
      </c>
      <c r="E194" s="226">
        <f>115140.79+7349.41</f>
        <v>122490.2</v>
      </c>
      <c r="F194" s="230">
        <f>SUM(E194*4/100)</f>
        <v>4899.6080000000002</v>
      </c>
      <c r="G194" s="230">
        <f>SUM(E194*2/100)</f>
        <v>2449.8040000000001</v>
      </c>
      <c r="H194" s="230">
        <v>0</v>
      </c>
      <c r="I194" s="230">
        <v>0</v>
      </c>
      <c r="J194" s="230">
        <f t="shared" si="41"/>
        <v>4899.6080000000002</v>
      </c>
      <c r="K194" s="230">
        <f t="shared" si="41"/>
        <v>2449.8040000000001</v>
      </c>
      <c r="L194" s="231">
        <f>SUM(E194-J194-K194)</f>
        <v>115140.788</v>
      </c>
    </row>
    <row r="195" spans="1:12" s="224" customFormat="1" ht="21" x14ac:dyDescent="0.2">
      <c r="A195" s="885" t="s">
        <v>1762</v>
      </c>
      <c r="B195" s="885"/>
      <c r="C195" s="885"/>
      <c r="D195" s="885"/>
      <c r="E195" s="239">
        <f>SUM(E191:E194)</f>
        <v>1155910.4000000001</v>
      </c>
      <c r="F195" s="239">
        <f t="shared" ref="F195:L195" si="42">SUM(F191:F194)</f>
        <v>68796.418000000005</v>
      </c>
      <c r="G195" s="239">
        <f t="shared" si="42"/>
        <v>34398.203999999998</v>
      </c>
      <c r="H195" s="239">
        <f t="shared" si="42"/>
        <v>0</v>
      </c>
      <c r="I195" s="239">
        <f t="shared" si="42"/>
        <v>0</v>
      </c>
      <c r="J195" s="239">
        <f>SUM(J191:J194)</f>
        <v>68796.418000000005</v>
      </c>
      <c r="K195" s="239">
        <f t="shared" si="42"/>
        <v>34398.203999999998</v>
      </c>
      <c r="L195" s="239">
        <f t="shared" si="42"/>
        <v>1052715.7780000002</v>
      </c>
    </row>
    <row r="196" spans="1:12" s="219" customFormat="1" ht="21" x14ac:dyDescent="0.2">
      <c r="A196" s="217" t="s">
        <v>2497</v>
      </c>
      <c r="B196" s="217"/>
      <c r="C196" s="217"/>
      <c r="D196" s="333"/>
      <c r="E196" s="239"/>
      <c r="F196" s="239"/>
      <c r="G196" s="239"/>
      <c r="H196" s="239"/>
      <c r="I196" s="239"/>
      <c r="J196" s="239"/>
      <c r="K196" s="239"/>
      <c r="L196" s="239"/>
    </row>
    <row r="197" spans="1:12" s="224" customFormat="1" ht="63" x14ac:dyDescent="0.2">
      <c r="A197" s="220"/>
      <c r="B197" s="220" t="s">
        <v>2498</v>
      </c>
      <c r="C197" s="220" t="s">
        <v>2499</v>
      </c>
      <c r="D197" s="335" t="s">
        <v>2500</v>
      </c>
      <c r="E197" s="221">
        <v>14400</v>
      </c>
      <c r="F197" s="230">
        <v>0</v>
      </c>
      <c r="G197" s="230">
        <v>0</v>
      </c>
      <c r="H197" s="230">
        <v>1872</v>
      </c>
      <c r="I197" s="230">
        <v>432</v>
      </c>
      <c r="J197" s="230">
        <f t="shared" ref="J197:K200" si="43">SUM(F197+H197)</f>
        <v>1872</v>
      </c>
      <c r="K197" s="230">
        <f t="shared" si="43"/>
        <v>432</v>
      </c>
      <c r="L197" s="231">
        <f t="shared" ref="L197:L202" si="44">SUM(E197-J197-K197)</f>
        <v>12096</v>
      </c>
    </row>
    <row r="198" spans="1:12" s="224" customFormat="1" ht="84" x14ac:dyDescent="0.2">
      <c r="A198" s="220"/>
      <c r="B198" s="220" t="s">
        <v>2370</v>
      </c>
      <c r="C198" s="220" t="s">
        <v>2501</v>
      </c>
      <c r="D198" s="335" t="s">
        <v>2502</v>
      </c>
      <c r="E198" s="221">
        <v>24000</v>
      </c>
      <c r="F198" s="230">
        <v>960</v>
      </c>
      <c r="G198" s="230">
        <v>480</v>
      </c>
      <c r="H198" s="230">
        <v>0</v>
      </c>
      <c r="I198" s="230">
        <v>0</v>
      </c>
      <c r="J198" s="230">
        <f t="shared" si="43"/>
        <v>960</v>
      </c>
      <c r="K198" s="230">
        <f t="shared" si="43"/>
        <v>480</v>
      </c>
      <c r="L198" s="231">
        <f t="shared" si="44"/>
        <v>22560</v>
      </c>
    </row>
    <row r="199" spans="1:12" s="224" customFormat="1" ht="63" x14ac:dyDescent="0.2">
      <c r="A199" s="220"/>
      <c r="B199" s="220" t="s">
        <v>2233</v>
      </c>
      <c r="C199" s="220" t="s">
        <v>2503</v>
      </c>
      <c r="D199" s="335" t="s">
        <v>2504</v>
      </c>
      <c r="E199" s="226">
        <v>10800</v>
      </c>
      <c r="F199" s="230">
        <v>0</v>
      </c>
      <c r="G199" s="230">
        <v>0</v>
      </c>
      <c r="H199" s="230">
        <v>1404</v>
      </c>
      <c r="I199" s="230">
        <v>324</v>
      </c>
      <c r="J199" s="230">
        <f t="shared" si="43"/>
        <v>1404</v>
      </c>
      <c r="K199" s="230">
        <f t="shared" si="43"/>
        <v>324</v>
      </c>
      <c r="L199" s="231">
        <f t="shared" si="44"/>
        <v>9072</v>
      </c>
    </row>
    <row r="200" spans="1:12" s="219" customFormat="1" ht="63" x14ac:dyDescent="0.2">
      <c r="A200" s="220"/>
      <c r="B200" s="220" t="s">
        <v>2505</v>
      </c>
      <c r="C200" s="220" t="s">
        <v>2506</v>
      </c>
      <c r="D200" s="335" t="s">
        <v>2507</v>
      </c>
      <c r="E200" s="226">
        <v>16400</v>
      </c>
      <c r="F200" s="230">
        <v>0</v>
      </c>
      <c r="G200" s="230">
        <v>0</v>
      </c>
      <c r="H200" s="230">
        <v>2132</v>
      </c>
      <c r="I200" s="230">
        <v>492</v>
      </c>
      <c r="J200" s="230">
        <f t="shared" si="43"/>
        <v>2132</v>
      </c>
      <c r="K200" s="230">
        <f t="shared" si="43"/>
        <v>492</v>
      </c>
      <c r="L200" s="231">
        <f t="shared" si="44"/>
        <v>13776</v>
      </c>
    </row>
    <row r="201" spans="1:12" s="224" customFormat="1" ht="63" x14ac:dyDescent="0.2">
      <c r="A201" s="220"/>
      <c r="B201" s="220" t="s">
        <v>2397</v>
      </c>
      <c r="C201" s="220" t="s">
        <v>2398</v>
      </c>
      <c r="D201" s="335" t="s">
        <v>2399</v>
      </c>
      <c r="E201" s="221">
        <v>125000</v>
      </c>
      <c r="F201" s="230">
        <v>0</v>
      </c>
      <c r="G201" s="230">
        <v>0</v>
      </c>
      <c r="H201" s="230">
        <v>16250</v>
      </c>
      <c r="I201" s="230">
        <v>3750</v>
      </c>
      <c r="J201" s="221">
        <f t="shared" ref="J201:K204" si="45">SUM(F201+H201)</f>
        <v>16250</v>
      </c>
      <c r="K201" s="221">
        <f t="shared" si="45"/>
        <v>3750</v>
      </c>
      <c r="L201" s="226">
        <f t="shared" si="44"/>
        <v>105000</v>
      </c>
    </row>
    <row r="202" spans="1:12" s="224" customFormat="1" ht="63" x14ac:dyDescent="0.2">
      <c r="A202" s="220"/>
      <c r="B202" s="220" t="s">
        <v>2406</v>
      </c>
      <c r="C202" s="220" t="s">
        <v>2508</v>
      </c>
      <c r="D202" s="335" t="s">
        <v>2509</v>
      </c>
      <c r="E202" s="221">
        <v>18600</v>
      </c>
      <c r="F202" s="230">
        <v>0</v>
      </c>
      <c r="G202" s="230">
        <v>0</v>
      </c>
      <c r="H202" s="230">
        <v>2418</v>
      </c>
      <c r="I202" s="230">
        <v>558</v>
      </c>
      <c r="J202" s="221">
        <f t="shared" si="45"/>
        <v>2418</v>
      </c>
      <c r="K202" s="221">
        <f t="shared" si="45"/>
        <v>558</v>
      </c>
      <c r="L202" s="226">
        <f t="shared" si="44"/>
        <v>15624</v>
      </c>
    </row>
    <row r="203" spans="1:12" s="224" customFormat="1" ht="63" x14ac:dyDescent="0.2">
      <c r="A203" s="220"/>
      <c r="B203" s="220" t="s">
        <v>2132</v>
      </c>
      <c r="C203" s="220" t="s">
        <v>2510</v>
      </c>
      <c r="D203" s="335" t="s">
        <v>2511</v>
      </c>
      <c r="E203" s="221">
        <v>57000</v>
      </c>
      <c r="F203" s="230">
        <v>0</v>
      </c>
      <c r="G203" s="230">
        <v>0</v>
      </c>
      <c r="H203" s="230">
        <v>7410</v>
      </c>
      <c r="I203" s="230">
        <v>1710</v>
      </c>
      <c r="J203" s="221">
        <f t="shared" si="45"/>
        <v>7410</v>
      </c>
      <c r="K203" s="221">
        <f t="shared" si="45"/>
        <v>1710</v>
      </c>
      <c r="L203" s="226">
        <f>SUM(E203-J203-K203)</f>
        <v>47880</v>
      </c>
    </row>
    <row r="204" spans="1:12" s="224" customFormat="1" ht="63" x14ac:dyDescent="0.2">
      <c r="A204" s="220"/>
      <c r="B204" s="220" t="s">
        <v>2227</v>
      </c>
      <c r="C204" s="220" t="s">
        <v>2512</v>
      </c>
      <c r="D204" s="335" t="s">
        <v>2513</v>
      </c>
      <c r="E204" s="221">
        <v>4000</v>
      </c>
      <c r="F204" s="230">
        <v>0</v>
      </c>
      <c r="G204" s="230">
        <v>0</v>
      </c>
      <c r="H204" s="230">
        <v>520</v>
      </c>
      <c r="I204" s="230">
        <v>120</v>
      </c>
      <c r="J204" s="221">
        <f t="shared" si="45"/>
        <v>520</v>
      </c>
      <c r="K204" s="221">
        <f t="shared" si="45"/>
        <v>120</v>
      </c>
      <c r="L204" s="226">
        <f>SUM(E204-J204-K204)</f>
        <v>3360</v>
      </c>
    </row>
    <row r="205" spans="1:12" s="224" customFormat="1" ht="21" x14ac:dyDescent="0.2">
      <c r="A205" s="885" t="s">
        <v>2514</v>
      </c>
      <c r="B205" s="885"/>
      <c r="C205" s="885"/>
      <c r="D205" s="885"/>
      <c r="E205" s="239">
        <f>SUM(E197:E204)</f>
        <v>270200</v>
      </c>
      <c r="F205" s="239">
        <f t="shared" ref="F205:L205" si="46">SUM(F197:F204)</f>
        <v>960</v>
      </c>
      <c r="G205" s="239">
        <f t="shared" si="46"/>
        <v>480</v>
      </c>
      <c r="H205" s="239">
        <f t="shared" si="46"/>
        <v>32006</v>
      </c>
      <c r="I205" s="239">
        <f t="shared" si="46"/>
        <v>7386</v>
      </c>
      <c r="J205" s="239">
        <f t="shared" si="46"/>
        <v>32966</v>
      </c>
      <c r="K205" s="239">
        <f t="shared" si="46"/>
        <v>7866</v>
      </c>
      <c r="L205" s="239">
        <f t="shared" si="46"/>
        <v>229368</v>
      </c>
    </row>
    <row r="206" spans="1:12" s="219" customFormat="1" ht="21" x14ac:dyDescent="0.2">
      <c r="A206" s="217" t="s">
        <v>2515</v>
      </c>
      <c r="B206" s="217"/>
      <c r="C206" s="217"/>
      <c r="D206" s="333"/>
      <c r="E206" s="239"/>
      <c r="F206" s="239"/>
      <c r="G206" s="239"/>
      <c r="H206" s="239"/>
      <c r="I206" s="239"/>
      <c r="J206" s="239"/>
      <c r="K206" s="239"/>
      <c r="L206" s="239"/>
    </row>
    <row r="207" spans="1:12" s="224" customFormat="1" ht="63" x14ac:dyDescent="0.2">
      <c r="A207" s="220"/>
      <c r="B207" s="220" t="s">
        <v>2516</v>
      </c>
      <c r="C207" s="220" t="s">
        <v>2517</v>
      </c>
      <c r="D207" s="335" t="s">
        <v>2518</v>
      </c>
      <c r="E207" s="230">
        <v>29000</v>
      </c>
      <c r="F207" s="230">
        <v>1160</v>
      </c>
      <c r="G207" s="230">
        <v>580</v>
      </c>
      <c r="H207" s="230">
        <v>0</v>
      </c>
      <c r="I207" s="230">
        <v>0</v>
      </c>
      <c r="J207" s="230">
        <f>SUM(F207+H207)</f>
        <v>1160</v>
      </c>
      <c r="K207" s="230">
        <f>SUM(G207+I207)</f>
        <v>580</v>
      </c>
      <c r="L207" s="230">
        <f>SUM(E207-J207-K207)</f>
        <v>27260</v>
      </c>
    </row>
    <row r="208" spans="1:12" s="224" customFormat="1" ht="84" x14ac:dyDescent="0.2">
      <c r="A208" s="220"/>
      <c r="B208" s="220" t="s">
        <v>2068</v>
      </c>
      <c r="C208" s="220" t="s">
        <v>2519</v>
      </c>
      <c r="D208" s="335" t="s">
        <v>2520</v>
      </c>
      <c r="E208" s="221">
        <v>8600</v>
      </c>
      <c r="F208" s="230">
        <v>344</v>
      </c>
      <c r="G208" s="230">
        <v>172</v>
      </c>
      <c r="H208" s="230">
        <v>0</v>
      </c>
      <c r="I208" s="230">
        <v>0</v>
      </c>
      <c r="J208" s="230">
        <f>SUM(F208+H208)</f>
        <v>344</v>
      </c>
      <c r="K208" s="230">
        <f>SUM(G208+I208)</f>
        <v>172</v>
      </c>
      <c r="L208" s="231">
        <f>SUM(E208-J208-K208)</f>
        <v>8084</v>
      </c>
    </row>
    <row r="209" spans="1:50" s="224" customFormat="1" ht="21" x14ac:dyDescent="0.2">
      <c r="A209" s="885" t="s">
        <v>2521</v>
      </c>
      <c r="B209" s="885"/>
      <c r="C209" s="885"/>
      <c r="D209" s="885"/>
      <c r="E209" s="239">
        <f>SUM(E207:E208)</f>
        <v>37600</v>
      </c>
      <c r="F209" s="239">
        <f t="shared" ref="F209:L209" si="47">SUM(F207:F208)</f>
        <v>1504</v>
      </c>
      <c r="G209" s="239">
        <f t="shared" si="47"/>
        <v>752</v>
      </c>
      <c r="H209" s="239">
        <f t="shared" si="47"/>
        <v>0</v>
      </c>
      <c r="I209" s="239">
        <f t="shared" si="47"/>
        <v>0</v>
      </c>
      <c r="J209" s="239">
        <f t="shared" si="47"/>
        <v>1504</v>
      </c>
      <c r="K209" s="239">
        <f t="shared" si="47"/>
        <v>752</v>
      </c>
      <c r="L209" s="239">
        <f t="shared" si="47"/>
        <v>35344</v>
      </c>
    </row>
    <row r="210" spans="1:50" s="229" customFormat="1" ht="21" x14ac:dyDescent="0.2">
      <c r="A210" s="233" t="s">
        <v>48</v>
      </c>
      <c r="B210" s="233"/>
      <c r="C210" s="217"/>
      <c r="D210" s="333"/>
      <c r="E210" s="239"/>
      <c r="F210" s="239"/>
      <c r="G210" s="239"/>
      <c r="H210" s="239"/>
      <c r="I210" s="239"/>
      <c r="J210" s="239"/>
      <c r="K210" s="239"/>
      <c r="L210" s="23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  <c r="AD210" s="219"/>
      <c r="AE210" s="219"/>
      <c r="AF210" s="219"/>
      <c r="AG210" s="219"/>
      <c r="AH210" s="219"/>
      <c r="AI210" s="219"/>
      <c r="AJ210" s="219"/>
      <c r="AK210" s="219"/>
      <c r="AL210" s="219"/>
      <c r="AM210" s="219"/>
      <c r="AN210" s="219"/>
      <c r="AO210" s="219"/>
      <c r="AP210" s="219"/>
      <c r="AQ210" s="219"/>
      <c r="AR210" s="219"/>
      <c r="AS210" s="219"/>
      <c r="AT210" s="219"/>
      <c r="AU210" s="219"/>
      <c r="AV210" s="219"/>
      <c r="AW210" s="219"/>
      <c r="AX210" s="219"/>
    </row>
    <row r="211" spans="1:50" s="224" customFormat="1" ht="84" x14ac:dyDescent="0.2">
      <c r="A211" s="220"/>
      <c r="B211" s="220" t="s">
        <v>2432</v>
      </c>
      <c r="C211" s="220" t="s">
        <v>2522</v>
      </c>
      <c r="D211" s="335" t="s">
        <v>2523</v>
      </c>
      <c r="E211" s="230">
        <v>6670800</v>
      </c>
      <c r="F211" s="230">
        <v>266832</v>
      </c>
      <c r="G211" s="230">
        <v>133416</v>
      </c>
      <c r="H211" s="230">
        <v>0</v>
      </c>
      <c r="I211" s="230">
        <v>0</v>
      </c>
      <c r="J211" s="230">
        <f t="shared" ref="J211:K213" si="48">SUM(F211+H211)</f>
        <v>266832</v>
      </c>
      <c r="K211" s="230">
        <f t="shared" si="48"/>
        <v>133416</v>
      </c>
      <c r="L211" s="230">
        <f>SUM(E211-J211-K211)</f>
        <v>6270552</v>
      </c>
    </row>
    <row r="212" spans="1:50" s="224" customFormat="1" ht="63" x14ac:dyDescent="0.2">
      <c r="A212" s="220"/>
      <c r="B212" s="220" t="s">
        <v>2524</v>
      </c>
      <c r="C212" s="220" t="s">
        <v>2525</v>
      </c>
      <c r="D212" s="335" t="s">
        <v>2526</v>
      </c>
      <c r="E212" s="230">
        <v>5000000</v>
      </c>
      <c r="F212" s="230">
        <v>200000</v>
      </c>
      <c r="G212" s="230">
        <v>100000</v>
      </c>
      <c r="H212" s="230">
        <v>0</v>
      </c>
      <c r="I212" s="230">
        <v>0</v>
      </c>
      <c r="J212" s="230">
        <f t="shared" si="48"/>
        <v>200000</v>
      </c>
      <c r="K212" s="230">
        <f t="shared" si="48"/>
        <v>100000</v>
      </c>
      <c r="L212" s="230">
        <f>SUM(E212-J212-K212)</f>
        <v>4700000</v>
      </c>
    </row>
    <row r="213" spans="1:50" s="229" customFormat="1" ht="63" x14ac:dyDescent="0.2">
      <c r="A213" s="225"/>
      <c r="B213" s="225" t="s">
        <v>2527</v>
      </c>
      <c r="C213" s="225" t="s">
        <v>2528</v>
      </c>
      <c r="D213" s="336" t="s">
        <v>2529</v>
      </c>
      <c r="E213" s="226">
        <v>741200</v>
      </c>
      <c r="F213" s="231">
        <v>29648</v>
      </c>
      <c r="G213" s="231">
        <v>14824</v>
      </c>
      <c r="H213" s="231">
        <v>0</v>
      </c>
      <c r="I213" s="231">
        <v>0</v>
      </c>
      <c r="J213" s="231">
        <f t="shared" si="48"/>
        <v>29648</v>
      </c>
      <c r="K213" s="231">
        <f t="shared" si="48"/>
        <v>14824</v>
      </c>
      <c r="L213" s="231">
        <f>SUM(E213-J213-K213)</f>
        <v>696728</v>
      </c>
    </row>
    <row r="214" spans="1:50" s="224" customFormat="1" ht="84" x14ac:dyDescent="0.2">
      <c r="A214" s="220"/>
      <c r="B214" s="220" t="s">
        <v>2132</v>
      </c>
      <c r="C214" s="220" t="s">
        <v>2530</v>
      </c>
      <c r="D214" s="335" t="s">
        <v>2531</v>
      </c>
      <c r="E214" s="221">
        <v>5883240</v>
      </c>
      <c r="F214" s="230">
        <v>235329.6</v>
      </c>
      <c r="G214" s="230">
        <v>117664.8</v>
      </c>
      <c r="H214" s="230">
        <v>0</v>
      </c>
      <c r="I214" s="230">
        <v>0</v>
      </c>
      <c r="J214" s="221">
        <f>SUM(F214+H214)</f>
        <v>235329.6</v>
      </c>
      <c r="K214" s="221">
        <f>SUM(G214+I214)</f>
        <v>117664.8</v>
      </c>
      <c r="L214" s="226">
        <f>SUM(E214-J214-K214)</f>
        <v>5530245.6000000006</v>
      </c>
    </row>
    <row r="215" spans="1:50" s="224" customFormat="1" ht="84" x14ac:dyDescent="0.2">
      <c r="A215" s="220"/>
      <c r="B215" s="220" t="s">
        <v>2132</v>
      </c>
      <c r="C215" s="220" t="s">
        <v>2532</v>
      </c>
      <c r="D215" s="335" t="s">
        <v>2533</v>
      </c>
      <c r="E215" s="221">
        <v>592500</v>
      </c>
      <c r="F215" s="230">
        <v>0</v>
      </c>
      <c r="G215" s="230">
        <v>0</v>
      </c>
      <c r="H215" s="230">
        <v>77025</v>
      </c>
      <c r="I215" s="230">
        <v>17775</v>
      </c>
      <c r="J215" s="221">
        <f>SUM(F215+H215)</f>
        <v>77025</v>
      </c>
      <c r="K215" s="221">
        <f>SUM(G215+I215)</f>
        <v>17775</v>
      </c>
      <c r="L215" s="226">
        <f>SUM(E215-J215-K215)</f>
        <v>497700</v>
      </c>
    </row>
    <row r="216" spans="1:50" s="219" customFormat="1" ht="21" x14ac:dyDescent="0.2">
      <c r="A216" s="885" t="s">
        <v>1772</v>
      </c>
      <c r="B216" s="885"/>
      <c r="C216" s="885"/>
      <c r="D216" s="885"/>
      <c r="E216" s="239">
        <f>SUM(E211:E215)</f>
        <v>18887740</v>
      </c>
      <c r="F216" s="239">
        <f t="shared" ref="F216:L216" si="49">SUM(F211:F215)</f>
        <v>731809.6</v>
      </c>
      <c r="G216" s="239">
        <f t="shared" si="49"/>
        <v>365904.8</v>
      </c>
      <c r="H216" s="239">
        <f t="shared" si="49"/>
        <v>77025</v>
      </c>
      <c r="I216" s="239">
        <f t="shared" si="49"/>
        <v>17775</v>
      </c>
      <c r="J216" s="239">
        <f t="shared" si="49"/>
        <v>808834.6</v>
      </c>
      <c r="K216" s="239">
        <f t="shared" si="49"/>
        <v>383679.8</v>
      </c>
      <c r="L216" s="239">
        <f t="shared" si="49"/>
        <v>17695225.600000001</v>
      </c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224"/>
      <c r="AJ216" s="224"/>
      <c r="AK216" s="224"/>
      <c r="AL216" s="224"/>
      <c r="AM216" s="224"/>
      <c r="AN216" s="224"/>
      <c r="AO216" s="224"/>
      <c r="AP216" s="224"/>
      <c r="AQ216" s="224"/>
      <c r="AR216" s="224"/>
      <c r="AS216" s="224"/>
      <c r="AT216" s="224"/>
      <c r="AU216" s="224"/>
      <c r="AV216" s="224"/>
      <c r="AW216" s="224"/>
      <c r="AX216" s="224"/>
    </row>
    <row r="217" spans="1:50" s="219" customFormat="1" ht="21" x14ac:dyDescent="0.2">
      <c r="A217" s="233" t="s">
        <v>52</v>
      </c>
      <c r="B217" s="233"/>
      <c r="C217" s="217"/>
      <c r="D217" s="333"/>
      <c r="E217" s="239"/>
      <c r="F217" s="239"/>
      <c r="G217" s="239"/>
      <c r="H217" s="239"/>
      <c r="I217" s="239"/>
      <c r="J217" s="239"/>
      <c r="K217" s="239"/>
      <c r="L217" s="239"/>
    </row>
    <row r="218" spans="1:50" s="224" customFormat="1" ht="63" x14ac:dyDescent="0.2">
      <c r="A218" s="220"/>
      <c r="B218" s="220" t="s">
        <v>2490</v>
      </c>
      <c r="C218" s="220" t="s">
        <v>2534</v>
      </c>
      <c r="D218" s="335" t="s">
        <v>2535</v>
      </c>
      <c r="E218" s="221">
        <v>5000</v>
      </c>
      <c r="F218" s="230">
        <v>0</v>
      </c>
      <c r="G218" s="230">
        <v>0</v>
      </c>
      <c r="H218" s="230">
        <v>650</v>
      </c>
      <c r="I218" s="230">
        <v>150</v>
      </c>
      <c r="J218" s="230">
        <f t="shared" ref="J218:K221" si="50">SUM(F218+H218)</f>
        <v>650</v>
      </c>
      <c r="K218" s="230">
        <f t="shared" si="50"/>
        <v>150</v>
      </c>
      <c r="L218" s="231">
        <f>SUM(E218-J218-K218)</f>
        <v>4200</v>
      </c>
    </row>
    <row r="219" spans="1:50" s="224" customFormat="1" ht="63" x14ac:dyDescent="0.2">
      <c r="A219" s="220"/>
      <c r="B219" s="220" t="s">
        <v>2459</v>
      </c>
      <c r="C219" s="220" t="s">
        <v>2536</v>
      </c>
      <c r="D219" s="335" t="s">
        <v>2537</v>
      </c>
      <c r="E219" s="226">
        <v>11000</v>
      </c>
      <c r="F219" s="230">
        <v>0</v>
      </c>
      <c r="G219" s="230">
        <v>0</v>
      </c>
      <c r="H219" s="230">
        <v>1430</v>
      </c>
      <c r="I219" s="230">
        <v>330</v>
      </c>
      <c r="J219" s="230">
        <f t="shared" si="50"/>
        <v>1430</v>
      </c>
      <c r="K219" s="230">
        <f t="shared" si="50"/>
        <v>330</v>
      </c>
      <c r="L219" s="231">
        <f>SUM(E219-J219-K219)</f>
        <v>9240</v>
      </c>
    </row>
    <row r="220" spans="1:50" s="224" customFormat="1" ht="63" x14ac:dyDescent="0.45">
      <c r="A220" s="338"/>
      <c r="B220" s="220" t="s">
        <v>2538</v>
      </c>
      <c r="C220" s="220" t="s">
        <v>2539</v>
      </c>
      <c r="D220" s="335" t="s">
        <v>2540</v>
      </c>
      <c r="E220" s="221">
        <v>2500</v>
      </c>
      <c r="F220" s="230">
        <v>0</v>
      </c>
      <c r="G220" s="230">
        <v>0</v>
      </c>
      <c r="H220" s="230">
        <v>325</v>
      </c>
      <c r="I220" s="230">
        <v>75</v>
      </c>
      <c r="J220" s="221">
        <f t="shared" si="50"/>
        <v>325</v>
      </c>
      <c r="K220" s="221">
        <f t="shared" si="50"/>
        <v>75</v>
      </c>
      <c r="L220" s="226">
        <f>SUM(E220-J220-K220)</f>
        <v>2100</v>
      </c>
    </row>
    <row r="221" spans="1:50" s="224" customFormat="1" ht="63" x14ac:dyDescent="0.45">
      <c r="A221" s="338"/>
      <c r="B221" s="220" t="s">
        <v>2190</v>
      </c>
      <c r="C221" s="220" t="s">
        <v>2541</v>
      </c>
      <c r="D221" s="335" t="s">
        <v>2542</v>
      </c>
      <c r="E221" s="221">
        <v>7500</v>
      </c>
      <c r="F221" s="230">
        <v>0</v>
      </c>
      <c r="G221" s="230">
        <v>0</v>
      </c>
      <c r="H221" s="230">
        <v>975</v>
      </c>
      <c r="I221" s="230">
        <v>225</v>
      </c>
      <c r="J221" s="221">
        <f t="shared" si="50"/>
        <v>975</v>
      </c>
      <c r="K221" s="221">
        <f t="shared" si="50"/>
        <v>225</v>
      </c>
      <c r="L221" s="226">
        <f>SUM(E221-J221-K221)</f>
        <v>6300</v>
      </c>
    </row>
    <row r="222" spans="1:50" s="219" customFormat="1" ht="21" x14ac:dyDescent="0.2">
      <c r="A222" s="885" t="s">
        <v>1900</v>
      </c>
      <c r="B222" s="885"/>
      <c r="C222" s="885"/>
      <c r="D222" s="885"/>
      <c r="E222" s="242">
        <f>SUM(E218:E221)</f>
        <v>26000</v>
      </c>
      <c r="F222" s="242">
        <f t="shared" ref="F222:L222" si="51">SUM(F218:F221)</f>
        <v>0</v>
      </c>
      <c r="G222" s="242">
        <f t="shared" si="51"/>
        <v>0</v>
      </c>
      <c r="H222" s="242">
        <f t="shared" si="51"/>
        <v>3380</v>
      </c>
      <c r="I222" s="242">
        <f t="shared" si="51"/>
        <v>780</v>
      </c>
      <c r="J222" s="242">
        <f t="shared" si="51"/>
        <v>3380</v>
      </c>
      <c r="K222" s="242">
        <f t="shared" si="51"/>
        <v>780</v>
      </c>
      <c r="L222" s="242">
        <f t="shared" si="51"/>
        <v>21840</v>
      </c>
    </row>
    <row r="223" spans="1:50" s="232" customFormat="1" ht="21" x14ac:dyDescent="0.2">
      <c r="A223" s="240" t="s">
        <v>452</v>
      </c>
      <c r="B223" s="240"/>
      <c r="C223" s="238"/>
      <c r="D223" s="346"/>
      <c r="E223" s="242"/>
      <c r="F223" s="242"/>
      <c r="G223" s="242"/>
      <c r="H223" s="242"/>
      <c r="I223" s="242"/>
      <c r="J223" s="242"/>
      <c r="K223" s="242"/>
      <c r="L223" s="242"/>
    </row>
    <row r="224" spans="1:50" s="224" customFormat="1" ht="63" x14ac:dyDescent="0.2">
      <c r="A224" s="220"/>
      <c r="B224" s="220" t="s">
        <v>2113</v>
      </c>
      <c r="C224" s="220" t="s">
        <v>2543</v>
      </c>
      <c r="D224" s="335" t="s">
        <v>2544</v>
      </c>
      <c r="E224" s="221">
        <v>8500</v>
      </c>
      <c r="F224" s="230">
        <v>0</v>
      </c>
      <c r="G224" s="230">
        <v>0</v>
      </c>
      <c r="H224" s="230">
        <v>1105</v>
      </c>
      <c r="I224" s="230">
        <v>255</v>
      </c>
      <c r="J224" s="230">
        <f>SUM(F224+H224)</f>
        <v>1105</v>
      </c>
      <c r="K224" s="230">
        <f>SUM(G224+I224)</f>
        <v>255</v>
      </c>
      <c r="L224" s="231">
        <f>SUM(E224-J224-K224)</f>
        <v>7140</v>
      </c>
    </row>
    <row r="225" spans="1:12" s="224" customFormat="1" ht="42" x14ac:dyDescent="0.2">
      <c r="A225" s="220"/>
      <c r="B225" s="220" t="s">
        <v>2385</v>
      </c>
      <c r="C225" s="220" t="s">
        <v>2545</v>
      </c>
      <c r="D225" s="335" t="s">
        <v>2546</v>
      </c>
      <c r="E225" s="226">
        <v>19500</v>
      </c>
      <c r="F225" s="230">
        <v>0</v>
      </c>
      <c r="G225" s="230">
        <v>0</v>
      </c>
      <c r="H225" s="230">
        <v>2535</v>
      </c>
      <c r="I225" s="230">
        <v>585</v>
      </c>
      <c r="J225" s="230">
        <f>SUM(F225+H225)</f>
        <v>2535</v>
      </c>
      <c r="K225" s="230">
        <f>SUM(G225+I225)</f>
        <v>585</v>
      </c>
      <c r="L225" s="231">
        <f>SUM(E225-J225-K225)</f>
        <v>16380</v>
      </c>
    </row>
    <row r="226" spans="1:12" s="232" customFormat="1" ht="21" x14ac:dyDescent="0.2">
      <c r="A226" s="885" t="s">
        <v>1889</v>
      </c>
      <c r="B226" s="885"/>
      <c r="C226" s="885"/>
      <c r="D226" s="885"/>
      <c r="E226" s="239">
        <f>SUM(E224:E225)</f>
        <v>28000</v>
      </c>
      <c r="F226" s="239">
        <f t="shared" ref="F226:L226" si="52">SUM(F224:F225)</f>
        <v>0</v>
      </c>
      <c r="G226" s="239">
        <f t="shared" si="52"/>
        <v>0</v>
      </c>
      <c r="H226" s="239">
        <f t="shared" si="52"/>
        <v>3640</v>
      </c>
      <c r="I226" s="239">
        <f t="shared" si="52"/>
        <v>840</v>
      </c>
      <c r="J226" s="239">
        <f t="shared" si="52"/>
        <v>3640</v>
      </c>
      <c r="K226" s="239">
        <f t="shared" si="52"/>
        <v>840</v>
      </c>
      <c r="L226" s="239">
        <f t="shared" si="52"/>
        <v>23520</v>
      </c>
    </row>
    <row r="227" spans="1:12" s="219" customFormat="1" ht="21" x14ac:dyDescent="0.2">
      <c r="A227" s="233" t="s">
        <v>54</v>
      </c>
      <c r="B227" s="233"/>
      <c r="C227" s="217"/>
      <c r="D227" s="333"/>
      <c r="E227" s="239"/>
      <c r="F227" s="239"/>
      <c r="G227" s="239"/>
      <c r="H227" s="239"/>
      <c r="I227" s="239"/>
      <c r="J227" s="239"/>
      <c r="K227" s="239"/>
      <c r="L227" s="239"/>
    </row>
    <row r="228" spans="1:12" s="392" customFormat="1" ht="63" x14ac:dyDescent="0.2">
      <c r="A228" s="220"/>
      <c r="B228" s="220" t="s">
        <v>2547</v>
      </c>
      <c r="C228" s="220" t="s">
        <v>2548</v>
      </c>
      <c r="D228" s="335" t="s">
        <v>2549</v>
      </c>
      <c r="E228" s="231">
        <v>46500</v>
      </c>
      <c r="F228" s="230">
        <v>0</v>
      </c>
      <c r="G228" s="230">
        <v>0</v>
      </c>
      <c r="H228" s="230">
        <f>SUM(E228*13/100)</f>
        <v>6045</v>
      </c>
      <c r="I228" s="230">
        <f>SUM(E228*3/100)</f>
        <v>1395</v>
      </c>
      <c r="J228" s="230">
        <f t="shared" ref="J228:K235" si="53">SUM(F228+H228)</f>
        <v>6045</v>
      </c>
      <c r="K228" s="230">
        <f t="shared" si="53"/>
        <v>1395</v>
      </c>
      <c r="L228" s="230">
        <f t="shared" ref="L228:L235" si="54">SUM(E228-J228-K228)</f>
        <v>39060</v>
      </c>
    </row>
    <row r="229" spans="1:12" s="224" customFormat="1" ht="63" x14ac:dyDescent="0.2">
      <c r="A229" s="220"/>
      <c r="B229" s="220" t="s">
        <v>2505</v>
      </c>
      <c r="C229" s="220" t="s">
        <v>2550</v>
      </c>
      <c r="D229" s="335" t="s">
        <v>2551</v>
      </c>
      <c r="E229" s="226">
        <v>6400</v>
      </c>
      <c r="F229" s="230">
        <v>0</v>
      </c>
      <c r="G229" s="230">
        <v>0</v>
      </c>
      <c r="H229" s="230">
        <v>832</v>
      </c>
      <c r="I229" s="230">
        <v>192</v>
      </c>
      <c r="J229" s="230">
        <f t="shared" si="53"/>
        <v>832</v>
      </c>
      <c r="K229" s="230">
        <f t="shared" si="53"/>
        <v>192</v>
      </c>
      <c r="L229" s="231">
        <f t="shared" si="54"/>
        <v>5376</v>
      </c>
    </row>
    <row r="230" spans="1:12" s="224" customFormat="1" ht="42" x14ac:dyDescent="0.45">
      <c r="A230" s="338"/>
      <c r="B230" s="220" t="s">
        <v>2394</v>
      </c>
      <c r="C230" s="220" t="s">
        <v>2552</v>
      </c>
      <c r="D230" s="335" t="s">
        <v>2553</v>
      </c>
      <c r="E230" s="221">
        <v>9600</v>
      </c>
      <c r="F230" s="230">
        <v>0</v>
      </c>
      <c r="G230" s="230">
        <v>0</v>
      </c>
      <c r="H230" s="230">
        <v>1248</v>
      </c>
      <c r="I230" s="230">
        <v>288</v>
      </c>
      <c r="J230" s="221">
        <f t="shared" si="53"/>
        <v>1248</v>
      </c>
      <c r="K230" s="221">
        <f t="shared" si="53"/>
        <v>288</v>
      </c>
      <c r="L230" s="226">
        <f t="shared" si="54"/>
        <v>8064</v>
      </c>
    </row>
    <row r="231" spans="1:12" s="224" customFormat="1" ht="84" x14ac:dyDescent="0.2">
      <c r="A231" s="220"/>
      <c r="B231" s="220" t="s">
        <v>2554</v>
      </c>
      <c r="C231" s="220" t="s">
        <v>2555</v>
      </c>
      <c r="D231" s="335" t="s">
        <v>2556</v>
      </c>
      <c r="E231" s="221">
        <v>38000</v>
      </c>
      <c r="F231" s="230">
        <v>1520</v>
      </c>
      <c r="G231" s="230">
        <v>760</v>
      </c>
      <c r="H231" s="230">
        <v>0</v>
      </c>
      <c r="I231" s="230">
        <v>0</v>
      </c>
      <c r="J231" s="221">
        <f t="shared" si="53"/>
        <v>1520</v>
      </c>
      <c r="K231" s="221">
        <f t="shared" si="53"/>
        <v>760</v>
      </c>
      <c r="L231" s="226">
        <f t="shared" si="54"/>
        <v>35720</v>
      </c>
    </row>
    <row r="232" spans="1:12" s="224" customFormat="1" ht="42" x14ac:dyDescent="0.2">
      <c r="A232" s="220"/>
      <c r="B232" s="220" t="s">
        <v>2557</v>
      </c>
      <c r="C232" s="220" t="s">
        <v>2558</v>
      </c>
      <c r="D232" s="335" t="s">
        <v>2559</v>
      </c>
      <c r="E232" s="221">
        <v>4800</v>
      </c>
      <c r="F232" s="230">
        <v>0</v>
      </c>
      <c r="G232" s="230">
        <v>0</v>
      </c>
      <c r="H232" s="230">
        <v>624</v>
      </c>
      <c r="I232" s="230">
        <v>144</v>
      </c>
      <c r="J232" s="221">
        <f t="shared" si="53"/>
        <v>624</v>
      </c>
      <c r="K232" s="221">
        <f t="shared" si="53"/>
        <v>144</v>
      </c>
      <c r="L232" s="226">
        <f t="shared" si="54"/>
        <v>4032</v>
      </c>
    </row>
    <row r="233" spans="1:12" s="224" customFormat="1" ht="63" x14ac:dyDescent="0.2">
      <c r="A233" s="220"/>
      <c r="B233" s="220" t="s">
        <v>2560</v>
      </c>
      <c r="C233" s="220" t="s">
        <v>2561</v>
      </c>
      <c r="D233" s="335" t="s">
        <v>2562</v>
      </c>
      <c r="E233" s="221">
        <v>11750</v>
      </c>
      <c r="F233" s="230">
        <v>0</v>
      </c>
      <c r="G233" s="230">
        <v>0</v>
      </c>
      <c r="H233" s="230">
        <v>1527.5</v>
      </c>
      <c r="I233" s="230">
        <v>352.5</v>
      </c>
      <c r="J233" s="221">
        <f t="shared" si="53"/>
        <v>1527.5</v>
      </c>
      <c r="K233" s="221">
        <f t="shared" si="53"/>
        <v>352.5</v>
      </c>
      <c r="L233" s="226">
        <f t="shared" si="54"/>
        <v>9870</v>
      </c>
    </row>
    <row r="234" spans="1:12" s="224" customFormat="1" ht="63" x14ac:dyDescent="0.2">
      <c r="A234" s="220"/>
      <c r="B234" s="220" t="s">
        <v>2198</v>
      </c>
      <c r="C234" s="220" t="s">
        <v>2563</v>
      </c>
      <c r="D234" s="335" t="s">
        <v>2564</v>
      </c>
      <c r="E234" s="221">
        <v>61200</v>
      </c>
      <c r="F234" s="230">
        <v>0</v>
      </c>
      <c r="G234" s="230">
        <v>0</v>
      </c>
      <c r="H234" s="230">
        <v>7956</v>
      </c>
      <c r="I234" s="230">
        <v>1836</v>
      </c>
      <c r="J234" s="221">
        <f t="shared" si="53"/>
        <v>7956</v>
      </c>
      <c r="K234" s="221">
        <f t="shared" si="53"/>
        <v>1836</v>
      </c>
      <c r="L234" s="226">
        <f t="shared" si="54"/>
        <v>51408</v>
      </c>
    </row>
    <row r="235" spans="1:12" s="224" customFormat="1" ht="84" x14ac:dyDescent="0.2">
      <c r="A235" s="220"/>
      <c r="B235" s="220" t="s">
        <v>2565</v>
      </c>
      <c r="C235" s="220" t="s">
        <v>2566</v>
      </c>
      <c r="D235" s="335" t="s">
        <v>2567</v>
      </c>
      <c r="E235" s="221">
        <v>57000</v>
      </c>
      <c r="F235" s="230">
        <v>2280</v>
      </c>
      <c r="G235" s="230">
        <v>1140</v>
      </c>
      <c r="H235" s="230">
        <v>0</v>
      </c>
      <c r="I235" s="230">
        <v>0</v>
      </c>
      <c r="J235" s="221">
        <f t="shared" si="53"/>
        <v>2280</v>
      </c>
      <c r="K235" s="221">
        <f t="shared" si="53"/>
        <v>1140</v>
      </c>
      <c r="L235" s="226">
        <f t="shared" si="54"/>
        <v>53580</v>
      </c>
    </row>
    <row r="236" spans="1:12" s="219" customFormat="1" ht="21" x14ac:dyDescent="0.2">
      <c r="A236" s="885" t="s">
        <v>1939</v>
      </c>
      <c r="B236" s="885"/>
      <c r="C236" s="885"/>
      <c r="D236" s="885"/>
      <c r="E236" s="242">
        <f>SUM(E228:E235)</f>
        <v>235250</v>
      </c>
      <c r="F236" s="242">
        <f t="shared" ref="F236:L236" si="55">SUM(F228:F235)</f>
        <v>3800</v>
      </c>
      <c r="G236" s="242">
        <f t="shared" si="55"/>
        <v>1900</v>
      </c>
      <c r="H236" s="242">
        <f t="shared" si="55"/>
        <v>18232.5</v>
      </c>
      <c r="I236" s="242">
        <f t="shared" si="55"/>
        <v>4207.5</v>
      </c>
      <c r="J236" s="242">
        <f t="shared" si="55"/>
        <v>22032.5</v>
      </c>
      <c r="K236" s="242">
        <f t="shared" si="55"/>
        <v>6107.5</v>
      </c>
      <c r="L236" s="242">
        <f t="shared" si="55"/>
        <v>207110</v>
      </c>
    </row>
    <row r="237" spans="1:12" s="219" customFormat="1" ht="21" x14ac:dyDescent="0.2">
      <c r="A237" s="233" t="s">
        <v>69</v>
      </c>
      <c r="B237" s="233"/>
      <c r="C237" s="217"/>
      <c r="D237" s="333"/>
      <c r="E237" s="239"/>
      <c r="F237" s="239"/>
      <c r="G237" s="239"/>
      <c r="H237" s="239"/>
      <c r="I237" s="239"/>
      <c r="J237" s="239"/>
      <c r="K237" s="239"/>
      <c r="L237" s="239"/>
    </row>
    <row r="238" spans="1:12" s="224" customFormat="1" ht="63" x14ac:dyDescent="0.2">
      <c r="A238" s="220"/>
      <c r="B238" s="220" t="s">
        <v>2328</v>
      </c>
      <c r="C238" s="220" t="s">
        <v>2568</v>
      </c>
      <c r="D238" s="335" t="s">
        <v>2569</v>
      </c>
      <c r="E238" s="221">
        <v>16200</v>
      </c>
      <c r="F238" s="230">
        <v>0</v>
      </c>
      <c r="G238" s="230">
        <v>0</v>
      </c>
      <c r="H238" s="230">
        <v>2106</v>
      </c>
      <c r="I238" s="230">
        <v>486</v>
      </c>
      <c r="J238" s="230">
        <f t="shared" ref="J238:K241" si="56">SUM(F238+H238)</f>
        <v>2106</v>
      </c>
      <c r="K238" s="230">
        <f t="shared" si="56"/>
        <v>486</v>
      </c>
      <c r="L238" s="231">
        <f>SUM(E238-J238-K238)</f>
        <v>13608</v>
      </c>
    </row>
    <row r="239" spans="1:12" s="224" customFormat="1" ht="84" x14ac:dyDescent="0.2">
      <c r="A239" s="220"/>
      <c r="B239" s="220" t="s">
        <v>2570</v>
      </c>
      <c r="C239" s="220" t="s">
        <v>2571</v>
      </c>
      <c r="D239" s="335" t="s">
        <v>2572</v>
      </c>
      <c r="E239" s="221">
        <v>22500</v>
      </c>
      <c r="F239" s="230">
        <v>0</v>
      </c>
      <c r="G239" s="230">
        <v>0</v>
      </c>
      <c r="H239" s="230">
        <v>2925</v>
      </c>
      <c r="I239" s="230">
        <v>675</v>
      </c>
      <c r="J239" s="221">
        <f t="shared" si="56"/>
        <v>2925</v>
      </c>
      <c r="K239" s="221">
        <f t="shared" si="56"/>
        <v>675</v>
      </c>
      <c r="L239" s="226">
        <f>SUM(E239-J239-K239)</f>
        <v>18900</v>
      </c>
    </row>
    <row r="240" spans="1:12" s="224" customFormat="1" ht="63" x14ac:dyDescent="0.2">
      <c r="A240" s="220"/>
      <c r="B240" s="220" t="s">
        <v>2573</v>
      </c>
      <c r="C240" s="220" t="s">
        <v>2574</v>
      </c>
      <c r="D240" s="335" t="s">
        <v>2575</v>
      </c>
      <c r="E240" s="221">
        <v>10000</v>
      </c>
      <c r="F240" s="230">
        <v>0</v>
      </c>
      <c r="G240" s="230">
        <v>0</v>
      </c>
      <c r="H240" s="230">
        <v>1300</v>
      </c>
      <c r="I240" s="230">
        <v>300</v>
      </c>
      <c r="J240" s="221">
        <f t="shared" si="56"/>
        <v>1300</v>
      </c>
      <c r="K240" s="221">
        <f t="shared" si="56"/>
        <v>300</v>
      </c>
      <c r="L240" s="226">
        <f>SUM(E240-J240-K240)</f>
        <v>8400</v>
      </c>
    </row>
    <row r="241" spans="1:50" s="224" customFormat="1" ht="63" x14ac:dyDescent="0.2">
      <c r="A241" s="220"/>
      <c r="B241" s="220" t="s">
        <v>2576</v>
      </c>
      <c r="C241" s="220" t="s">
        <v>2577</v>
      </c>
      <c r="D241" s="335" t="s">
        <v>2578</v>
      </c>
      <c r="E241" s="221">
        <v>8000</v>
      </c>
      <c r="F241" s="230">
        <v>0</v>
      </c>
      <c r="G241" s="230">
        <v>0</v>
      </c>
      <c r="H241" s="230">
        <v>1040</v>
      </c>
      <c r="I241" s="230">
        <v>240</v>
      </c>
      <c r="J241" s="221">
        <f t="shared" si="56"/>
        <v>1040</v>
      </c>
      <c r="K241" s="221">
        <f t="shared" si="56"/>
        <v>240</v>
      </c>
      <c r="L241" s="226">
        <f>SUM(E241-J241-K241)</f>
        <v>6720</v>
      </c>
    </row>
    <row r="242" spans="1:50" s="219" customFormat="1" ht="21" x14ac:dyDescent="0.2">
      <c r="A242" s="885" t="s">
        <v>1916</v>
      </c>
      <c r="B242" s="885"/>
      <c r="C242" s="885"/>
      <c r="D242" s="885"/>
      <c r="E242" s="242">
        <f>SUM(E238:E241)</f>
        <v>56700</v>
      </c>
      <c r="F242" s="242">
        <f t="shared" ref="F242:L242" si="57">SUM(F238:F241)</f>
        <v>0</v>
      </c>
      <c r="G242" s="242">
        <f t="shared" si="57"/>
        <v>0</v>
      </c>
      <c r="H242" s="242">
        <f t="shared" si="57"/>
        <v>7371</v>
      </c>
      <c r="I242" s="242">
        <f t="shared" si="57"/>
        <v>1701</v>
      </c>
      <c r="J242" s="242">
        <f t="shared" si="57"/>
        <v>7371</v>
      </c>
      <c r="K242" s="242">
        <f t="shared" si="57"/>
        <v>1701</v>
      </c>
      <c r="L242" s="242">
        <f t="shared" si="57"/>
        <v>47628</v>
      </c>
    </row>
    <row r="243" spans="1:50" s="219" customFormat="1" ht="21" x14ac:dyDescent="0.2">
      <c r="A243" s="217" t="s">
        <v>349</v>
      </c>
      <c r="B243" s="217"/>
      <c r="C243" s="217"/>
      <c r="D243" s="333"/>
      <c r="E243" s="239"/>
      <c r="F243" s="239"/>
      <c r="G243" s="239"/>
      <c r="H243" s="239"/>
      <c r="I243" s="239"/>
      <c r="J243" s="239"/>
      <c r="K243" s="239"/>
      <c r="L243" s="239"/>
    </row>
    <row r="244" spans="1:50" s="224" customFormat="1" ht="84" x14ac:dyDescent="0.2">
      <c r="A244" s="220"/>
      <c r="B244" s="220" t="s">
        <v>2283</v>
      </c>
      <c r="C244" s="220" t="s">
        <v>2579</v>
      </c>
      <c r="D244" s="335" t="s">
        <v>2580</v>
      </c>
      <c r="E244" s="230">
        <v>484400</v>
      </c>
      <c r="F244" s="230">
        <v>19376</v>
      </c>
      <c r="G244" s="230">
        <v>9688</v>
      </c>
      <c r="H244" s="230">
        <v>0</v>
      </c>
      <c r="I244" s="230">
        <v>0</v>
      </c>
      <c r="J244" s="230">
        <f t="shared" ref="J244:K246" si="58">SUM(F244+H244)</f>
        <v>19376</v>
      </c>
      <c r="K244" s="230">
        <f t="shared" si="58"/>
        <v>9688</v>
      </c>
      <c r="L244" s="230">
        <f>SUM(E244-J244-K244)</f>
        <v>455336</v>
      </c>
    </row>
    <row r="245" spans="1:50" s="224" customFormat="1" ht="42" x14ac:dyDescent="0.2">
      <c r="A245" s="220"/>
      <c r="B245" s="220" t="s">
        <v>2283</v>
      </c>
      <c r="C245" s="395" t="s">
        <v>2581</v>
      </c>
      <c r="D245" s="335" t="s">
        <v>2582</v>
      </c>
      <c r="E245" s="230">
        <v>-484400</v>
      </c>
      <c r="F245" s="230">
        <v>-19376</v>
      </c>
      <c r="G245" s="230">
        <v>-9688</v>
      </c>
      <c r="H245" s="230">
        <v>0</v>
      </c>
      <c r="I245" s="230">
        <v>0</v>
      </c>
      <c r="J245" s="230">
        <f t="shared" si="58"/>
        <v>-19376</v>
      </c>
      <c r="K245" s="230">
        <f t="shared" si="58"/>
        <v>-9688</v>
      </c>
      <c r="L245" s="230">
        <f>SUM(E245-J245-K245)</f>
        <v>-455336</v>
      </c>
    </row>
    <row r="246" spans="1:50" s="224" customFormat="1" ht="84" x14ac:dyDescent="0.2">
      <c r="A246" s="220"/>
      <c r="B246" s="220" t="s">
        <v>2583</v>
      </c>
      <c r="C246" s="220" t="s">
        <v>2584</v>
      </c>
      <c r="D246" s="335" t="s">
        <v>2585</v>
      </c>
      <c r="E246" s="230">
        <v>484400</v>
      </c>
      <c r="F246" s="230">
        <v>19376</v>
      </c>
      <c r="G246" s="230">
        <v>9688</v>
      </c>
      <c r="H246" s="230">
        <v>0</v>
      </c>
      <c r="I246" s="230">
        <v>0</v>
      </c>
      <c r="J246" s="230">
        <f t="shared" si="58"/>
        <v>19376</v>
      </c>
      <c r="K246" s="230">
        <f t="shared" si="58"/>
        <v>9688</v>
      </c>
      <c r="L246" s="230">
        <f>SUM(E246-J246-K246)</f>
        <v>455336</v>
      </c>
    </row>
    <row r="247" spans="1:50" s="229" customFormat="1" ht="21" x14ac:dyDescent="0.2">
      <c r="A247" s="885" t="s">
        <v>1989</v>
      </c>
      <c r="B247" s="885"/>
      <c r="C247" s="885"/>
      <c r="D247" s="885"/>
      <c r="E247" s="242">
        <f>SUM(E244:E246)</f>
        <v>484400</v>
      </c>
      <c r="F247" s="242">
        <f t="shared" ref="F247:L247" si="59">SUM(F244:F246)</f>
        <v>19376</v>
      </c>
      <c r="G247" s="242">
        <f t="shared" si="59"/>
        <v>9688</v>
      </c>
      <c r="H247" s="242">
        <f t="shared" si="59"/>
        <v>0</v>
      </c>
      <c r="I247" s="242">
        <f t="shared" si="59"/>
        <v>0</v>
      </c>
      <c r="J247" s="242">
        <f t="shared" si="59"/>
        <v>19376</v>
      </c>
      <c r="K247" s="242">
        <f t="shared" si="59"/>
        <v>9688</v>
      </c>
      <c r="L247" s="242">
        <f t="shared" si="59"/>
        <v>455336</v>
      </c>
    </row>
    <row r="248" spans="1:50" s="232" customFormat="1" ht="21" x14ac:dyDescent="0.2">
      <c r="A248" s="238" t="s">
        <v>1197</v>
      </c>
      <c r="B248" s="238"/>
      <c r="C248" s="238"/>
      <c r="D248" s="346"/>
      <c r="E248" s="242"/>
      <c r="F248" s="242"/>
      <c r="G248" s="242"/>
      <c r="H248" s="242"/>
      <c r="I248" s="242"/>
      <c r="J248" s="242"/>
      <c r="K248" s="242"/>
      <c r="L248" s="242"/>
    </row>
    <row r="249" spans="1:50" s="224" customFormat="1" ht="63" x14ac:dyDescent="0.2">
      <c r="A249" s="220"/>
      <c r="B249" s="220" t="s">
        <v>2171</v>
      </c>
      <c r="C249" s="220" t="s">
        <v>2586</v>
      </c>
      <c r="D249" s="335" t="s">
        <v>2587</v>
      </c>
      <c r="E249" s="221">
        <v>51740</v>
      </c>
      <c r="F249" s="230">
        <v>0</v>
      </c>
      <c r="G249" s="230">
        <v>0</v>
      </c>
      <c r="H249" s="230">
        <v>6726.2</v>
      </c>
      <c r="I249" s="230">
        <v>1552.2</v>
      </c>
      <c r="J249" s="230">
        <f t="shared" ref="J249:K251" si="60">SUM(F249+H249)</f>
        <v>6726.2</v>
      </c>
      <c r="K249" s="230">
        <f t="shared" si="60"/>
        <v>1552.2</v>
      </c>
      <c r="L249" s="231">
        <f>SUM(E249-J249-K249)</f>
        <v>43461.600000000006</v>
      </c>
    </row>
    <row r="250" spans="1:50" s="224" customFormat="1" ht="63" x14ac:dyDescent="0.2">
      <c r="A250" s="220"/>
      <c r="B250" s="220" t="s">
        <v>2062</v>
      </c>
      <c r="C250" s="220" t="s">
        <v>2588</v>
      </c>
      <c r="D250" s="335" t="s">
        <v>2589</v>
      </c>
      <c r="E250" s="221">
        <v>30000</v>
      </c>
      <c r="F250" s="230">
        <v>0</v>
      </c>
      <c r="G250" s="230">
        <v>0</v>
      </c>
      <c r="H250" s="230">
        <v>3900</v>
      </c>
      <c r="I250" s="230">
        <v>900</v>
      </c>
      <c r="J250" s="230">
        <f t="shared" si="60"/>
        <v>3900</v>
      </c>
      <c r="K250" s="230">
        <f t="shared" si="60"/>
        <v>900</v>
      </c>
      <c r="L250" s="231">
        <f>SUM(E250-J250-K250)</f>
        <v>25200</v>
      </c>
    </row>
    <row r="251" spans="1:50" s="224" customFormat="1" ht="63" x14ac:dyDescent="0.2">
      <c r="A251" s="220"/>
      <c r="B251" s="220" t="s">
        <v>2118</v>
      </c>
      <c r="C251" s="220" t="s">
        <v>2590</v>
      </c>
      <c r="D251" s="335" t="s">
        <v>2591</v>
      </c>
      <c r="E251" s="221">
        <v>22500</v>
      </c>
      <c r="F251" s="230">
        <v>0</v>
      </c>
      <c r="G251" s="230">
        <v>0</v>
      </c>
      <c r="H251" s="230">
        <v>2925</v>
      </c>
      <c r="I251" s="230">
        <v>675</v>
      </c>
      <c r="J251" s="230">
        <f t="shared" si="60"/>
        <v>2925</v>
      </c>
      <c r="K251" s="230">
        <f t="shared" si="60"/>
        <v>675</v>
      </c>
      <c r="L251" s="231">
        <f>SUM(E251-J251-K251)</f>
        <v>18900</v>
      </c>
    </row>
    <row r="252" spans="1:50" s="224" customFormat="1" ht="21" x14ac:dyDescent="0.2">
      <c r="A252" s="885" t="s">
        <v>1986</v>
      </c>
      <c r="B252" s="885"/>
      <c r="C252" s="885"/>
      <c r="D252" s="885"/>
      <c r="E252" s="239">
        <f>SUM(E249:E251)</f>
        <v>104240</v>
      </c>
      <c r="F252" s="239">
        <f t="shared" ref="F252:L252" si="61">SUM(F249:F251)</f>
        <v>0</v>
      </c>
      <c r="G252" s="239">
        <f t="shared" si="61"/>
        <v>0</v>
      </c>
      <c r="H252" s="239">
        <f t="shared" si="61"/>
        <v>13551.2</v>
      </c>
      <c r="I252" s="239">
        <f t="shared" si="61"/>
        <v>3127.2</v>
      </c>
      <c r="J252" s="239">
        <f t="shared" si="61"/>
        <v>13551.2</v>
      </c>
      <c r="K252" s="239">
        <f t="shared" si="61"/>
        <v>3127.2</v>
      </c>
      <c r="L252" s="239">
        <f t="shared" si="61"/>
        <v>87561.600000000006</v>
      </c>
    </row>
    <row r="253" spans="1:50" s="224" customFormat="1" ht="21" x14ac:dyDescent="0.2">
      <c r="A253" s="233" t="s">
        <v>71</v>
      </c>
      <c r="B253" s="233"/>
      <c r="C253" s="217"/>
      <c r="D253" s="333"/>
      <c r="E253" s="239"/>
      <c r="F253" s="239"/>
      <c r="G253" s="239"/>
      <c r="H253" s="239"/>
      <c r="I253" s="239"/>
      <c r="J253" s="239"/>
      <c r="K253" s="239"/>
      <c r="L253" s="23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19"/>
    </row>
    <row r="254" spans="1:50" s="224" customFormat="1" ht="63" x14ac:dyDescent="0.2">
      <c r="A254" s="220"/>
      <c r="B254" s="220" t="s">
        <v>2236</v>
      </c>
      <c r="C254" s="220" t="s">
        <v>2592</v>
      </c>
      <c r="D254" s="335" t="s">
        <v>2593</v>
      </c>
      <c r="E254" s="230">
        <v>379445.2</v>
      </c>
      <c r="F254" s="230">
        <v>15177.81</v>
      </c>
      <c r="G254" s="230">
        <v>7588.9</v>
      </c>
      <c r="H254" s="230">
        <v>0</v>
      </c>
      <c r="I254" s="230">
        <v>0</v>
      </c>
      <c r="J254" s="230">
        <f t="shared" ref="J254:K256" si="62">SUM(F254+H254)</f>
        <v>15177.81</v>
      </c>
      <c r="K254" s="230">
        <f t="shared" si="62"/>
        <v>7588.9</v>
      </c>
      <c r="L254" s="230">
        <f t="shared" ref="L254:L259" si="63">SUM(E254-J254-K254)</f>
        <v>356678.49</v>
      </c>
    </row>
    <row r="255" spans="1:50" s="224" customFormat="1" ht="84" x14ac:dyDescent="0.2">
      <c r="A255" s="220"/>
      <c r="B255" s="220" t="s">
        <v>2594</v>
      </c>
      <c r="C255" s="220" t="s">
        <v>2595</v>
      </c>
      <c r="D255" s="335" t="s">
        <v>2596</v>
      </c>
      <c r="E255" s="230">
        <v>755778.2</v>
      </c>
      <c r="F255" s="230">
        <v>30231.13</v>
      </c>
      <c r="G255" s="230">
        <v>15115.56</v>
      </c>
      <c r="H255" s="230">
        <v>0</v>
      </c>
      <c r="I255" s="230">
        <v>0</v>
      </c>
      <c r="J255" s="230">
        <f t="shared" si="62"/>
        <v>30231.13</v>
      </c>
      <c r="K255" s="230">
        <f t="shared" si="62"/>
        <v>15115.56</v>
      </c>
      <c r="L255" s="230">
        <f t="shared" si="63"/>
        <v>710431.50999999989</v>
      </c>
    </row>
    <row r="256" spans="1:50" s="224" customFormat="1" ht="84" x14ac:dyDescent="0.2">
      <c r="A256" s="220"/>
      <c r="B256" s="220" t="s">
        <v>2158</v>
      </c>
      <c r="C256" s="220" t="s">
        <v>2597</v>
      </c>
      <c r="D256" s="335" t="s">
        <v>2598</v>
      </c>
      <c r="E256" s="230">
        <v>24963.5</v>
      </c>
      <c r="F256" s="230">
        <v>998.54</v>
      </c>
      <c r="G256" s="230">
        <v>499.27</v>
      </c>
      <c r="H256" s="230">
        <v>0</v>
      </c>
      <c r="I256" s="230">
        <v>0</v>
      </c>
      <c r="J256" s="230">
        <f t="shared" si="62"/>
        <v>998.54</v>
      </c>
      <c r="K256" s="230">
        <f t="shared" si="62"/>
        <v>499.27</v>
      </c>
      <c r="L256" s="230">
        <f t="shared" si="63"/>
        <v>23465.69</v>
      </c>
    </row>
    <row r="257" spans="1:50" s="392" customFormat="1" ht="42" x14ac:dyDescent="0.2">
      <c r="A257" s="220"/>
      <c r="B257" s="220" t="s">
        <v>2599</v>
      </c>
      <c r="C257" s="220" t="s">
        <v>2600</v>
      </c>
      <c r="D257" s="335" t="s">
        <v>2601</v>
      </c>
      <c r="E257" s="231">
        <v>22500</v>
      </c>
      <c r="F257" s="230">
        <v>0</v>
      </c>
      <c r="G257" s="230">
        <v>0</v>
      </c>
      <c r="H257" s="230">
        <f>SUM(E257*13/100)</f>
        <v>2925</v>
      </c>
      <c r="I257" s="230">
        <f>SUM(E257*3/100)</f>
        <v>675</v>
      </c>
      <c r="J257" s="230">
        <f t="shared" ref="J257:K259" si="64">SUM(F257+H257)</f>
        <v>2925</v>
      </c>
      <c r="K257" s="230">
        <f t="shared" si="64"/>
        <v>675</v>
      </c>
      <c r="L257" s="230">
        <f t="shared" si="63"/>
        <v>18900</v>
      </c>
    </row>
    <row r="258" spans="1:50" s="224" customFormat="1" ht="63" x14ac:dyDescent="0.2">
      <c r="A258" s="220"/>
      <c r="B258" s="220" t="s">
        <v>2455</v>
      </c>
      <c r="C258" s="220" t="s">
        <v>2602</v>
      </c>
      <c r="D258" s="335" t="s">
        <v>2603</v>
      </c>
      <c r="E258" s="221">
        <v>18000</v>
      </c>
      <c r="F258" s="230">
        <v>0</v>
      </c>
      <c r="G258" s="230">
        <v>0</v>
      </c>
      <c r="H258" s="230">
        <v>2340</v>
      </c>
      <c r="I258" s="230">
        <v>540</v>
      </c>
      <c r="J258" s="230">
        <f t="shared" si="64"/>
        <v>2340</v>
      </c>
      <c r="K258" s="230">
        <f t="shared" si="64"/>
        <v>540</v>
      </c>
      <c r="L258" s="231">
        <f t="shared" si="63"/>
        <v>15120</v>
      </c>
    </row>
    <row r="259" spans="1:50" s="224" customFormat="1" ht="63" x14ac:dyDescent="0.2">
      <c r="A259" s="220"/>
      <c r="B259" s="220" t="s">
        <v>2604</v>
      </c>
      <c r="C259" s="220" t="s">
        <v>2605</v>
      </c>
      <c r="D259" s="335" t="s">
        <v>2606</v>
      </c>
      <c r="E259" s="221">
        <v>28000</v>
      </c>
      <c r="F259" s="230">
        <v>0</v>
      </c>
      <c r="G259" s="230">
        <v>0</v>
      </c>
      <c r="H259" s="230">
        <v>3640</v>
      </c>
      <c r="I259" s="230">
        <v>840</v>
      </c>
      <c r="J259" s="221">
        <f t="shared" si="64"/>
        <v>3640</v>
      </c>
      <c r="K259" s="221">
        <f t="shared" si="64"/>
        <v>840</v>
      </c>
      <c r="L259" s="226">
        <f t="shared" si="63"/>
        <v>23520</v>
      </c>
    </row>
    <row r="260" spans="1:50" s="224" customFormat="1" ht="84" x14ac:dyDescent="0.2">
      <c r="A260" s="220"/>
      <c r="B260" s="220" t="s">
        <v>2406</v>
      </c>
      <c r="C260" s="220" t="s">
        <v>2607</v>
      </c>
      <c r="D260" s="335" t="s">
        <v>2608</v>
      </c>
      <c r="E260" s="221">
        <v>200000</v>
      </c>
      <c r="F260" s="230">
        <v>8000</v>
      </c>
      <c r="G260" s="230">
        <v>4000</v>
      </c>
      <c r="H260" s="230">
        <v>0</v>
      </c>
      <c r="I260" s="230">
        <v>0</v>
      </c>
      <c r="J260" s="221">
        <f t="shared" ref="J260:K262" si="65">SUM(F260+H260)</f>
        <v>8000</v>
      </c>
      <c r="K260" s="221">
        <f t="shared" si="65"/>
        <v>4000</v>
      </c>
      <c r="L260" s="226">
        <f>SUM(E260-J260-K260)</f>
        <v>188000</v>
      </c>
    </row>
    <row r="261" spans="1:50" s="224" customFormat="1" ht="63" x14ac:dyDescent="0.2">
      <c r="A261" s="220"/>
      <c r="B261" s="220" t="s">
        <v>2609</v>
      </c>
      <c r="C261" s="220" t="s">
        <v>2610</v>
      </c>
      <c r="D261" s="335" t="s">
        <v>2611</v>
      </c>
      <c r="E261" s="221">
        <v>6000</v>
      </c>
      <c r="F261" s="230">
        <v>0</v>
      </c>
      <c r="G261" s="230">
        <v>0</v>
      </c>
      <c r="H261" s="230">
        <v>780</v>
      </c>
      <c r="I261" s="230">
        <v>180</v>
      </c>
      <c r="J261" s="221">
        <f t="shared" si="65"/>
        <v>780</v>
      </c>
      <c r="K261" s="221">
        <f t="shared" si="65"/>
        <v>180</v>
      </c>
      <c r="L261" s="226">
        <f>SUM(E261-J261-K261)</f>
        <v>5040</v>
      </c>
    </row>
    <row r="262" spans="1:50" s="224" customFormat="1" ht="84" x14ac:dyDescent="0.2">
      <c r="A262" s="220"/>
      <c r="B262" s="220" t="s">
        <v>2612</v>
      </c>
      <c r="C262" s="220" t="s">
        <v>2613</v>
      </c>
      <c r="D262" s="335" t="s">
        <v>2614</v>
      </c>
      <c r="E262" s="221">
        <v>454600</v>
      </c>
      <c r="F262" s="230">
        <v>18184</v>
      </c>
      <c r="G262" s="230">
        <v>9092</v>
      </c>
      <c r="H262" s="230">
        <v>0</v>
      </c>
      <c r="I262" s="230">
        <v>0</v>
      </c>
      <c r="J262" s="221">
        <f t="shared" si="65"/>
        <v>18184</v>
      </c>
      <c r="K262" s="221">
        <f t="shared" si="65"/>
        <v>9092</v>
      </c>
      <c r="L262" s="226">
        <f>SUM(E262-J262-K262)</f>
        <v>427324</v>
      </c>
    </row>
    <row r="263" spans="1:50" s="219" customFormat="1" ht="21" x14ac:dyDescent="0.2">
      <c r="A263" s="885" t="s">
        <v>1951</v>
      </c>
      <c r="B263" s="885"/>
      <c r="C263" s="885"/>
      <c r="D263" s="885"/>
      <c r="E263" s="239">
        <f>SUM(E254:E262)</f>
        <v>1889286.9</v>
      </c>
      <c r="F263" s="239">
        <f t="shared" ref="F263:L263" si="66">SUM(F254:F262)</f>
        <v>72591.48000000001</v>
      </c>
      <c r="G263" s="239">
        <f t="shared" si="66"/>
        <v>36295.729999999996</v>
      </c>
      <c r="H263" s="239">
        <f t="shared" si="66"/>
        <v>9685</v>
      </c>
      <c r="I263" s="239">
        <f t="shared" si="66"/>
        <v>2235</v>
      </c>
      <c r="J263" s="239">
        <f t="shared" si="66"/>
        <v>82276.48000000001</v>
      </c>
      <c r="K263" s="239">
        <f t="shared" si="66"/>
        <v>38530.729999999996</v>
      </c>
      <c r="L263" s="239">
        <f t="shared" si="66"/>
        <v>1768479.69</v>
      </c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  <c r="AI263" s="224"/>
      <c r="AJ263" s="224"/>
      <c r="AK263" s="224"/>
      <c r="AL263" s="224"/>
      <c r="AM263" s="224"/>
      <c r="AN263" s="224"/>
      <c r="AO263" s="224"/>
      <c r="AP263" s="224"/>
      <c r="AQ263" s="224"/>
      <c r="AR263" s="224"/>
      <c r="AS263" s="224"/>
      <c r="AT263" s="224"/>
      <c r="AU263" s="224"/>
      <c r="AV263" s="224"/>
      <c r="AW263" s="224"/>
      <c r="AX263" s="224"/>
    </row>
    <row r="264" spans="1:50" s="224" customFormat="1" ht="21" x14ac:dyDescent="0.2">
      <c r="A264" s="233" t="s">
        <v>83</v>
      </c>
      <c r="B264" s="233"/>
      <c r="C264" s="217"/>
      <c r="D264" s="333"/>
      <c r="E264" s="239"/>
      <c r="F264" s="239"/>
      <c r="G264" s="239"/>
      <c r="H264" s="239"/>
      <c r="I264" s="239"/>
      <c r="J264" s="239"/>
      <c r="K264" s="239"/>
      <c r="L264" s="23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19"/>
      <c r="AE264" s="219"/>
      <c r="AF264" s="219"/>
      <c r="AG264" s="219"/>
      <c r="AH264" s="219"/>
      <c r="AI264" s="219"/>
      <c r="AJ264" s="219"/>
      <c r="AK264" s="219"/>
      <c r="AL264" s="219"/>
      <c r="AM264" s="219"/>
      <c r="AN264" s="219"/>
      <c r="AO264" s="219"/>
      <c r="AP264" s="219"/>
      <c r="AQ264" s="219"/>
      <c r="AR264" s="219"/>
      <c r="AS264" s="219"/>
      <c r="AT264" s="219"/>
      <c r="AU264" s="219"/>
      <c r="AV264" s="219"/>
      <c r="AW264" s="219"/>
      <c r="AX264" s="219"/>
    </row>
    <row r="265" spans="1:50" s="224" customFormat="1" ht="84" x14ac:dyDescent="0.2">
      <c r="A265" s="220"/>
      <c r="B265" s="220" t="s">
        <v>2615</v>
      </c>
      <c r="C265" s="220" t="s">
        <v>2616</v>
      </c>
      <c r="D265" s="335" t="s">
        <v>2617</v>
      </c>
      <c r="E265" s="230">
        <v>37500</v>
      </c>
      <c r="F265" s="230">
        <v>0</v>
      </c>
      <c r="G265" s="230">
        <v>0</v>
      </c>
      <c r="H265" s="230">
        <v>0</v>
      </c>
      <c r="I265" s="230">
        <v>0</v>
      </c>
      <c r="J265" s="230">
        <f t="shared" ref="J265:K280" si="67">SUM(F265+H265)</f>
        <v>0</v>
      </c>
      <c r="K265" s="230">
        <f t="shared" si="67"/>
        <v>0</v>
      </c>
      <c r="L265" s="230">
        <f t="shared" ref="L265:L325" si="68">SUM(E265-J265-K265)</f>
        <v>37500</v>
      </c>
    </row>
    <row r="266" spans="1:50" s="224" customFormat="1" ht="84" x14ac:dyDescent="0.2">
      <c r="A266" s="220"/>
      <c r="B266" s="220" t="s">
        <v>2615</v>
      </c>
      <c r="C266" s="220" t="s">
        <v>2618</v>
      </c>
      <c r="D266" s="335" t="s">
        <v>2619</v>
      </c>
      <c r="E266" s="230">
        <v>265000</v>
      </c>
      <c r="F266" s="230">
        <v>0</v>
      </c>
      <c r="G266" s="230">
        <v>0</v>
      </c>
      <c r="H266" s="230">
        <v>0</v>
      </c>
      <c r="I266" s="230">
        <v>0</v>
      </c>
      <c r="J266" s="230">
        <f t="shared" si="67"/>
        <v>0</v>
      </c>
      <c r="K266" s="230">
        <f t="shared" si="67"/>
        <v>0</v>
      </c>
      <c r="L266" s="230">
        <f t="shared" si="68"/>
        <v>265000</v>
      </c>
    </row>
    <row r="267" spans="1:50" s="224" customFormat="1" ht="42" x14ac:dyDescent="0.2">
      <c r="A267" s="220"/>
      <c r="B267" s="220" t="s">
        <v>2615</v>
      </c>
      <c r="C267" s="220" t="s">
        <v>2620</v>
      </c>
      <c r="D267" s="335" t="s">
        <v>2621</v>
      </c>
      <c r="E267" s="230">
        <v>47500</v>
      </c>
      <c r="F267" s="230">
        <v>0</v>
      </c>
      <c r="G267" s="230">
        <v>0</v>
      </c>
      <c r="H267" s="230">
        <v>0</v>
      </c>
      <c r="I267" s="230">
        <v>0</v>
      </c>
      <c r="J267" s="230">
        <f t="shared" si="67"/>
        <v>0</v>
      </c>
      <c r="K267" s="230">
        <f t="shared" si="67"/>
        <v>0</v>
      </c>
      <c r="L267" s="230">
        <f t="shared" si="68"/>
        <v>47500</v>
      </c>
    </row>
    <row r="268" spans="1:50" s="224" customFormat="1" ht="42" x14ac:dyDescent="0.2">
      <c r="A268" s="220"/>
      <c r="B268" s="220" t="s">
        <v>2615</v>
      </c>
      <c r="C268" s="395" t="s">
        <v>2622</v>
      </c>
      <c r="D268" s="335" t="s">
        <v>2623</v>
      </c>
      <c r="E268" s="230">
        <v>-265000</v>
      </c>
      <c r="F268" s="230">
        <v>0</v>
      </c>
      <c r="G268" s="230">
        <v>0</v>
      </c>
      <c r="H268" s="230">
        <v>0</v>
      </c>
      <c r="I268" s="230">
        <v>0</v>
      </c>
      <c r="J268" s="230">
        <f t="shared" si="67"/>
        <v>0</v>
      </c>
      <c r="K268" s="230">
        <f t="shared" si="67"/>
        <v>0</v>
      </c>
      <c r="L268" s="230">
        <f t="shared" si="68"/>
        <v>-265000</v>
      </c>
    </row>
    <row r="269" spans="1:50" s="224" customFormat="1" ht="42" x14ac:dyDescent="0.2">
      <c r="A269" s="220"/>
      <c r="B269" s="220" t="s">
        <v>2615</v>
      </c>
      <c r="C269" s="395" t="s">
        <v>2624</v>
      </c>
      <c r="D269" s="335" t="s">
        <v>2625</v>
      </c>
      <c r="E269" s="230">
        <v>-47500</v>
      </c>
      <c r="F269" s="230">
        <v>0</v>
      </c>
      <c r="G269" s="230">
        <v>0</v>
      </c>
      <c r="H269" s="230">
        <v>0</v>
      </c>
      <c r="I269" s="230">
        <v>0</v>
      </c>
      <c r="J269" s="230">
        <f t="shared" si="67"/>
        <v>0</v>
      </c>
      <c r="K269" s="230">
        <f t="shared" si="67"/>
        <v>0</v>
      </c>
      <c r="L269" s="230">
        <f t="shared" si="68"/>
        <v>-47500</v>
      </c>
    </row>
    <row r="270" spans="1:50" s="224" customFormat="1" ht="84" x14ac:dyDescent="0.2">
      <c r="A270" s="220"/>
      <c r="B270" s="220" t="s">
        <v>2615</v>
      </c>
      <c r="C270" s="220" t="s">
        <v>2626</v>
      </c>
      <c r="D270" s="335" t="s">
        <v>2627</v>
      </c>
      <c r="E270" s="230">
        <v>267500</v>
      </c>
      <c r="F270" s="230">
        <v>0</v>
      </c>
      <c r="G270" s="230">
        <v>0</v>
      </c>
      <c r="H270" s="230">
        <v>0</v>
      </c>
      <c r="I270" s="230">
        <v>0</v>
      </c>
      <c r="J270" s="230">
        <f t="shared" si="67"/>
        <v>0</v>
      </c>
      <c r="K270" s="230">
        <f t="shared" si="67"/>
        <v>0</v>
      </c>
      <c r="L270" s="230">
        <f t="shared" si="68"/>
        <v>267500</v>
      </c>
    </row>
    <row r="271" spans="1:50" s="224" customFormat="1" ht="42" x14ac:dyDescent="0.2">
      <c r="A271" s="220"/>
      <c r="B271" s="220" t="s">
        <v>2615</v>
      </c>
      <c r="C271" s="220" t="s">
        <v>2628</v>
      </c>
      <c r="D271" s="335" t="s">
        <v>2629</v>
      </c>
      <c r="E271" s="230">
        <v>45000</v>
      </c>
      <c r="F271" s="230">
        <v>0</v>
      </c>
      <c r="G271" s="230">
        <v>0</v>
      </c>
      <c r="H271" s="230">
        <v>0</v>
      </c>
      <c r="I271" s="230">
        <v>0</v>
      </c>
      <c r="J271" s="230">
        <f t="shared" si="67"/>
        <v>0</v>
      </c>
      <c r="K271" s="230">
        <f t="shared" si="67"/>
        <v>0</v>
      </c>
      <c r="L271" s="230">
        <f t="shared" si="68"/>
        <v>45000</v>
      </c>
    </row>
    <row r="272" spans="1:50" s="224" customFormat="1" ht="42" x14ac:dyDescent="0.2">
      <c r="A272" s="220"/>
      <c r="B272" s="220" t="s">
        <v>2630</v>
      </c>
      <c r="C272" s="220" t="s">
        <v>2631</v>
      </c>
      <c r="D272" s="335" t="s">
        <v>2632</v>
      </c>
      <c r="E272" s="230">
        <v>10000</v>
      </c>
      <c r="F272" s="230">
        <v>0</v>
      </c>
      <c r="G272" s="230">
        <v>0</v>
      </c>
      <c r="H272" s="230">
        <v>0</v>
      </c>
      <c r="I272" s="230">
        <v>0</v>
      </c>
      <c r="J272" s="230">
        <f t="shared" si="67"/>
        <v>0</v>
      </c>
      <c r="K272" s="230">
        <f t="shared" si="67"/>
        <v>0</v>
      </c>
      <c r="L272" s="230">
        <f t="shared" si="68"/>
        <v>10000</v>
      </c>
    </row>
    <row r="273" spans="1:12" s="224" customFormat="1" ht="42" x14ac:dyDescent="0.2">
      <c r="A273" s="220"/>
      <c r="B273" s="220" t="s">
        <v>2630</v>
      </c>
      <c r="C273" s="220" t="s">
        <v>2633</v>
      </c>
      <c r="D273" s="335" t="s">
        <v>2634</v>
      </c>
      <c r="E273" s="230">
        <v>2500</v>
      </c>
      <c r="F273" s="230">
        <v>0</v>
      </c>
      <c r="G273" s="230">
        <v>0</v>
      </c>
      <c r="H273" s="230">
        <v>0</v>
      </c>
      <c r="I273" s="230">
        <v>0</v>
      </c>
      <c r="J273" s="230">
        <f t="shared" si="67"/>
        <v>0</v>
      </c>
      <c r="K273" s="230">
        <f t="shared" si="67"/>
        <v>0</v>
      </c>
      <c r="L273" s="230">
        <f t="shared" si="68"/>
        <v>2500</v>
      </c>
    </row>
    <row r="274" spans="1:12" s="224" customFormat="1" ht="63" x14ac:dyDescent="0.2">
      <c r="A274" s="220"/>
      <c r="B274" s="220" t="s">
        <v>2630</v>
      </c>
      <c r="C274" s="220" t="s">
        <v>2635</v>
      </c>
      <c r="D274" s="335" t="s">
        <v>2636</v>
      </c>
      <c r="E274" s="230">
        <v>142500</v>
      </c>
      <c r="F274" s="230">
        <v>0</v>
      </c>
      <c r="G274" s="230">
        <v>0</v>
      </c>
      <c r="H274" s="230">
        <v>0</v>
      </c>
      <c r="I274" s="230">
        <v>0</v>
      </c>
      <c r="J274" s="230">
        <f t="shared" si="67"/>
        <v>0</v>
      </c>
      <c r="K274" s="230">
        <f t="shared" si="67"/>
        <v>0</v>
      </c>
      <c r="L274" s="230">
        <f t="shared" si="68"/>
        <v>142500</v>
      </c>
    </row>
    <row r="275" spans="1:12" s="224" customFormat="1" ht="42" x14ac:dyDescent="0.2">
      <c r="A275" s="220"/>
      <c r="B275" s="220" t="s">
        <v>2437</v>
      </c>
      <c r="C275" s="220" t="s">
        <v>2637</v>
      </c>
      <c r="D275" s="335" t="s">
        <v>2638</v>
      </c>
      <c r="E275" s="230">
        <v>2500</v>
      </c>
      <c r="F275" s="230">
        <v>0</v>
      </c>
      <c r="G275" s="230">
        <v>0</v>
      </c>
      <c r="H275" s="230">
        <v>0</v>
      </c>
      <c r="I275" s="230">
        <v>0</v>
      </c>
      <c r="J275" s="230">
        <f t="shared" si="67"/>
        <v>0</v>
      </c>
      <c r="K275" s="230">
        <f t="shared" si="67"/>
        <v>0</v>
      </c>
      <c r="L275" s="230">
        <f t="shared" si="68"/>
        <v>2500</v>
      </c>
    </row>
    <row r="276" spans="1:12" s="224" customFormat="1" ht="84" x14ac:dyDescent="0.2">
      <c r="A276" s="220"/>
      <c r="B276" s="220" t="s">
        <v>2437</v>
      </c>
      <c r="C276" s="220" t="s">
        <v>2639</v>
      </c>
      <c r="D276" s="335" t="s">
        <v>2640</v>
      </c>
      <c r="E276" s="230">
        <v>310000</v>
      </c>
      <c r="F276" s="230">
        <v>0</v>
      </c>
      <c r="G276" s="230">
        <v>0</v>
      </c>
      <c r="H276" s="230">
        <v>0</v>
      </c>
      <c r="I276" s="230">
        <v>0</v>
      </c>
      <c r="J276" s="230">
        <f t="shared" si="67"/>
        <v>0</v>
      </c>
      <c r="K276" s="230">
        <f t="shared" si="67"/>
        <v>0</v>
      </c>
      <c r="L276" s="230">
        <f t="shared" si="68"/>
        <v>310000</v>
      </c>
    </row>
    <row r="277" spans="1:12" s="224" customFormat="1" ht="63" x14ac:dyDescent="0.2">
      <c r="A277" s="220"/>
      <c r="B277" s="220" t="s">
        <v>2437</v>
      </c>
      <c r="C277" s="220" t="s">
        <v>2641</v>
      </c>
      <c r="D277" s="335" t="s">
        <v>2642</v>
      </c>
      <c r="E277" s="230">
        <v>92500</v>
      </c>
      <c r="F277" s="230">
        <v>0</v>
      </c>
      <c r="G277" s="230">
        <v>0</v>
      </c>
      <c r="H277" s="230">
        <v>0</v>
      </c>
      <c r="I277" s="230">
        <v>0</v>
      </c>
      <c r="J277" s="230">
        <f t="shared" si="67"/>
        <v>0</v>
      </c>
      <c r="K277" s="230">
        <f t="shared" si="67"/>
        <v>0</v>
      </c>
      <c r="L277" s="230">
        <f t="shared" si="68"/>
        <v>92500</v>
      </c>
    </row>
    <row r="278" spans="1:12" s="224" customFormat="1" ht="42" x14ac:dyDescent="0.2">
      <c r="A278" s="220"/>
      <c r="B278" s="220" t="s">
        <v>2643</v>
      </c>
      <c r="C278" s="220" t="s">
        <v>2644</v>
      </c>
      <c r="D278" s="335" t="s">
        <v>2645</v>
      </c>
      <c r="E278" s="230">
        <v>9800</v>
      </c>
      <c r="F278" s="230">
        <v>0</v>
      </c>
      <c r="G278" s="230">
        <v>0</v>
      </c>
      <c r="H278" s="230">
        <v>0</v>
      </c>
      <c r="I278" s="230">
        <v>0</v>
      </c>
      <c r="J278" s="230">
        <f t="shared" si="67"/>
        <v>0</v>
      </c>
      <c r="K278" s="230">
        <f t="shared" si="67"/>
        <v>0</v>
      </c>
      <c r="L278" s="230">
        <f t="shared" si="68"/>
        <v>9800</v>
      </c>
    </row>
    <row r="279" spans="1:12" s="224" customFormat="1" ht="84" x14ac:dyDescent="0.2">
      <c r="A279" s="220"/>
      <c r="B279" s="220" t="s">
        <v>2643</v>
      </c>
      <c r="C279" s="220" t="s">
        <v>2646</v>
      </c>
      <c r="D279" s="335" t="s">
        <v>2647</v>
      </c>
      <c r="E279" s="230">
        <v>237500</v>
      </c>
      <c r="F279" s="230">
        <v>0</v>
      </c>
      <c r="G279" s="230">
        <v>0</v>
      </c>
      <c r="H279" s="230">
        <v>0</v>
      </c>
      <c r="I279" s="230">
        <v>0</v>
      </c>
      <c r="J279" s="230">
        <f t="shared" si="67"/>
        <v>0</v>
      </c>
      <c r="K279" s="230">
        <f t="shared" si="67"/>
        <v>0</v>
      </c>
      <c r="L279" s="230">
        <f t="shared" si="68"/>
        <v>237500</v>
      </c>
    </row>
    <row r="280" spans="1:12" s="224" customFormat="1" ht="42" x14ac:dyDescent="0.2">
      <c r="A280" s="220"/>
      <c r="B280" s="220" t="s">
        <v>2643</v>
      </c>
      <c r="C280" s="220" t="s">
        <v>2648</v>
      </c>
      <c r="D280" s="335" t="s">
        <v>2649</v>
      </c>
      <c r="E280" s="230">
        <v>-237500</v>
      </c>
      <c r="F280" s="230">
        <v>0</v>
      </c>
      <c r="G280" s="230">
        <v>0</v>
      </c>
      <c r="H280" s="230">
        <v>0</v>
      </c>
      <c r="I280" s="230">
        <v>0</v>
      </c>
      <c r="J280" s="230">
        <f t="shared" si="67"/>
        <v>0</v>
      </c>
      <c r="K280" s="230">
        <f t="shared" si="67"/>
        <v>0</v>
      </c>
      <c r="L280" s="230">
        <f t="shared" si="68"/>
        <v>-237500</v>
      </c>
    </row>
    <row r="281" spans="1:12" s="224" customFormat="1" ht="84" x14ac:dyDescent="0.2">
      <c r="A281" s="220"/>
      <c r="B281" s="220" t="s">
        <v>2643</v>
      </c>
      <c r="C281" s="220" t="s">
        <v>2650</v>
      </c>
      <c r="D281" s="335" t="s">
        <v>2647</v>
      </c>
      <c r="E281" s="230">
        <v>237500</v>
      </c>
      <c r="F281" s="230">
        <v>0</v>
      </c>
      <c r="G281" s="230">
        <v>0</v>
      </c>
      <c r="H281" s="230">
        <v>0</v>
      </c>
      <c r="I281" s="230">
        <v>0</v>
      </c>
      <c r="J281" s="230">
        <f t="shared" ref="J281:K282" si="69">SUM(F281+H281)</f>
        <v>0</v>
      </c>
      <c r="K281" s="230">
        <f t="shared" si="69"/>
        <v>0</v>
      </c>
      <c r="L281" s="230">
        <f t="shared" si="68"/>
        <v>237500</v>
      </c>
    </row>
    <row r="282" spans="1:12" s="224" customFormat="1" ht="63" x14ac:dyDescent="0.2">
      <c r="A282" s="220"/>
      <c r="B282" s="220" t="s">
        <v>2651</v>
      </c>
      <c r="C282" s="220" t="s">
        <v>2652</v>
      </c>
      <c r="D282" s="335" t="s">
        <v>2653</v>
      </c>
      <c r="E282" s="230">
        <v>75500</v>
      </c>
      <c r="F282" s="230">
        <v>0</v>
      </c>
      <c r="G282" s="230">
        <v>0</v>
      </c>
      <c r="H282" s="230">
        <v>0</v>
      </c>
      <c r="I282" s="230">
        <v>0</v>
      </c>
      <c r="J282" s="230">
        <f t="shared" si="69"/>
        <v>0</v>
      </c>
      <c r="K282" s="230">
        <f t="shared" si="69"/>
        <v>0</v>
      </c>
      <c r="L282" s="230">
        <f t="shared" si="68"/>
        <v>75500</v>
      </c>
    </row>
    <row r="283" spans="1:12" s="392" customFormat="1" ht="84" x14ac:dyDescent="0.2">
      <c r="A283" s="220"/>
      <c r="B283" s="220" t="s">
        <v>2053</v>
      </c>
      <c r="C283" s="220" t="s">
        <v>2654</v>
      </c>
      <c r="D283" s="335" t="s">
        <v>2655</v>
      </c>
      <c r="E283" s="221">
        <v>170000</v>
      </c>
      <c r="F283" s="230">
        <v>0</v>
      </c>
      <c r="G283" s="230">
        <v>0</v>
      </c>
      <c r="H283" s="230">
        <v>0</v>
      </c>
      <c r="I283" s="230">
        <v>0</v>
      </c>
      <c r="J283" s="230">
        <f t="shared" ref="J283:K285" si="70">SUM(F283+H283)</f>
        <v>0</v>
      </c>
      <c r="K283" s="230">
        <f t="shared" si="70"/>
        <v>0</v>
      </c>
      <c r="L283" s="230">
        <f t="shared" si="68"/>
        <v>170000</v>
      </c>
    </row>
    <row r="284" spans="1:12" s="392" customFormat="1" ht="84" x14ac:dyDescent="0.2">
      <c r="A284" s="220"/>
      <c r="B284" s="220" t="s">
        <v>2053</v>
      </c>
      <c r="C284" s="220" t="s">
        <v>2656</v>
      </c>
      <c r="D284" s="335" t="s">
        <v>2657</v>
      </c>
      <c r="E284" s="221">
        <v>59000</v>
      </c>
      <c r="F284" s="230">
        <v>0</v>
      </c>
      <c r="G284" s="230">
        <v>0</v>
      </c>
      <c r="H284" s="230">
        <v>0</v>
      </c>
      <c r="I284" s="230">
        <v>0</v>
      </c>
      <c r="J284" s="230">
        <f t="shared" si="70"/>
        <v>0</v>
      </c>
      <c r="K284" s="230">
        <f t="shared" si="70"/>
        <v>0</v>
      </c>
      <c r="L284" s="230">
        <f t="shared" si="68"/>
        <v>59000</v>
      </c>
    </row>
    <row r="285" spans="1:12" s="392" customFormat="1" ht="42" x14ac:dyDescent="0.2">
      <c r="A285" s="220"/>
      <c r="B285" s="220" t="s">
        <v>2053</v>
      </c>
      <c r="C285" s="220" t="s">
        <v>2658</v>
      </c>
      <c r="D285" s="335" t="s">
        <v>2659</v>
      </c>
      <c r="E285" s="221">
        <v>20000</v>
      </c>
      <c r="F285" s="230">
        <v>0</v>
      </c>
      <c r="G285" s="230">
        <v>0</v>
      </c>
      <c r="H285" s="230">
        <v>0</v>
      </c>
      <c r="I285" s="230">
        <v>0</v>
      </c>
      <c r="J285" s="230">
        <f t="shared" si="70"/>
        <v>0</v>
      </c>
      <c r="K285" s="230">
        <f t="shared" si="70"/>
        <v>0</v>
      </c>
      <c r="L285" s="230">
        <f t="shared" si="68"/>
        <v>20000</v>
      </c>
    </row>
    <row r="286" spans="1:12" s="224" customFormat="1" ht="42" x14ac:dyDescent="0.2">
      <c r="A286" s="220"/>
      <c r="B286" s="220" t="s">
        <v>2098</v>
      </c>
      <c r="C286" s="220" t="s">
        <v>2660</v>
      </c>
      <c r="D286" s="335" t="s">
        <v>2661</v>
      </c>
      <c r="E286" s="221">
        <v>20000</v>
      </c>
      <c r="F286" s="230">
        <v>0</v>
      </c>
      <c r="G286" s="230">
        <v>0</v>
      </c>
      <c r="H286" s="230">
        <v>0</v>
      </c>
      <c r="I286" s="230">
        <v>0</v>
      </c>
      <c r="J286" s="230">
        <f t="shared" ref="J286:K301" si="71">SUM(F286+H286)</f>
        <v>0</v>
      </c>
      <c r="K286" s="230">
        <f t="shared" si="71"/>
        <v>0</v>
      </c>
      <c r="L286" s="231">
        <f t="shared" si="68"/>
        <v>20000</v>
      </c>
    </row>
    <row r="287" spans="1:12" s="224" customFormat="1" ht="42" x14ac:dyDescent="0.2">
      <c r="A287" s="220"/>
      <c r="B287" s="220" t="s">
        <v>2098</v>
      </c>
      <c r="C287" s="220" t="s">
        <v>2662</v>
      </c>
      <c r="D287" s="335" t="s">
        <v>2663</v>
      </c>
      <c r="E287" s="221">
        <v>35000</v>
      </c>
      <c r="F287" s="230">
        <v>0</v>
      </c>
      <c r="G287" s="230">
        <v>0</v>
      </c>
      <c r="H287" s="230">
        <v>0</v>
      </c>
      <c r="I287" s="230">
        <v>0</v>
      </c>
      <c r="J287" s="230">
        <f t="shared" si="71"/>
        <v>0</v>
      </c>
      <c r="K287" s="230">
        <f t="shared" si="71"/>
        <v>0</v>
      </c>
      <c r="L287" s="231">
        <f t="shared" si="68"/>
        <v>35000</v>
      </c>
    </row>
    <row r="288" spans="1:12" s="224" customFormat="1" ht="84" x14ac:dyDescent="0.2">
      <c r="A288" s="220"/>
      <c r="B288" s="220" t="s">
        <v>2098</v>
      </c>
      <c r="C288" s="220" t="s">
        <v>2664</v>
      </c>
      <c r="D288" s="335" t="s">
        <v>2665</v>
      </c>
      <c r="E288" s="221">
        <v>135000</v>
      </c>
      <c r="F288" s="230">
        <v>0</v>
      </c>
      <c r="G288" s="230">
        <v>0</v>
      </c>
      <c r="H288" s="230">
        <v>0</v>
      </c>
      <c r="I288" s="230">
        <v>0</v>
      </c>
      <c r="J288" s="230">
        <f t="shared" si="71"/>
        <v>0</v>
      </c>
      <c r="K288" s="230">
        <f t="shared" si="71"/>
        <v>0</v>
      </c>
      <c r="L288" s="231">
        <f t="shared" si="68"/>
        <v>135000</v>
      </c>
    </row>
    <row r="289" spans="1:12" s="224" customFormat="1" ht="84" x14ac:dyDescent="0.2">
      <c r="A289" s="220"/>
      <c r="B289" s="220" t="s">
        <v>2098</v>
      </c>
      <c r="C289" s="220" t="s">
        <v>2666</v>
      </c>
      <c r="D289" s="335" t="s">
        <v>2667</v>
      </c>
      <c r="E289" s="221">
        <v>95000</v>
      </c>
      <c r="F289" s="230">
        <v>0</v>
      </c>
      <c r="G289" s="230">
        <v>0</v>
      </c>
      <c r="H289" s="230">
        <v>0</v>
      </c>
      <c r="I289" s="230">
        <v>0</v>
      </c>
      <c r="J289" s="230">
        <f t="shared" si="71"/>
        <v>0</v>
      </c>
      <c r="K289" s="230">
        <f t="shared" si="71"/>
        <v>0</v>
      </c>
      <c r="L289" s="231">
        <f t="shared" si="68"/>
        <v>95000</v>
      </c>
    </row>
    <row r="290" spans="1:12" s="224" customFormat="1" ht="63" x14ac:dyDescent="0.2">
      <c r="A290" s="220"/>
      <c r="B290" s="220" t="s">
        <v>2098</v>
      </c>
      <c r="C290" s="220" t="s">
        <v>2668</v>
      </c>
      <c r="D290" s="335" t="s">
        <v>2669</v>
      </c>
      <c r="E290" s="221">
        <v>32500</v>
      </c>
      <c r="F290" s="230">
        <v>0</v>
      </c>
      <c r="G290" s="230">
        <v>0</v>
      </c>
      <c r="H290" s="230">
        <v>0</v>
      </c>
      <c r="I290" s="230">
        <v>0</v>
      </c>
      <c r="J290" s="230">
        <f t="shared" si="71"/>
        <v>0</v>
      </c>
      <c r="K290" s="230">
        <f t="shared" si="71"/>
        <v>0</v>
      </c>
      <c r="L290" s="231">
        <f t="shared" si="68"/>
        <v>32500</v>
      </c>
    </row>
    <row r="291" spans="1:12" s="224" customFormat="1" ht="63" x14ac:dyDescent="0.2">
      <c r="A291" s="220"/>
      <c r="B291" s="220" t="s">
        <v>2364</v>
      </c>
      <c r="C291" s="220" t="s">
        <v>2670</v>
      </c>
      <c r="D291" s="335" t="s">
        <v>2671</v>
      </c>
      <c r="E291" s="221">
        <v>69500</v>
      </c>
      <c r="F291" s="230">
        <v>0</v>
      </c>
      <c r="G291" s="230">
        <v>0</v>
      </c>
      <c r="H291" s="230">
        <v>0</v>
      </c>
      <c r="I291" s="230">
        <v>0</v>
      </c>
      <c r="J291" s="230">
        <f t="shared" si="71"/>
        <v>0</v>
      </c>
      <c r="K291" s="230">
        <f t="shared" si="71"/>
        <v>0</v>
      </c>
      <c r="L291" s="231">
        <f t="shared" si="68"/>
        <v>69500</v>
      </c>
    </row>
    <row r="292" spans="1:12" s="224" customFormat="1" ht="21" x14ac:dyDescent="0.2">
      <c r="A292" s="220"/>
      <c r="B292" s="220" t="s">
        <v>2364</v>
      </c>
      <c r="C292" s="220" t="s">
        <v>2672</v>
      </c>
      <c r="D292" s="335" t="s">
        <v>2673</v>
      </c>
      <c r="E292" s="221">
        <v>-69500</v>
      </c>
      <c r="F292" s="230">
        <v>0</v>
      </c>
      <c r="G292" s="230">
        <v>0</v>
      </c>
      <c r="H292" s="230">
        <v>0</v>
      </c>
      <c r="I292" s="230">
        <v>0</v>
      </c>
      <c r="J292" s="230">
        <f t="shared" si="71"/>
        <v>0</v>
      </c>
      <c r="K292" s="230">
        <f t="shared" si="71"/>
        <v>0</v>
      </c>
      <c r="L292" s="231">
        <f t="shared" si="68"/>
        <v>-69500</v>
      </c>
    </row>
    <row r="293" spans="1:12" s="224" customFormat="1" ht="84" x14ac:dyDescent="0.2">
      <c r="A293" s="220"/>
      <c r="B293" s="220" t="s">
        <v>2364</v>
      </c>
      <c r="C293" s="220" t="s">
        <v>2674</v>
      </c>
      <c r="D293" s="335" t="s">
        <v>2675</v>
      </c>
      <c r="E293" s="221">
        <v>120000</v>
      </c>
      <c r="F293" s="230">
        <v>0</v>
      </c>
      <c r="G293" s="230">
        <v>0</v>
      </c>
      <c r="H293" s="230">
        <v>0</v>
      </c>
      <c r="I293" s="230">
        <v>0</v>
      </c>
      <c r="J293" s="230">
        <f t="shared" si="71"/>
        <v>0</v>
      </c>
      <c r="K293" s="230">
        <f t="shared" si="71"/>
        <v>0</v>
      </c>
      <c r="L293" s="231">
        <f t="shared" si="68"/>
        <v>120000</v>
      </c>
    </row>
    <row r="294" spans="1:12" s="224" customFormat="1" ht="42" x14ac:dyDescent="0.2">
      <c r="A294" s="220"/>
      <c r="B294" s="220" t="s">
        <v>2364</v>
      </c>
      <c r="C294" s="220" t="s">
        <v>2676</v>
      </c>
      <c r="D294" s="335" t="s">
        <v>2677</v>
      </c>
      <c r="E294" s="221">
        <v>45000</v>
      </c>
      <c r="F294" s="230">
        <v>0</v>
      </c>
      <c r="G294" s="230">
        <v>0</v>
      </c>
      <c r="H294" s="230">
        <v>0</v>
      </c>
      <c r="I294" s="230">
        <v>0</v>
      </c>
      <c r="J294" s="230">
        <f t="shared" si="71"/>
        <v>0</v>
      </c>
      <c r="K294" s="230">
        <f t="shared" si="71"/>
        <v>0</v>
      </c>
      <c r="L294" s="231">
        <f t="shared" si="68"/>
        <v>45000</v>
      </c>
    </row>
    <row r="295" spans="1:12" s="224" customFormat="1" ht="42" x14ac:dyDescent="0.2">
      <c r="A295" s="220"/>
      <c r="B295" s="220" t="s">
        <v>2364</v>
      </c>
      <c r="C295" s="220" t="s">
        <v>2678</v>
      </c>
      <c r="D295" s="335" t="s">
        <v>2679</v>
      </c>
      <c r="E295" s="221">
        <v>24500</v>
      </c>
      <c r="F295" s="230">
        <v>0</v>
      </c>
      <c r="G295" s="230">
        <v>0</v>
      </c>
      <c r="H295" s="230">
        <v>0</v>
      </c>
      <c r="I295" s="230">
        <v>0</v>
      </c>
      <c r="J295" s="230">
        <f t="shared" si="71"/>
        <v>0</v>
      </c>
      <c r="K295" s="230">
        <f t="shared" si="71"/>
        <v>0</v>
      </c>
      <c r="L295" s="231">
        <f t="shared" si="68"/>
        <v>24500</v>
      </c>
    </row>
    <row r="296" spans="1:12" s="224" customFormat="1" ht="84" x14ac:dyDescent="0.2">
      <c r="A296" s="220"/>
      <c r="B296" s="220" t="s">
        <v>2370</v>
      </c>
      <c r="C296" s="220" t="s">
        <v>2680</v>
      </c>
      <c r="D296" s="335" t="s">
        <v>2681</v>
      </c>
      <c r="E296" s="221">
        <v>85000</v>
      </c>
      <c r="F296" s="230">
        <v>0</v>
      </c>
      <c r="G296" s="230">
        <v>0</v>
      </c>
      <c r="H296" s="230">
        <v>0</v>
      </c>
      <c r="I296" s="230">
        <v>0</v>
      </c>
      <c r="J296" s="230">
        <f t="shared" si="71"/>
        <v>0</v>
      </c>
      <c r="K296" s="230">
        <f t="shared" si="71"/>
        <v>0</v>
      </c>
      <c r="L296" s="231">
        <f t="shared" si="68"/>
        <v>85000</v>
      </c>
    </row>
    <row r="297" spans="1:12" s="224" customFormat="1" ht="63" x14ac:dyDescent="0.2">
      <c r="A297" s="220"/>
      <c r="B297" s="220" t="s">
        <v>2682</v>
      </c>
      <c r="C297" s="220" t="s">
        <v>2683</v>
      </c>
      <c r="D297" s="335" t="s">
        <v>2684</v>
      </c>
      <c r="E297" s="226">
        <v>39000</v>
      </c>
      <c r="F297" s="230">
        <v>0</v>
      </c>
      <c r="G297" s="230">
        <v>0</v>
      </c>
      <c r="H297" s="230">
        <v>0</v>
      </c>
      <c r="I297" s="230">
        <v>0</v>
      </c>
      <c r="J297" s="230">
        <f t="shared" si="71"/>
        <v>0</v>
      </c>
      <c r="K297" s="230">
        <f t="shared" si="71"/>
        <v>0</v>
      </c>
      <c r="L297" s="231">
        <f t="shared" si="68"/>
        <v>39000</v>
      </c>
    </row>
    <row r="298" spans="1:12" s="224" customFormat="1" ht="84" x14ac:dyDescent="0.2">
      <c r="A298" s="220"/>
      <c r="B298" s="220" t="s">
        <v>2682</v>
      </c>
      <c r="C298" s="220" t="s">
        <v>2685</v>
      </c>
      <c r="D298" s="335" t="s">
        <v>2686</v>
      </c>
      <c r="E298" s="226">
        <v>70500</v>
      </c>
      <c r="F298" s="230">
        <v>0</v>
      </c>
      <c r="G298" s="230">
        <v>0</v>
      </c>
      <c r="H298" s="230">
        <v>0</v>
      </c>
      <c r="I298" s="230">
        <v>0</v>
      </c>
      <c r="J298" s="230">
        <f t="shared" si="71"/>
        <v>0</v>
      </c>
      <c r="K298" s="230">
        <f t="shared" si="71"/>
        <v>0</v>
      </c>
      <c r="L298" s="231">
        <f t="shared" si="68"/>
        <v>70500</v>
      </c>
    </row>
    <row r="299" spans="1:12" s="224" customFormat="1" ht="63" x14ac:dyDescent="0.2">
      <c r="A299" s="220"/>
      <c r="B299" s="220" t="s">
        <v>2687</v>
      </c>
      <c r="C299" s="220" t="s">
        <v>2688</v>
      </c>
      <c r="D299" s="335" t="s">
        <v>2689</v>
      </c>
      <c r="E299" s="226">
        <v>24500</v>
      </c>
      <c r="F299" s="230">
        <v>0</v>
      </c>
      <c r="G299" s="230">
        <v>0</v>
      </c>
      <c r="H299" s="230">
        <v>0</v>
      </c>
      <c r="I299" s="230">
        <v>0</v>
      </c>
      <c r="J299" s="230">
        <f t="shared" si="71"/>
        <v>0</v>
      </c>
      <c r="K299" s="230">
        <f t="shared" si="71"/>
        <v>0</v>
      </c>
      <c r="L299" s="231">
        <f t="shared" si="68"/>
        <v>24500</v>
      </c>
    </row>
    <row r="300" spans="1:12" s="219" customFormat="1" ht="84" x14ac:dyDescent="0.2">
      <c r="A300" s="220"/>
      <c r="B300" s="220" t="s">
        <v>2687</v>
      </c>
      <c r="C300" s="220" t="s">
        <v>2690</v>
      </c>
      <c r="D300" s="335" t="s">
        <v>2691</v>
      </c>
      <c r="E300" s="226">
        <v>84000</v>
      </c>
      <c r="F300" s="230">
        <v>0</v>
      </c>
      <c r="G300" s="230">
        <v>0</v>
      </c>
      <c r="H300" s="230">
        <v>0</v>
      </c>
      <c r="I300" s="230">
        <v>0</v>
      </c>
      <c r="J300" s="230">
        <f t="shared" si="71"/>
        <v>0</v>
      </c>
      <c r="K300" s="230">
        <f t="shared" si="71"/>
        <v>0</v>
      </c>
      <c r="L300" s="231">
        <f t="shared" si="68"/>
        <v>84000</v>
      </c>
    </row>
    <row r="301" spans="1:12" s="224" customFormat="1" ht="63" x14ac:dyDescent="0.2">
      <c r="A301" s="220"/>
      <c r="B301" s="220" t="s">
        <v>2126</v>
      </c>
      <c r="C301" s="220" t="s">
        <v>2692</v>
      </c>
      <c r="D301" s="335" t="s">
        <v>2693</v>
      </c>
      <c r="E301" s="226">
        <v>104500</v>
      </c>
      <c r="F301" s="230">
        <v>0</v>
      </c>
      <c r="G301" s="230">
        <v>0</v>
      </c>
      <c r="H301" s="230">
        <v>0</v>
      </c>
      <c r="I301" s="230">
        <v>0</v>
      </c>
      <c r="J301" s="230">
        <f t="shared" si="71"/>
        <v>0</v>
      </c>
      <c r="K301" s="230">
        <f t="shared" si="71"/>
        <v>0</v>
      </c>
      <c r="L301" s="231">
        <f t="shared" si="68"/>
        <v>104500</v>
      </c>
    </row>
    <row r="302" spans="1:12" s="224" customFormat="1" ht="84" x14ac:dyDescent="0.2">
      <c r="A302" s="220"/>
      <c r="B302" s="220" t="s">
        <v>2184</v>
      </c>
      <c r="C302" s="220" t="s">
        <v>2694</v>
      </c>
      <c r="D302" s="335" t="s">
        <v>2695</v>
      </c>
      <c r="E302" s="221">
        <v>62500</v>
      </c>
      <c r="F302" s="230">
        <v>0</v>
      </c>
      <c r="G302" s="230">
        <v>0</v>
      </c>
      <c r="H302" s="230">
        <v>0</v>
      </c>
      <c r="I302" s="230">
        <v>0</v>
      </c>
      <c r="J302" s="221">
        <f t="shared" ref="J302:K305" si="72">SUM(F302+H302)</f>
        <v>0</v>
      </c>
      <c r="K302" s="221">
        <f t="shared" si="72"/>
        <v>0</v>
      </c>
      <c r="L302" s="226">
        <f t="shared" si="68"/>
        <v>62500</v>
      </c>
    </row>
    <row r="303" spans="1:12" s="224" customFormat="1" ht="84" x14ac:dyDescent="0.2">
      <c r="A303" s="220"/>
      <c r="B303" s="220" t="s">
        <v>2184</v>
      </c>
      <c r="C303" s="220" t="s">
        <v>2696</v>
      </c>
      <c r="D303" s="335" t="s">
        <v>2697</v>
      </c>
      <c r="E303" s="221">
        <v>72500</v>
      </c>
      <c r="F303" s="230">
        <v>0</v>
      </c>
      <c r="G303" s="230">
        <v>0</v>
      </c>
      <c r="H303" s="230">
        <v>0</v>
      </c>
      <c r="I303" s="230">
        <v>0</v>
      </c>
      <c r="J303" s="221">
        <f t="shared" si="72"/>
        <v>0</v>
      </c>
      <c r="K303" s="221">
        <f t="shared" si="72"/>
        <v>0</v>
      </c>
      <c r="L303" s="226">
        <f t="shared" si="68"/>
        <v>72500</v>
      </c>
    </row>
    <row r="304" spans="1:12" s="224" customFormat="1" ht="84" x14ac:dyDescent="0.2">
      <c r="A304" s="220"/>
      <c r="B304" s="220" t="s">
        <v>2698</v>
      </c>
      <c r="C304" s="220" t="s">
        <v>2699</v>
      </c>
      <c r="D304" s="335" t="s">
        <v>2700</v>
      </c>
      <c r="E304" s="221">
        <v>38400</v>
      </c>
      <c r="F304" s="230">
        <v>0</v>
      </c>
      <c r="G304" s="230">
        <v>0</v>
      </c>
      <c r="H304" s="230">
        <v>0</v>
      </c>
      <c r="I304" s="230">
        <v>0</v>
      </c>
      <c r="J304" s="221">
        <f t="shared" si="72"/>
        <v>0</v>
      </c>
      <c r="K304" s="221">
        <f t="shared" si="72"/>
        <v>0</v>
      </c>
      <c r="L304" s="226">
        <f t="shared" si="68"/>
        <v>38400</v>
      </c>
    </row>
    <row r="305" spans="1:12" s="224" customFormat="1" ht="105" x14ac:dyDescent="0.2">
      <c r="A305" s="220"/>
      <c r="B305" s="220" t="s">
        <v>2701</v>
      </c>
      <c r="C305" s="220" t="s">
        <v>2702</v>
      </c>
      <c r="D305" s="335" t="s">
        <v>2703</v>
      </c>
      <c r="E305" s="221">
        <v>87500</v>
      </c>
      <c r="F305" s="230">
        <v>0</v>
      </c>
      <c r="G305" s="230">
        <v>0</v>
      </c>
      <c r="H305" s="230">
        <v>0</v>
      </c>
      <c r="I305" s="230">
        <v>0</v>
      </c>
      <c r="J305" s="221">
        <f t="shared" si="72"/>
        <v>0</v>
      </c>
      <c r="K305" s="221">
        <f t="shared" si="72"/>
        <v>0</v>
      </c>
      <c r="L305" s="226">
        <f t="shared" si="68"/>
        <v>87500</v>
      </c>
    </row>
    <row r="306" spans="1:12" s="219" customFormat="1" ht="63" x14ac:dyDescent="0.2">
      <c r="A306" s="220"/>
      <c r="B306" s="220" t="s">
        <v>2704</v>
      </c>
      <c r="C306" s="220" t="s">
        <v>2705</v>
      </c>
      <c r="D306" s="335" t="s">
        <v>2706</v>
      </c>
      <c r="E306" s="221">
        <v>49000</v>
      </c>
      <c r="F306" s="230">
        <v>0</v>
      </c>
      <c r="G306" s="230">
        <v>0</v>
      </c>
      <c r="H306" s="230">
        <v>0</v>
      </c>
      <c r="I306" s="230">
        <v>0</v>
      </c>
      <c r="J306" s="221">
        <f t="shared" ref="J306:K309" si="73">SUM(F306+H306)</f>
        <v>0</v>
      </c>
      <c r="K306" s="221">
        <f t="shared" si="73"/>
        <v>0</v>
      </c>
      <c r="L306" s="226">
        <f t="shared" si="68"/>
        <v>49000</v>
      </c>
    </row>
    <row r="307" spans="1:12" s="224" customFormat="1" ht="63" x14ac:dyDescent="0.2">
      <c r="A307" s="220"/>
      <c r="B307" s="220" t="s">
        <v>2704</v>
      </c>
      <c r="C307" s="220" t="s">
        <v>2707</v>
      </c>
      <c r="D307" s="335" t="s">
        <v>2708</v>
      </c>
      <c r="E307" s="221">
        <v>23500</v>
      </c>
      <c r="F307" s="230">
        <v>0</v>
      </c>
      <c r="G307" s="230">
        <v>0</v>
      </c>
      <c r="H307" s="230">
        <v>0</v>
      </c>
      <c r="I307" s="230">
        <v>0</v>
      </c>
      <c r="J307" s="221">
        <f t="shared" si="73"/>
        <v>0</v>
      </c>
      <c r="K307" s="221">
        <f t="shared" si="73"/>
        <v>0</v>
      </c>
      <c r="L307" s="226">
        <f t="shared" si="68"/>
        <v>23500</v>
      </c>
    </row>
    <row r="308" spans="1:12" s="219" customFormat="1" ht="63" x14ac:dyDescent="0.2">
      <c r="A308" s="220"/>
      <c r="B308" s="220" t="s">
        <v>2709</v>
      </c>
      <c r="C308" s="220" t="s">
        <v>2710</v>
      </c>
      <c r="D308" s="335" t="s">
        <v>2711</v>
      </c>
      <c r="E308" s="221">
        <v>24500</v>
      </c>
      <c r="F308" s="230">
        <v>0</v>
      </c>
      <c r="G308" s="230">
        <v>0</v>
      </c>
      <c r="H308" s="230">
        <v>0</v>
      </c>
      <c r="I308" s="230">
        <v>0</v>
      </c>
      <c r="J308" s="221">
        <f t="shared" si="73"/>
        <v>0</v>
      </c>
      <c r="K308" s="221">
        <f t="shared" si="73"/>
        <v>0</v>
      </c>
      <c r="L308" s="226">
        <f t="shared" si="68"/>
        <v>24500</v>
      </c>
    </row>
    <row r="309" spans="1:12" s="224" customFormat="1" ht="84" x14ac:dyDescent="0.2">
      <c r="A309" s="220"/>
      <c r="B309" s="220" t="s">
        <v>2709</v>
      </c>
      <c r="C309" s="220" t="s">
        <v>2712</v>
      </c>
      <c r="D309" s="335" t="s">
        <v>2713</v>
      </c>
      <c r="E309" s="221">
        <v>42000</v>
      </c>
      <c r="F309" s="230">
        <v>0</v>
      </c>
      <c r="G309" s="230">
        <v>0</v>
      </c>
      <c r="H309" s="230">
        <v>0</v>
      </c>
      <c r="I309" s="230">
        <v>0</v>
      </c>
      <c r="J309" s="221">
        <f t="shared" si="73"/>
        <v>0</v>
      </c>
      <c r="K309" s="221">
        <f t="shared" si="73"/>
        <v>0</v>
      </c>
      <c r="L309" s="226">
        <f t="shared" si="68"/>
        <v>42000</v>
      </c>
    </row>
    <row r="310" spans="1:12" s="224" customFormat="1" ht="84" x14ac:dyDescent="0.2">
      <c r="A310" s="220"/>
      <c r="B310" s="220" t="s">
        <v>2714</v>
      </c>
      <c r="C310" s="220" t="s">
        <v>2715</v>
      </c>
      <c r="D310" s="335" t="s">
        <v>2716</v>
      </c>
      <c r="E310" s="221">
        <v>159900</v>
      </c>
      <c r="F310" s="230">
        <v>0</v>
      </c>
      <c r="G310" s="230">
        <v>0</v>
      </c>
      <c r="H310" s="230">
        <v>0</v>
      </c>
      <c r="I310" s="230">
        <v>0</v>
      </c>
      <c r="J310" s="221">
        <f t="shared" ref="J310:K325" si="74">SUM(F310+H310)</f>
        <v>0</v>
      </c>
      <c r="K310" s="221">
        <f t="shared" si="74"/>
        <v>0</v>
      </c>
      <c r="L310" s="226">
        <f t="shared" si="68"/>
        <v>159900</v>
      </c>
    </row>
    <row r="311" spans="1:12" s="224" customFormat="1" ht="63" x14ac:dyDescent="0.2">
      <c r="A311" s="220"/>
      <c r="B311" s="220" t="s">
        <v>2714</v>
      </c>
      <c r="C311" s="220" t="s">
        <v>2717</v>
      </c>
      <c r="D311" s="335" t="s">
        <v>2718</v>
      </c>
      <c r="E311" s="221">
        <v>42900</v>
      </c>
      <c r="F311" s="230">
        <v>0</v>
      </c>
      <c r="G311" s="230">
        <v>0</v>
      </c>
      <c r="H311" s="230">
        <v>0</v>
      </c>
      <c r="I311" s="230">
        <v>0</v>
      </c>
      <c r="J311" s="221">
        <f t="shared" si="74"/>
        <v>0</v>
      </c>
      <c r="K311" s="221">
        <f t="shared" si="74"/>
        <v>0</v>
      </c>
      <c r="L311" s="226">
        <f t="shared" si="68"/>
        <v>42900</v>
      </c>
    </row>
    <row r="312" spans="1:12" s="224" customFormat="1" ht="63" x14ac:dyDescent="0.2">
      <c r="A312" s="220"/>
      <c r="B312" s="220" t="s">
        <v>2714</v>
      </c>
      <c r="C312" s="220" t="s">
        <v>2719</v>
      </c>
      <c r="D312" s="335" t="s">
        <v>2720</v>
      </c>
      <c r="E312" s="221">
        <v>23200</v>
      </c>
      <c r="F312" s="230">
        <v>0</v>
      </c>
      <c r="G312" s="230">
        <v>0</v>
      </c>
      <c r="H312" s="230">
        <v>0</v>
      </c>
      <c r="I312" s="230">
        <v>0</v>
      </c>
      <c r="J312" s="221">
        <f t="shared" si="74"/>
        <v>0</v>
      </c>
      <c r="K312" s="221">
        <f t="shared" si="74"/>
        <v>0</v>
      </c>
      <c r="L312" s="226">
        <f t="shared" si="68"/>
        <v>23200</v>
      </c>
    </row>
    <row r="313" spans="1:12" s="224" customFormat="1" ht="84" x14ac:dyDescent="0.2">
      <c r="A313" s="220"/>
      <c r="B313" s="220" t="s">
        <v>2714</v>
      </c>
      <c r="C313" s="220" t="s">
        <v>2721</v>
      </c>
      <c r="D313" s="335" t="s">
        <v>2722</v>
      </c>
      <c r="E313" s="221">
        <v>20300</v>
      </c>
      <c r="F313" s="230">
        <v>0</v>
      </c>
      <c r="G313" s="230">
        <v>0</v>
      </c>
      <c r="H313" s="230">
        <v>0</v>
      </c>
      <c r="I313" s="230">
        <v>0</v>
      </c>
      <c r="J313" s="221">
        <f t="shared" si="74"/>
        <v>0</v>
      </c>
      <c r="K313" s="221">
        <f t="shared" si="74"/>
        <v>0</v>
      </c>
      <c r="L313" s="226">
        <f t="shared" si="68"/>
        <v>20300</v>
      </c>
    </row>
    <row r="314" spans="1:12" s="224" customFormat="1" ht="84" x14ac:dyDescent="0.2">
      <c r="A314" s="220"/>
      <c r="B314" s="220" t="s">
        <v>2723</v>
      </c>
      <c r="C314" s="220" t="s">
        <v>2724</v>
      </c>
      <c r="D314" s="335" t="s">
        <v>2725</v>
      </c>
      <c r="E314" s="221">
        <v>112500</v>
      </c>
      <c r="F314" s="230">
        <v>0</v>
      </c>
      <c r="G314" s="230">
        <v>0</v>
      </c>
      <c r="H314" s="230">
        <v>0</v>
      </c>
      <c r="I314" s="230">
        <v>0</v>
      </c>
      <c r="J314" s="221">
        <f t="shared" si="74"/>
        <v>0</v>
      </c>
      <c r="K314" s="221">
        <f t="shared" ref="K314:K325" si="75">SUM(G314+I314)</f>
        <v>0</v>
      </c>
      <c r="L314" s="226">
        <f t="shared" si="68"/>
        <v>112500</v>
      </c>
    </row>
    <row r="315" spans="1:12" s="224" customFormat="1" ht="63" x14ac:dyDescent="0.2">
      <c r="A315" s="220"/>
      <c r="B315" s="220" t="s">
        <v>2723</v>
      </c>
      <c r="C315" s="220" t="s">
        <v>2726</v>
      </c>
      <c r="D315" s="335" t="s">
        <v>2727</v>
      </c>
      <c r="E315" s="221">
        <v>22500</v>
      </c>
      <c r="F315" s="230">
        <v>0</v>
      </c>
      <c r="G315" s="230">
        <v>0</v>
      </c>
      <c r="H315" s="230">
        <v>0</v>
      </c>
      <c r="I315" s="230">
        <v>0</v>
      </c>
      <c r="J315" s="221">
        <f t="shared" si="74"/>
        <v>0</v>
      </c>
      <c r="K315" s="221">
        <f t="shared" si="75"/>
        <v>0</v>
      </c>
      <c r="L315" s="226">
        <f t="shared" si="68"/>
        <v>22500</v>
      </c>
    </row>
    <row r="316" spans="1:12" s="224" customFormat="1" ht="63" x14ac:dyDescent="0.2">
      <c r="A316" s="220"/>
      <c r="B316" s="220" t="s">
        <v>2723</v>
      </c>
      <c r="C316" s="220" t="s">
        <v>2728</v>
      </c>
      <c r="D316" s="335" t="s">
        <v>2729</v>
      </c>
      <c r="E316" s="221">
        <v>117000</v>
      </c>
      <c r="F316" s="230">
        <v>0</v>
      </c>
      <c r="G316" s="230">
        <v>0</v>
      </c>
      <c r="H316" s="230">
        <v>0</v>
      </c>
      <c r="I316" s="230">
        <v>0</v>
      </c>
      <c r="J316" s="221">
        <f t="shared" si="74"/>
        <v>0</v>
      </c>
      <c r="K316" s="221">
        <f t="shared" si="75"/>
        <v>0</v>
      </c>
      <c r="L316" s="226">
        <f t="shared" si="68"/>
        <v>117000</v>
      </c>
    </row>
    <row r="317" spans="1:12" s="224" customFormat="1" ht="63" x14ac:dyDescent="0.2">
      <c r="A317" s="220"/>
      <c r="B317" s="220" t="s">
        <v>2723</v>
      </c>
      <c r="C317" s="220" t="s">
        <v>2730</v>
      </c>
      <c r="D317" s="335" t="s">
        <v>2731</v>
      </c>
      <c r="E317" s="221">
        <v>23400</v>
      </c>
      <c r="F317" s="230">
        <v>0</v>
      </c>
      <c r="G317" s="230">
        <v>0</v>
      </c>
      <c r="H317" s="230">
        <v>0</v>
      </c>
      <c r="I317" s="230">
        <v>0</v>
      </c>
      <c r="J317" s="221">
        <f t="shared" si="74"/>
        <v>0</v>
      </c>
      <c r="K317" s="221">
        <f t="shared" si="75"/>
        <v>0</v>
      </c>
      <c r="L317" s="226">
        <f t="shared" si="68"/>
        <v>23400</v>
      </c>
    </row>
    <row r="318" spans="1:12" s="224" customFormat="1" ht="63" x14ac:dyDescent="0.2">
      <c r="A318" s="220"/>
      <c r="B318" s="220" t="s">
        <v>2723</v>
      </c>
      <c r="C318" s="220" t="s">
        <v>2732</v>
      </c>
      <c r="D318" s="335" t="s">
        <v>2733</v>
      </c>
      <c r="E318" s="221">
        <v>89700</v>
      </c>
      <c r="F318" s="230">
        <v>0</v>
      </c>
      <c r="G318" s="230">
        <v>0</v>
      </c>
      <c r="H318" s="230">
        <v>0</v>
      </c>
      <c r="I318" s="230">
        <v>0</v>
      </c>
      <c r="J318" s="221">
        <f t="shared" si="74"/>
        <v>0</v>
      </c>
      <c r="K318" s="221">
        <f t="shared" si="75"/>
        <v>0</v>
      </c>
      <c r="L318" s="226">
        <f t="shared" si="68"/>
        <v>89700</v>
      </c>
    </row>
    <row r="319" spans="1:12" s="224" customFormat="1" ht="63" x14ac:dyDescent="0.2">
      <c r="A319" s="220"/>
      <c r="B319" s="220" t="s">
        <v>2609</v>
      </c>
      <c r="C319" s="220" t="s">
        <v>2734</v>
      </c>
      <c r="D319" s="335" t="s">
        <v>2735</v>
      </c>
      <c r="E319" s="221">
        <v>9000</v>
      </c>
      <c r="F319" s="230">
        <v>0</v>
      </c>
      <c r="G319" s="230">
        <v>0</v>
      </c>
      <c r="H319" s="230">
        <v>0</v>
      </c>
      <c r="I319" s="230">
        <v>0</v>
      </c>
      <c r="J319" s="221">
        <f t="shared" si="74"/>
        <v>0</v>
      </c>
      <c r="K319" s="221">
        <f t="shared" si="75"/>
        <v>0</v>
      </c>
      <c r="L319" s="226">
        <f t="shared" si="68"/>
        <v>9000</v>
      </c>
    </row>
    <row r="320" spans="1:12" s="224" customFormat="1" ht="63" x14ac:dyDescent="0.2">
      <c r="A320" s="220"/>
      <c r="B320" s="220" t="s">
        <v>2609</v>
      </c>
      <c r="C320" s="220" t="s">
        <v>2736</v>
      </c>
      <c r="D320" s="335" t="s">
        <v>2737</v>
      </c>
      <c r="E320" s="221">
        <v>13000</v>
      </c>
      <c r="F320" s="230">
        <v>0</v>
      </c>
      <c r="G320" s="230">
        <v>0</v>
      </c>
      <c r="H320" s="230">
        <v>0</v>
      </c>
      <c r="I320" s="230">
        <v>0</v>
      </c>
      <c r="J320" s="221">
        <f t="shared" si="74"/>
        <v>0</v>
      </c>
      <c r="K320" s="221">
        <f t="shared" si="75"/>
        <v>0</v>
      </c>
      <c r="L320" s="226">
        <f t="shared" si="68"/>
        <v>13000</v>
      </c>
    </row>
    <row r="321" spans="1:50" s="224" customFormat="1" ht="84" x14ac:dyDescent="0.2">
      <c r="A321" s="220"/>
      <c r="B321" s="220" t="s">
        <v>2609</v>
      </c>
      <c r="C321" s="220" t="s">
        <v>2738</v>
      </c>
      <c r="D321" s="335" t="s">
        <v>2739</v>
      </c>
      <c r="E321" s="221">
        <v>125000</v>
      </c>
      <c r="F321" s="230">
        <v>0</v>
      </c>
      <c r="G321" s="230">
        <v>0</v>
      </c>
      <c r="H321" s="230">
        <v>0</v>
      </c>
      <c r="I321" s="230">
        <v>0</v>
      </c>
      <c r="J321" s="221">
        <f t="shared" si="74"/>
        <v>0</v>
      </c>
      <c r="K321" s="221">
        <f t="shared" si="75"/>
        <v>0</v>
      </c>
      <c r="L321" s="226">
        <f t="shared" si="68"/>
        <v>125000</v>
      </c>
    </row>
    <row r="322" spans="1:50" s="224" customFormat="1" ht="63" x14ac:dyDescent="0.2">
      <c r="A322" s="220"/>
      <c r="B322" s="220" t="s">
        <v>2230</v>
      </c>
      <c r="C322" s="220" t="s">
        <v>2740</v>
      </c>
      <c r="D322" s="335" t="s">
        <v>2741</v>
      </c>
      <c r="E322" s="221">
        <v>66300</v>
      </c>
      <c r="F322" s="230">
        <v>0</v>
      </c>
      <c r="G322" s="230">
        <v>0</v>
      </c>
      <c r="H322" s="230">
        <v>0</v>
      </c>
      <c r="I322" s="230">
        <v>0</v>
      </c>
      <c r="J322" s="221">
        <f t="shared" si="74"/>
        <v>0</v>
      </c>
      <c r="K322" s="221">
        <f t="shared" si="75"/>
        <v>0</v>
      </c>
      <c r="L322" s="226">
        <f t="shared" si="68"/>
        <v>66300</v>
      </c>
    </row>
    <row r="323" spans="1:50" s="224" customFormat="1" ht="84" x14ac:dyDescent="0.2">
      <c r="A323" s="220"/>
      <c r="B323" s="220" t="s">
        <v>2230</v>
      </c>
      <c r="C323" s="220" t="s">
        <v>2742</v>
      </c>
      <c r="D323" s="335" t="s">
        <v>2743</v>
      </c>
      <c r="E323" s="221">
        <v>85800</v>
      </c>
      <c r="F323" s="230">
        <v>0</v>
      </c>
      <c r="G323" s="230">
        <v>0</v>
      </c>
      <c r="H323" s="230">
        <v>0</v>
      </c>
      <c r="I323" s="230">
        <v>0</v>
      </c>
      <c r="J323" s="221">
        <f t="shared" si="74"/>
        <v>0</v>
      </c>
      <c r="K323" s="221">
        <f t="shared" si="75"/>
        <v>0</v>
      </c>
      <c r="L323" s="226">
        <f t="shared" si="68"/>
        <v>85800</v>
      </c>
    </row>
    <row r="324" spans="1:50" s="224" customFormat="1" ht="63" x14ac:dyDescent="0.2">
      <c r="A324" s="220"/>
      <c r="B324" s="220" t="s">
        <v>2140</v>
      </c>
      <c r="C324" s="220" t="s">
        <v>2744</v>
      </c>
      <c r="D324" s="335" t="s">
        <v>2745</v>
      </c>
      <c r="E324" s="221">
        <v>21000</v>
      </c>
      <c r="F324" s="230">
        <v>0</v>
      </c>
      <c r="G324" s="230">
        <v>0</v>
      </c>
      <c r="H324" s="230">
        <v>0</v>
      </c>
      <c r="I324" s="230">
        <v>0</v>
      </c>
      <c r="J324" s="221">
        <f t="shared" si="74"/>
        <v>0</v>
      </c>
      <c r="K324" s="221">
        <f t="shared" si="75"/>
        <v>0</v>
      </c>
      <c r="L324" s="226">
        <f t="shared" si="68"/>
        <v>21000</v>
      </c>
    </row>
    <row r="325" spans="1:50" s="224" customFormat="1" ht="63" x14ac:dyDescent="0.2">
      <c r="A325" s="220"/>
      <c r="B325" s="220" t="s">
        <v>2140</v>
      </c>
      <c r="C325" s="220" t="s">
        <v>2746</v>
      </c>
      <c r="D325" s="335" t="s">
        <v>2747</v>
      </c>
      <c r="E325" s="221">
        <v>42900</v>
      </c>
      <c r="F325" s="230">
        <v>0</v>
      </c>
      <c r="G325" s="230">
        <v>0</v>
      </c>
      <c r="H325" s="230">
        <v>0</v>
      </c>
      <c r="I325" s="230">
        <v>0</v>
      </c>
      <c r="J325" s="221">
        <f t="shared" si="74"/>
        <v>0</v>
      </c>
      <c r="K325" s="221">
        <f t="shared" si="75"/>
        <v>0</v>
      </c>
      <c r="L325" s="226">
        <f t="shared" si="68"/>
        <v>42900</v>
      </c>
    </row>
    <row r="326" spans="1:50" s="219" customFormat="1" ht="21" x14ac:dyDescent="0.2">
      <c r="A326" s="885" t="s">
        <v>1875</v>
      </c>
      <c r="B326" s="885"/>
      <c r="C326" s="885"/>
      <c r="D326" s="885"/>
      <c r="E326" s="239">
        <f>SUM(E265:E325)</f>
        <v>3770600</v>
      </c>
      <c r="F326" s="239">
        <f t="shared" ref="F326:L326" si="76">SUM(F265:F325)</f>
        <v>0</v>
      </c>
      <c r="G326" s="239">
        <f t="shared" si="76"/>
        <v>0</v>
      </c>
      <c r="H326" s="239">
        <f t="shared" si="76"/>
        <v>0</v>
      </c>
      <c r="I326" s="239">
        <f t="shared" si="76"/>
        <v>0</v>
      </c>
      <c r="J326" s="239">
        <f t="shared" si="76"/>
        <v>0</v>
      </c>
      <c r="K326" s="239">
        <f t="shared" si="76"/>
        <v>0</v>
      </c>
      <c r="L326" s="239">
        <f t="shared" si="76"/>
        <v>3770600</v>
      </c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  <c r="AA326" s="224"/>
      <c r="AB326" s="224"/>
      <c r="AC326" s="224"/>
      <c r="AD326" s="224"/>
      <c r="AE326" s="224"/>
      <c r="AF326" s="224"/>
      <c r="AG326" s="224"/>
      <c r="AH326" s="224"/>
      <c r="AI326" s="224"/>
      <c r="AJ326" s="224"/>
      <c r="AK326" s="224"/>
      <c r="AL326" s="224"/>
      <c r="AM326" s="224"/>
      <c r="AN326" s="224"/>
      <c r="AO326" s="224"/>
      <c r="AP326" s="224"/>
      <c r="AQ326" s="224"/>
      <c r="AR326" s="224"/>
      <c r="AS326" s="224"/>
      <c r="AT326" s="224"/>
      <c r="AU326" s="224"/>
      <c r="AV326" s="224"/>
      <c r="AW326" s="224"/>
      <c r="AX326" s="224"/>
    </row>
    <row r="327" spans="1:50" s="232" customFormat="1" ht="21" x14ac:dyDescent="0.2">
      <c r="A327" s="238" t="s">
        <v>60</v>
      </c>
      <c r="B327" s="238"/>
      <c r="C327" s="238"/>
      <c r="D327" s="346"/>
      <c r="E327" s="242"/>
      <c r="F327" s="242"/>
      <c r="G327" s="242"/>
      <c r="H327" s="242"/>
      <c r="I327" s="242"/>
      <c r="J327" s="242"/>
      <c r="K327" s="242"/>
      <c r="L327" s="242"/>
    </row>
    <row r="328" spans="1:50" s="224" customFormat="1" ht="84" x14ac:dyDescent="0.45">
      <c r="A328" s="338"/>
      <c r="B328" s="220" t="s">
        <v>2748</v>
      </c>
      <c r="C328" s="220" t="s">
        <v>2749</v>
      </c>
      <c r="D328" s="335" t="s">
        <v>2750</v>
      </c>
      <c r="E328" s="221">
        <v>29600</v>
      </c>
      <c r="F328" s="230">
        <v>0</v>
      </c>
      <c r="G328" s="230">
        <v>0</v>
      </c>
      <c r="H328" s="230">
        <v>3848</v>
      </c>
      <c r="I328" s="230">
        <v>888</v>
      </c>
      <c r="J328" s="221">
        <f>SUM(F328+H328)</f>
        <v>3848</v>
      </c>
      <c r="K328" s="221">
        <f>SUM(G328+I328)</f>
        <v>888</v>
      </c>
      <c r="L328" s="226">
        <f>SUM(E328-J328-K328)</f>
        <v>24864</v>
      </c>
    </row>
    <row r="329" spans="1:50" s="224" customFormat="1" ht="21" x14ac:dyDescent="0.2">
      <c r="A329" s="220"/>
      <c r="B329" s="220"/>
      <c r="C329" s="220"/>
      <c r="D329" s="335"/>
      <c r="E329" s="230"/>
      <c r="F329" s="230"/>
      <c r="G329" s="230"/>
      <c r="H329" s="230"/>
      <c r="I329" s="230"/>
      <c r="J329" s="230"/>
      <c r="K329" s="230"/>
      <c r="L329" s="230"/>
    </row>
    <row r="330" spans="1:50" s="229" customFormat="1" ht="21" x14ac:dyDescent="0.2">
      <c r="A330" s="885" t="s">
        <v>1965</v>
      </c>
      <c r="B330" s="885"/>
      <c r="C330" s="885"/>
      <c r="D330" s="885"/>
      <c r="E330" s="239">
        <f>SUM(E328:E329)</f>
        <v>29600</v>
      </c>
      <c r="F330" s="239">
        <f t="shared" ref="F330:L330" si="77">SUM(F328:F329)</f>
        <v>0</v>
      </c>
      <c r="G330" s="239">
        <f t="shared" si="77"/>
        <v>0</v>
      </c>
      <c r="H330" s="239">
        <f t="shared" si="77"/>
        <v>3848</v>
      </c>
      <c r="I330" s="239">
        <f t="shared" si="77"/>
        <v>888</v>
      </c>
      <c r="J330" s="239">
        <f t="shared" si="77"/>
        <v>3848</v>
      </c>
      <c r="K330" s="239">
        <f t="shared" si="77"/>
        <v>888</v>
      </c>
      <c r="L330" s="239">
        <f t="shared" si="77"/>
        <v>24864</v>
      </c>
    </row>
    <row r="331" spans="1:50" s="224" customFormat="1" ht="21" x14ac:dyDescent="0.2">
      <c r="A331" s="233" t="s">
        <v>65</v>
      </c>
      <c r="B331" s="233"/>
      <c r="C331" s="217"/>
      <c r="D331" s="333"/>
      <c r="E331" s="239"/>
      <c r="F331" s="239"/>
      <c r="G331" s="239"/>
      <c r="H331" s="239"/>
      <c r="I331" s="239"/>
      <c r="J331" s="239"/>
      <c r="K331" s="239"/>
      <c r="L331" s="23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  <c r="AD331" s="219"/>
      <c r="AE331" s="219"/>
      <c r="AF331" s="219"/>
      <c r="AG331" s="219"/>
      <c r="AH331" s="219"/>
      <c r="AI331" s="219"/>
      <c r="AJ331" s="219"/>
      <c r="AK331" s="219"/>
      <c r="AL331" s="219"/>
      <c r="AM331" s="219"/>
      <c r="AN331" s="219"/>
      <c r="AO331" s="219"/>
      <c r="AP331" s="219"/>
      <c r="AQ331" s="219"/>
      <c r="AR331" s="219"/>
      <c r="AS331" s="219"/>
      <c r="AT331" s="219"/>
      <c r="AU331" s="219"/>
      <c r="AV331" s="219"/>
      <c r="AW331" s="219"/>
      <c r="AX331" s="219"/>
    </row>
    <row r="332" spans="1:50" s="224" customFormat="1" ht="63" x14ac:dyDescent="0.2">
      <c r="A332" s="220"/>
      <c r="B332" s="220" t="s">
        <v>2068</v>
      </c>
      <c r="C332" s="220" t="s">
        <v>2751</v>
      </c>
      <c r="D332" s="335" t="s">
        <v>2752</v>
      </c>
      <c r="E332" s="221">
        <v>4655</v>
      </c>
      <c r="F332" s="230">
        <v>0</v>
      </c>
      <c r="G332" s="230">
        <v>0</v>
      </c>
      <c r="H332" s="230">
        <v>605.15</v>
      </c>
      <c r="I332" s="230">
        <v>139.65</v>
      </c>
      <c r="J332" s="230">
        <f t="shared" ref="J332:K347" si="78">SUM(F332+H332)</f>
        <v>605.15</v>
      </c>
      <c r="K332" s="230">
        <f t="shared" si="78"/>
        <v>139.65</v>
      </c>
      <c r="L332" s="231">
        <f t="shared" ref="L332:L338" si="79">SUM(E332-J332-K332)</f>
        <v>3910.2</v>
      </c>
    </row>
    <row r="333" spans="1:50" s="224" customFormat="1" ht="63" x14ac:dyDescent="0.2">
      <c r="A333" s="220"/>
      <c r="B333" s="220" t="s">
        <v>2753</v>
      </c>
      <c r="C333" s="220" t="s">
        <v>2754</v>
      </c>
      <c r="D333" s="335" t="s">
        <v>2755</v>
      </c>
      <c r="E333" s="221">
        <v>4545</v>
      </c>
      <c r="F333" s="230">
        <v>0</v>
      </c>
      <c r="G333" s="230">
        <v>0</v>
      </c>
      <c r="H333" s="230">
        <v>590.85</v>
      </c>
      <c r="I333" s="230">
        <v>136.35</v>
      </c>
      <c r="J333" s="230">
        <f t="shared" si="78"/>
        <v>590.85</v>
      </c>
      <c r="K333" s="230">
        <f t="shared" si="78"/>
        <v>136.35</v>
      </c>
      <c r="L333" s="231">
        <f t="shared" si="79"/>
        <v>3817.8</v>
      </c>
    </row>
    <row r="334" spans="1:50" s="224" customFormat="1" ht="63" x14ac:dyDescent="0.2">
      <c r="A334" s="220"/>
      <c r="B334" s="220" t="s">
        <v>2098</v>
      </c>
      <c r="C334" s="220" t="s">
        <v>2756</v>
      </c>
      <c r="D334" s="335" t="s">
        <v>2757</v>
      </c>
      <c r="E334" s="221">
        <v>7200</v>
      </c>
      <c r="F334" s="230">
        <v>0</v>
      </c>
      <c r="G334" s="230">
        <v>0</v>
      </c>
      <c r="H334" s="230">
        <v>936</v>
      </c>
      <c r="I334" s="230">
        <v>216</v>
      </c>
      <c r="J334" s="230">
        <f t="shared" si="78"/>
        <v>936</v>
      </c>
      <c r="K334" s="230">
        <f t="shared" si="78"/>
        <v>216</v>
      </c>
      <c r="L334" s="231">
        <f t="shared" si="79"/>
        <v>6048</v>
      </c>
    </row>
    <row r="335" spans="1:50" s="224" customFormat="1" ht="63" x14ac:dyDescent="0.2">
      <c r="A335" s="220"/>
      <c r="B335" s="220" t="s">
        <v>2113</v>
      </c>
      <c r="C335" s="220" t="s">
        <v>2758</v>
      </c>
      <c r="D335" s="335" t="s">
        <v>2759</v>
      </c>
      <c r="E335" s="221">
        <v>740</v>
      </c>
      <c r="F335" s="230">
        <v>0</v>
      </c>
      <c r="G335" s="230">
        <v>0</v>
      </c>
      <c r="H335" s="230">
        <v>96.2</v>
      </c>
      <c r="I335" s="230">
        <v>22.2</v>
      </c>
      <c r="J335" s="230">
        <f t="shared" si="78"/>
        <v>96.2</v>
      </c>
      <c r="K335" s="230">
        <f t="shared" si="78"/>
        <v>22.2</v>
      </c>
      <c r="L335" s="231">
        <f t="shared" si="79"/>
        <v>621.59999999999991</v>
      </c>
    </row>
    <row r="336" spans="1:50" s="224" customFormat="1" ht="63" x14ac:dyDescent="0.2">
      <c r="A336" s="220"/>
      <c r="B336" s="220" t="s">
        <v>2760</v>
      </c>
      <c r="C336" s="220" t="s">
        <v>2761</v>
      </c>
      <c r="D336" s="335" t="s">
        <v>2762</v>
      </c>
      <c r="E336" s="226">
        <v>2968</v>
      </c>
      <c r="F336" s="230">
        <v>0</v>
      </c>
      <c r="G336" s="230">
        <v>0</v>
      </c>
      <c r="H336" s="230">
        <v>385.84</v>
      </c>
      <c r="I336" s="230">
        <v>89.04</v>
      </c>
      <c r="J336" s="230">
        <f t="shared" si="78"/>
        <v>385.84</v>
      </c>
      <c r="K336" s="230">
        <f t="shared" si="78"/>
        <v>89.04</v>
      </c>
      <c r="L336" s="231">
        <f t="shared" si="79"/>
        <v>2493.12</v>
      </c>
    </row>
    <row r="337" spans="1:12" s="219" customFormat="1" ht="63" x14ac:dyDescent="0.2">
      <c r="A337" s="220"/>
      <c r="B337" s="220" t="s">
        <v>2233</v>
      </c>
      <c r="C337" s="220" t="s">
        <v>2763</v>
      </c>
      <c r="D337" s="335" t="s">
        <v>2764</v>
      </c>
      <c r="E337" s="226">
        <v>3210</v>
      </c>
      <c r="F337" s="230">
        <v>0</v>
      </c>
      <c r="G337" s="230">
        <v>0</v>
      </c>
      <c r="H337" s="230">
        <v>417.3</v>
      </c>
      <c r="I337" s="230">
        <v>96.3</v>
      </c>
      <c r="J337" s="230">
        <f t="shared" si="78"/>
        <v>417.3</v>
      </c>
      <c r="K337" s="230">
        <f t="shared" si="78"/>
        <v>96.3</v>
      </c>
      <c r="L337" s="231">
        <f t="shared" si="79"/>
        <v>2696.3999999999996</v>
      </c>
    </row>
    <row r="338" spans="1:12" s="224" customFormat="1" ht="63" x14ac:dyDescent="0.2">
      <c r="A338" s="220"/>
      <c r="B338" s="220" t="s">
        <v>2179</v>
      </c>
      <c r="C338" s="220" t="s">
        <v>2765</v>
      </c>
      <c r="D338" s="335" t="s">
        <v>2766</v>
      </c>
      <c r="E338" s="226">
        <v>1800</v>
      </c>
      <c r="F338" s="230">
        <v>0</v>
      </c>
      <c r="G338" s="230">
        <v>0</v>
      </c>
      <c r="H338" s="230">
        <v>234</v>
      </c>
      <c r="I338" s="230">
        <v>54</v>
      </c>
      <c r="J338" s="230">
        <f t="shared" si="78"/>
        <v>234</v>
      </c>
      <c r="K338" s="230">
        <f t="shared" si="78"/>
        <v>54</v>
      </c>
      <c r="L338" s="231">
        <f t="shared" si="79"/>
        <v>1512</v>
      </c>
    </row>
    <row r="339" spans="1:12" s="224" customFormat="1" ht="63" x14ac:dyDescent="0.2">
      <c r="A339" s="220"/>
      <c r="B339" s="220" t="s">
        <v>2073</v>
      </c>
      <c r="C339" s="220" t="s">
        <v>2767</v>
      </c>
      <c r="D339" s="335" t="s">
        <v>2768</v>
      </c>
      <c r="E339" s="221">
        <v>6400</v>
      </c>
      <c r="F339" s="230">
        <v>0</v>
      </c>
      <c r="G339" s="230">
        <v>0</v>
      </c>
      <c r="H339" s="230">
        <v>832</v>
      </c>
      <c r="I339" s="230">
        <v>192</v>
      </c>
      <c r="J339" s="221">
        <f t="shared" si="78"/>
        <v>832</v>
      </c>
      <c r="K339" s="221">
        <f t="shared" si="78"/>
        <v>192</v>
      </c>
      <c r="L339" s="226">
        <f t="shared" ref="L339:L354" si="80">SUM(E339-J339-K339)</f>
        <v>5376</v>
      </c>
    </row>
    <row r="340" spans="1:12" s="224" customFormat="1" ht="63" x14ac:dyDescent="0.2">
      <c r="A340" s="220"/>
      <c r="B340" s="220" t="s">
        <v>2769</v>
      </c>
      <c r="C340" s="220" t="s">
        <v>2770</v>
      </c>
      <c r="D340" s="335" t="s">
        <v>2771</v>
      </c>
      <c r="E340" s="221">
        <v>460</v>
      </c>
      <c r="F340" s="230">
        <v>0</v>
      </c>
      <c r="G340" s="230">
        <v>0</v>
      </c>
      <c r="H340" s="230">
        <v>59.8</v>
      </c>
      <c r="I340" s="230">
        <v>13.8</v>
      </c>
      <c r="J340" s="221">
        <f t="shared" si="78"/>
        <v>59.8</v>
      </c>
      <c r="K340" s="221">
        <f t="shared" si="78"/>
        <v>13.8</v>
      </c>
      <c r="L340" s="226">
        <f t="shared" si="80"/>
        <v>386.4</v>
      </c>
    </row>
    <row r="341" spans="1:12" s="224" customFormat="1" ht="84" x14ac:dyDescent="0.2">
      <c r="A341" s="220"/>
      <c r="B341" s="220" t="s">
        <v>2772</v>
      </c>
      <c r="C341" s="220" t="s">
        <v>2773</v>
      </c>
      <c r="D341" s="335" t="s">
        <v>2774</v>
      </c>
      <c r="E341" s="221">
        <v>736500</v>
      </c>
      <c r="F341" s="230">
        <v>29460</v>
      </c>
      <c r="G341" s="230">
        <v>14730</v>
      </c>
      <c r="H341" s="230">
        <v>0</v>
      </c>
      <c r="I341" s="230">
        <v>0</v>
      </c>
      <c r="J341" s="221">
        <f t="shared" si="78"/>
        <v>29460</v>
      </c>
      <c r="K341" s="221">
        <f t="shared" si="78"/>
        <v>14730</v>
      </c>
      <c r="L341" s="226">
        <f t="shared" si="80"/>
        <v>692310</v>
      </c>
    </row>
    <row r="342" spans="1:12" s="224" customFormat="1" ht="63" x14ac:dyDescent="0.2">
      <c r="A342" s="220"/>
      <c r="B342" s="220" t="s">
        <v>2772</v>
      </c>
      <c r="C342" s="220" t="s">
        <v>2775</v>
      </c>
      <c r="D342" s="335" t="s">
        <v>2776</v>
      </c>
      <c r="E342" s="221">
        <v>2940</v>
      </c>
      <c r="F342" s="230">
        <v>0</v>
      </c>
      <c r="G342" s="230">
        <v>0</v>
      </c>
      <c r="H342" s="230">
        <v>382.2</v>
      </c>
      <c r="I342" s="230">
        <v>88.2</v>
      </c>
      <c r="J342" s="221">
        <f t="shared" si="78"/>
        <v>382.2</v>
      </c>
      <c r="K342" s="221">
        <f t="shared" si="78"/>
        <v>88.2</v>
      </c>
      <c r="L342" s="226">
        <f t="shared" si="80"/>
        <v>2469.6000000000004</v>
      </c>
    </row>
    <row r="343" spans="1:12" s="219" customFormat="1" ht="84" x14ac:dyDescent="0.45">
      <c r="A343" s="338"/>
      <c r="B343" s="220" t="s">
        <v>2468</v>
      </c>
      <c r="C343" s="220" t="s">
        <v>2777</v>
      </c>
      <c r="D343" s="335" t="s">
        <v>2778</v>
      </c>
      <c r="E343" s="221">
        <v>339000</v>
      </c>
      <c r="F343" s="230">
        <v>13560</v>
      </c>
      <c r="G343" s="230">
        <v>6780</v>
      </c>
      <c r="H343" s="230">
        <v>0</v>
      </c>
      <c r="I343" s="230">
        <v>0</v>
      </c>
      <c r="J343" s="221">
        <f t="shared" si="78"/>
        <v>13560</v>
      </c>
      <c r="K343" s="221">
        <f t="shared" si="78"/>
        <v>6780</v>
      </c>
      <c r="L343" s="226">
        <f t="shared" si="80"/>
        <v>318660</v>
      </c>
    </row>
    <row r="344" spans="1:12" s="224" customFormat="1" ht="63" x14ac:dyDescent="0.45">
      <c r="A344" s="338"/>
      <c r="B344" s="220" t="s">
        <v>2779</v>
      </c>
      <c r="C344" s="220" t="s">
        <v>2780</v>
      </c>
      <c r="D344" s="335" t="s">
        <v>2781</v>
      </c>
      <c r="E344" s="221">
        <v>4380</v>
      </c>
      <c r="F344" s="230">
        <v>0</v>
      </c>
      <c r="G344" s="230">
        <v>0</v>
      </c>
      <c r="H344" s="230">
        <v>569.4</v>
      </c>
      <c r="I344" s="230">
        <v>131.4</v>
      </c>
      <c r="J344" s="221">
        <f t="shared" si="78"/>
        <v>569.4</v>
      </c>
      <c r="K344" s="221">
        <f t="shared" si="78"/>
        <v>131.4</v>
      </c>
      <c r="L344" s="226">
        <f t="shared" si="80"/>
        <v>3679.2</v>
      </c>
    </row>
    <row r="345" spans="1:12" s="224" customFormat="1" ht="63" x14ac:dyDescent="0.2">
      <c r="A345" s="220"/>
      <c r="B345" s="220" t="s">
        <v>2782</v>
      </c>
      <c r="C345" s="220" t="s">
        <v>2783</v>
      </c>
      <c r="D345" s="335" t="s">
        <v>2784</v>
      </c>
      <c r="E345" s="221">
        <v>111000</v>
      </c>
      <c r="F345" s="230">
        <v>4440</v>
      </c>
      <c r="G345" s="230">
        <v>2220</v>
      </c>
      <c r="H345" s="230">
        <v>0</v>
      </c>
      <c r="I345" s="230">
        <v>0</v>
      </c>
      <c r="J345" s="221">
        <f t="shared" si="78"/>
        <v>4440</v>
      </c>
      <c r="K345" s="221">
        <f t="shared" si="78"/>
        <v>2220</v>
      </c>
      <c r="L345" s="226">
        <f t="shared" si="80"/>
        <v>104340</v>
      </c>
    </row>
    <row r="346" spans="1:12" s="224" customFormat="1" ht="63" x14ac:dyDescent="0.2">
      <c r="A346" s="220"/>
      <c r="B346" s="220" t="s">
        <v>2785</v>
      </c>
      <c r="C346" s="220" t="s">
        <v>2786</v>
      </c>
      <c r="D346" s="335" t="s">
        <v>2787</v>
      </c>
      <c r="E346" s="221">
        <v>270</v>
      </c>
      <c r="F346" s="230">
        <v>0</v>
      </c>
      <c r="G346" s="230">
        <v>0</v>
      </c>
      <c r="H346" s="230">
        <v>35.1</v>
      </c>
      <c r="I346" s="230">
        <v>8.1</v>
      </c>
      <c r="J346" s="221">
        <f t="shared" si="78"/>
        <v>35.1</v>
      </c>
      <c r="K346" s="221">
        <f t="shared" si="78"/>
        <v>8.1</v>
      </c>
      <c r="L346" s="226">
        <f t="shared" si="80"/>
        <v>226.8</v>
      </c>
    </row>
    <row r="347" spans="1:12" s="224" customFormat="1" ht="63" x14ac:dyDescent="0.2">
      <c r="A347" s="220"/>
      <c r="B347" s="220" t="s">
        <v>2479</v>
      </c>
      <c r="C347" s="220" t="s">
        <v>2788</v>
      </c>
      <c r="D347" s="335" t="s">
        <v>2789</v>
      </c>
      <c r="E347" s="221">
        <v>450</v>
      </c>
      <c r="F347" s="230">
        <v>0</v>
      </c>
      <c r="G347" s="230">
        <v>0</v>
      </c>
      <c r="H347" s="230">
        <v>58.5</v>
      </c>
      <c r="I347" s="230">
        <v>13.5</v>
      </c>
      <c r="J347" s="221">
        <f t="shared" si="78"/>
        <v>58.5</v>
      </c>
      <c r="K347" s="221">
        <f t="shared" si="78"/>
        <v>13.5</v>
      </c>
      <c r="L347" s="226">
        <f t="shared" si="80"/>
        <v>378</v>
      </c>
    </row>
    <row r="348" spans="1:12" s="224" customFormat="1" ht="63" x14ac:dyDescent="0.2">
      <c r="A348" s="220"/>
      <c r="B348" s="220" t="s">
        <v>2790</v>
      </c>
      <c r="C348" s="220" t="s">
        <v>2791</v>
      </c>
      <c r="D348" s="335" t="s">
        <v>2792</v>
      </c>
      <c r="E348" s="221">
        <v>5524</v>
      </c>
      <c r="F348" s="230">
        <v>0</v>
      </c>
      <c r="G348" s="230">
        <v>0</v>
      </c>
      <c r="H348" s="230">
        <v>718.12</v>
      </c>
      <c r="I348" s="230">
        <v>165.72</v>
      </c>
      <c r="J348" s="221">
        <f t="shared" ref="J348:K358" si="81">SUM(F348+H348)</f>
        <v>718.12</v>
      </c>
      <c r="K348" s="221">
        <f t="shared" si="81"/>
        <v>165.72</v>
      </c>
      <c r="L348" s="226">
        <f t="shared" si="80"/>
        <v>4640.16</v>
      </c>
    </row>
    <row r="349" spans="1:12" s="224" customFormat="1" ht="63" x14ac:dyDescent="0.2">
      <c r="A349" s="220"/>
      <c r="B349" s="220" t="s">
        <v>2709</v>
      </c>
      <c r="C349" s="220" t="s">
        <v>2793</v>
      </c>
      <c r="D349" s="335" t="s">
        <v>2794</v>
      </c>
      <c r="E349" s="221">
        <v>4400</v>
      </c>
      <c r="F349" s="230">
        <v>0</v>
      </c>
      <c r="G349" s="230">
        <v>0</v>
      </c>
      <c r="H349" s="230">
        <v>572</v>
      </c>
      <c r="I349" s="230">
        <v>132</v>
      </c>
      <c r="J349" s="221">
        <f t="shared" si="81"/>
        <v>572</v>
      </c>
      <c r="K349" s="221">
        <f t="shared" si="81"/>
        <v>132</v>
      </c>
      <c r="L349" s="226">
        <f t="shared" si="80"/>
        <v>3696</v>
      </c>
    </row>
    <row r="350" spans="1:12" s="224" customFormat="1" ht="63" x14ac:dyDescent="0.2">
      <c r="A350" s="220"/>
      <c r="B350" s="220" t="s">
        <v>2573</v>
      </c>
      <c r="C350" s="220" t="s">
        <v>2795</v>
      </c>
      <c r="D350" s="335" t="s">
        <v>2796</v>
      </c>
      <c r="E350" s="221">
        <v>8140</v>
      </c>
      <c r="F350" s="230">
        <v>0</v>
      </c>
      <c r="G350" s="230">
        <v>0</v>
      </c>
      <c r="H350" s="230">
        <v>1058.2</v>
      </c>
      <c r="I350" s="230">
        <v>244.2</v>
      </c>
      <c r="J350" s="221">
        <f t="shared" si="81"/>
        <v>1058.2</v>
      </c>
      <c r="K350" s="221">
        <f t="shared" si="81"/>
        <v>244.2</v>
      </c>
      <c r="L350" s="226">
        <f t="shared" si="80"/>
        <v>6837.6</v>
      </c>
    </row>
    <row r="351" spans="1:12" s="224" customFormat="1" ht="63" x14ac:dyDescent="0.2">
      <c r="A351" s="220"/>
      <c r="B351" s="220" t="s">
        <v>2797</v>
      </c>
      <c r="C351" s="220" t="s">
        <v>2798</v>
      </c>
      <c r="D351" s="335" t="s">
        <v>2799</v>
      </c>
      <c r="E351" s="221">
        <v>2190</v>
      </c>
      <c r="F351" s="230">
        <v>0</v>
      </c>
      <c r="G351" s="230">
        <v>0</v>
      </c>
      <c r="H351" s="230">
        <v>284.7</v>
      </c>
      <c r="I351" s="230">
        <v>65.7</v>
      </c>
      <c r="J351" s="221">
        <f t="shared" si="81"/>
        <v>284.7</v>
      </c>
      <c r="K351" s="221">
        <f t="shared" si="81"/>
        <v>65.7</v>
      </c>
      <c r="L351" s="226">
        <f t="shared" si="80"/>
        <v>1839.6</v>
      </c>
    </row>
    <row r="352" spans="1:12" s="224" customFormat="1" ht="63" x14ac:dyDescent="0.2">
      <c r="A352" s="220"/>
      <c r="B352" s="220" t="s">
        <v>2201</v>
      </c>
      <c r="C352" s="220" t="s">
        <v>2800</v>
      </c>
      <c r="D352" s="335" t="s">
        <v>2801</v>
      </c>
      <c r="E352" s="221">
        <v>6200</v>
      </c>
      <c r="F352" s="230">
        <v>0</v>
      </c>
      <c r="G352" s="230">
        <v>0</v>
      </c>
      <c r="H352" s="230">
        <v>806</v>
      </c>
      <c r="I352" s="230">
        <v>186</v>
      </c>
      <c r="J352" s="221">
        <f t="shared" si="81"/>
        <v>806</v>
      </c>
      <c r="K352" s="221">
        <f t="shared" si="81"/>
        <v>186</v>
      </c>
      <c r="L352" s="226">
        <f t="shared" si="80"/>
        <v>5208</v>
      </c>
    </row>
    <row r="353" spans="1:50" s="224" customFormat="1" ht="63" x14ac:dyDescent="0.2">
      <c r="A353" s="220"/>
      <c r="B353" s="220" t="s">
        <v>2208</v>
      </c>
      <c r="C353" s="220" t="s">
        <v>2802</v>
      </c>
      <c r="D353" s="335" t="s">
        <v>2803</v>
      </c>
      <c r="E353" s="221">
        <v>1100</v>
      </c>
      <c r="F353" s="230">
        <v>0</v>
      </c>
      <c r="G353" s="230">
        <v>0</v>
      </c>
      <c r="H353" s="230">
        <v>143</v>
      </c>
      <c r="I353" s="230">
        <v>33</v>
      </c>
      <c r="J353" s="221">
        <f t="shared" si="81"/>
        <v>143</v>
      </c>
      <c r="K353" s="221">
        <f t="shared" si="81"/>
        <v>33</v>
      </c>
      <c r="L353" s="226">
        <f t="shared" si="80"/>
        <v>924</v>
      </c>
    </row>
    <row r="354" spans="1:50" s="224" customFormat="1" ht="63" x14ac:dyDescent="0.2">
      <c r="A354" s="220"/>
      <c r="B354" s="220" t="s">
        <v>2714</v>
      </c>
      <c r="C354" s="220" t="s">
        <v>2804</v>
      </c>
      <c r="D354" s="335" t="s">
        <v>2805</v>
      </c>
      <c r="E354" s="221">
        <v>1312</v>
      </c>
      <c r="F354" s="230">
        <v>0</v>
      </c>
      <c r="G354" s="230">
        <v>0</v>
      </c>
      <c r="H354" s="230">
        <v>170.56</v>
      </c>
      <c r="I354" s="230">
        <v>39.36</v>
      </c>
      <c r="J354" s="221">
        <f t="shared" si="81"/>
        <v>170.56</v>
      </c>
      <c r="K354" s="221">
        <f t="shared" si="81"/>
        <v>39.36</v>
      </c>
      <c r="L354" s="226">
        <f t="shared" si="80"/>
        <v>1102.0800000000002</v>
      </c>
    </row>
    <row r="355" spans="1:50" s="224" customFormat="1" ht="63" x14ac:dyDescent="0.2">
      <c r="A355" s="220"/>
      <c r="B355" s="220" t="s">
        <v>2723</v>
      </c>
      <c r="C355" s="220" t="s">
        <v>2806</v>
      </c>
      <c r="D355" s="335" t="s">
        <v>2807</v>
      </c>
      <c r="E355" s="221">
        <v>3362.5</v>
      </c>
      <c r="F355" s="230">
        <v>0</v>
      </c>
      <c r="G355" s="230">
        <v>0</v>
      </c>
      <c r="H355" s="230">
        <v>437.13</v>
      </c>
      <c r="I355" s="230">
        <v>100.87</v>
      </c>
      <c r="J355" s="221">
        <f t="shared" si="81"/>
        <v>437.13</v>
      </c>
      <c r="K355" s="221">
        <f t="shared" si="81"/>
        <v>100.87</v>
      </c>
      <c r="L355" s="226">
        <f>SUM(E355-J355-K355)</f>
        <v>2824.5</v>
      </c>
    </row>
    <row r="356" spans="1:50" s="224" customFormat="1" ht="63" x14ac:dyDescent="0.2">
      <c r="A356" s="220"/>
      <c r="B356" s="220" t="s">
        <v>2609</v>
      </c>
      <c r="C356" s="220" t="s">
        <v>2808</v>
      </c>
      <c r="D356" s="335" t="s">
        <v>2809</v>
      </c>
      <c r="E356" s="221">
        <v>7011</v>
      </c>
      <c r="F356" s="230">
        <v>0</v>
      </c>
      <c r="G356" s="230">
        <v>0</v>
      </c>
      <c r="H356" s="230">
        <v>911.43</v>
      </c>
      <c r="I356" s="230">
        <v>210.33</v>
      </c>
      <c r="J356" s="221">
        <f t="shared" si="81"/>
        <v>911.43</v>
      </c>
      <c r="K356" s="221">
        <f t="shared" si="81"/>
        <v>210.33</v>
      </c>
      <c r="L356" s="226">
        <f>SUM(E356-J356-K356)</f>
        <v>5889.24</v>
      </c>
    </row>
    <row r="357" spans="1:50" s="224" customFormat="1" ht="63" x14ac:dyDescent="0.2">
      <c r="A357" s="220"/>
      <c r="B357" s="220" t="s">
        <v>2104</v>
      </c>
      <c r="C357" s="220" t="s">
        <v>2810</v>
      </c>
      <c r="D357" s="335" t="s">
        <v>2811</v>
      </c>
      <c r="E357" s="221">
        <v>3095</v>
      </c>
      <c r="F357" s="230">
        <v>0</v>
      </c>
      <c r="G357" s="230">
        <v>0</v>
      </c>
      <c r="H357" s="230">
        <v>402.35</v>
      </c>
      <c r="I357" s="230">
        <v>92.85</v>
      </c>
      <c r="J357" s="221">
        <f t="shared" si="81"/>
        <v>402.35</v>
      </c>
      <c r="K357" s="221">
        <f t="shared" si="81"/>
        <v>92.85</v>
      </c>
      <c r="L357" s="226">
        <f>SUM(E357-J357-K357)</f>
        <v>2599.8000000000002</v>
      </c>
    </row>
    <row r="358" spans="1:50" s="224" customFormat="1" ht="63" x14ac:dyDescent="0.2">
      <c r="A358" s="220"/>
      <c r="B358" s="220" t="s">
        <v>2812</v>
      </c>
      <c r="C358" s="220" t="s">
        <v>2813</v>
      </c>
      <c r="D358" s="335" t="s">
        <v>2814</v>
      </c>
      <c r="E358" s="221">
        <v>2120</v>
      </c>
      <c r="F358" s="230">
        <v>0</v>
      </c>
      <c r="G358" s="230">
        <v>0</v>
      </c>
      <c r="H358" s="230">
        <v>275.60000000000002</v>
      </c>
      <c r="I358" s="230">
        <v>63.6</v>
      </c>
      <c r="J358" s="221">
        <f t="shared" si="81"/>
        <v>275.60000000000002</v>
      </c>
      <c r="K358" s="221">
        <f t="shared" si="81"/>
        <v>63.6</v>
      </c>
      <c r="L358" s="226">
        <f>SUM(E358-J358-K358)</f>
        <v>1780.8000000000002</v>
      </c>
    </row>
    <row r="359" spans="1:50" s="224" customFormat="1" ht="21" x14ac:dyDescent="0.2">
      <c r="A359" s="885" t="s">
        <v>1955</v>
      </c>
      <c r="B359" s="885"/>
      <c r="C359" s="885"/>
      <c r="D359" s="885"/>
      <c r="E359" s="239">
        <f>SUM(E332:E358)</f>
        <v>1270972.5</v>
      </c>
      <c r="F359" s="239">
        <f t="shared" ref="F359:L359" si="82">SUM(F332:F358)</f>
        <v>47460</v>
      </c>
      <c r="G359" s="239">
        <f t="shared" si="82"/>
        <v>23730</v>
      </c>
      <c r="H359" s="239">
        <f t="shared" si="82"/>
        <v>10981.43</v>
      </c>
      <c r="I359" s="239">
        <f t="shared" si="82"/>
        <v>2534.1699999999996</v>
      </c>
      <c r="J359" s="239">
        <f t="shared" si="82"/>
        <v>58441.429999999986</v>
      </c>
      <c r="K359" s="239">
        <f t="shared" si="82"/>
        <v>26264.170000000002</v>
      </c>
      <c r="L359" s="239">
        <f t="shared" si="82"/>
        <v>1186266.9000000001</v>
      </c>
    </row>
    <row r="360" spans="1:50" s="229" customFormat="1" ht="21" x14ac:dyDescent="0.2">
      <c r="A360" s="244" t="s">
        <v>86</v>
      </c>
      <c r="B360" s="220"/>
      <c r="C360" s="220"/>
      <c r="D360" s="335"/>
      <c r="E360" s="239"/>
      <c r="F360" s="239"/>
      <c r="G360" s="239"/>
      <c r="H360" s="239"/>
      <c r="I360" s="239"/>
      <c r="J360" s="239"/>
      <c r="K360" s="239"/>
      <c r="L360" s="239"/>
    </row>
    <row r="361" spans="1:50" s="219" customFormat="1" ht="21" x14ac:dyDescent="0.2">
      <c r="A361" s="240"/>
      <c r="B361" s="220"/>
      <c r="C361" s="220"/>
      <c r="D361" s="335"/>
      <c r="E361" s="230"/>
      <c r="F361" s="230"/>
      <c r="G361" s="230"/>
      <c r="H361" s="230"/>
      <c r="I361" s="230"/>
      <c r="J361" s="230"/>
      <c r="K361" s="230"/>
      <c r="L361" s="230"/>
    </row>
    <row r="362" spans="1:50" s="219" customFormat="1" ht="21" x14ac:dyDescent="0.2">
      <c r="A362" s="886" t="s">
        <v>2815</v>
      </c>
      <c r="B362" s="887"/>
      <c r="C362" s="887"/>
      <c r="D362" s="888"/>
      <c r="E362" s="396">
        <f>SUM(E361)</f>
        <v>0</v>
      </c>
      <c r="F362" s="396">
        <f t="shared" ref="F362:L362" si="83">SUM(F361)</f>
        <v>0</v>
      </c>
      <c r="G362" s="396">
        <f t="shared" si="83"/>
        <v>0</v>
      </c>
      <c r="H362" s="396">
        <f t="shared" si="83"/>
        <v>0</v>
      </c>
      <c r="I362" s="396">
        <f t="shared" si="83"/>
        <v>0</v>
      </c>
      <c r="J362" s="396">
        <f t="shared" si="83"/>
        <v>0</v>
      </c>
      <c r="K362" s="396">
        <f t="shared" si="83"/>
        <v>0</v>
      </c>
      <c r="L362" s="396">
        <f t="shared" si="83"/>
        <v>0</v>
      </c>
    </row>
    <row r="363" spans="1:50" s="219" customFormat="1" ht="21.75" thickBot="1" x14ac:dyDescent="0.5">
      <c r="A363" s="882" t="s">
        <v>596</v>
      </c>
      <c r="B363" s="883"/>
      <c r="C363" s="883"/>
      <c r="D363" s="884"/>
      <c r="E363" s="350">
        <f t="shared" ref="E363:L363" si="84">SUM(E23+E33+E47+E83+E86+E158+E164+E189+E195+E205+E209+E216+E222+E226+E236+E242+E247+E252+E263+E326+E330+E359+E362)</f>
        <v>40601522.939999998</v>
      </c>
      <c r="F363" s="350">
        <f t="shared" si="84"/>
        <v>1274735.348</v>
      </c>
      <c r="G363" s="350">
        <f t="shared" si="84"/>
        <v>637367.65399999998</v>
      </c>
      <c r="H363" s="350">
        <f t="shared" si="84"/>
        <v>718450.1399999999</v>
      </c>
      <c r="I363" s="350">
        <f t="shared" si="84"/>
        <v>165796.18000000002</v>
      </c>
      <c r="J363" s="350">
        <f t="shared" si="84"/>
        <v>1993185.4879999999</v>
      </c>
      <c r="K363" s="350">
        <f t="shared" si="84"/>
        <v>803163.83399999992</v>
      </c>
      <c r="L363" s="350">
        <f t="shared" si="84"/>
        <v>37805173.618000008</v>
      </c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</row>
    <row r="364" spans="1:50" s="402" customFormat="1" ht="15.75" customHeight="1" thickTop="1" x14ac:dyDescent="0.45">
      <c r="A364" s="397"/>
      <c r="B364" s="397"/>
      <c r="C364" s="397"/>
      <c r="D364" s="398" t="s">
        <v>2816</v>
      </c>
      <c r="E364" s="399">
        <f>-8712439.35+1631785.27+30738087.02+2657200+2914650.5+1571594+1016517+8784128.5</f>
        <v>40601522.939999998</v>
      </c>
      <c r="F364" s="399"/>
      <c r="G364" s="399"/>
      <c r="H364" s="399"/>
      <c r="I364" s="399"/>
      <c r="J364" s="400" t="s">
        <v>2817</v>
      </c>
      <c r="K364" s="351">
        <f>SUM(J363+K363)</f>
        <v>2796349.3219999997</v>
      </c>
      <c r="L364" s="399"/>
      <c r="M364" s="401"/>
      <c r="N364" s="401"/>
      <c r="O364" s="401"/>
      <c r="P364" s="401"/>
      <c r="Q364" s="401"/>
      <c r="R364" s="401"/>
      <c r="S364" s="401"/>
      <c r="T364" s="401"/>
      <c r="U364" s="401"/>
      <c r="V364" s="401"/>
      <c r="W364" s="401"/>
      <c r="X364" s="401"/>
      <c r="Y364" s="401"/>
      <c r="Z364" s="401"/>
      <c r="AA364" s="401"/>
      <c r="AB364" s="401"/>
      <c r="AC364" s="401"/>
      <c r="AD364" s="401"/>
      <c r="AE364" s="401"/>
      <c r="AF364" s="401"/>
      <c r="AG364" s="401"/>
      <c r="AH364" s="401"/>
      <c r="AI364" s="401"/>
      <c r="AJ364" s="401"/>
      <c r="AK364" s="401"/>
      <c r="AL364" s="401"/>
      <c r="AM364" s="401"/>
      <c r="AN364" s="401"/>
      <c r="AO364" s="401"/>
      <c r="AP364" s="401"/>
      <c r="AQ364" s="401"/>
      <c r="AR364" s="401"/>
      <c r="AS364" s="401"/>
      <c r="AT364" s="401"/>
      <c r="AU364" s="401"/>
      <c r="AV364" s="401"/>
      <c r="AW364" s="401"/>
      <c r="AX364" s="401"/>
    </row>
    <row r="365" spans="1:50" s="403" customFormat="1" ht="15.75" customHeight="1" x14ac:dyDescent="0.45">
      <c r="D365" s="404"/>
      <c r="E365" s="351">
        <f>SUM(E363-E364)</f>
        <v>0</v>
      </c>
      <c r="F365" s="351"/>
      <c r="G365" s="351"/>
      <c r="H365" s="351"/>
      <c r="I365" s="352"/>
      <c r="J365" s="400" t="s">
        <v>2818</v>
      </c>
      <c r="K365" s="351">
        <v>2796349.32</v>
      </c>
      <c r="L365" s="351"/>
      <c r="M365" s="351"/>
      <c r="N365" s="351"/>
      <c r="O365" s="351"/>
      <c r="P365" s="351"/>
      <c r="Q365" s="351"/>
      <c r="R365" s="351"/>
      <c r="S365" s="351"/>
    </row>
    <row r="366" spans="1:50" s="403" customFormat="1" ht="15.75" customHeight="1" x14ac:dyDescent="0.45">
      <c r="D366" s="404"/>
      <c r="E366" s="351"/>
      <c r="F366" s="351"/>
      <c r="G366" s="351"/>
      <c r="H366" s="351"/>
      <c r="I366" s="351"/>
      <c r="J366" s="351"/>
      <c r="K366" s="351">
        <f>SUM(K364-K365)</f>
        <v>1.999999862164259E-3</v>
      </c>
      <c r="L366" s="351"/>
      <c r="M366" s="351"/>
      <c r="N366" s="351"/>
      <c r="O366" s="351"/>
      <c r="P366" s="351"/>
      <c r="Q366" s="351"/>
      <c r="R366" s="351"/>
      <c r="S366" s="351"/>
    </row>
    <row r="367" spans="1:50" s="46" customFormat="1" ht="18.75" x14ac:dyDescent="0.4">
      <c r="A367" s="353" t="s">
        <v>2819</v>
      </c>
      <c r="B367" s="353"/>
      <c r="C367" s="353"/>
      <c r="D367" s="405"/>
      <c r="E367" s="406"/>
      <c r="F367" s="407"/>
      <c r="G367" s="407"/>
      <c r="H367" s="407"/>
      <c r="I367" s="407"/>
      <c r="J367" s="407"/>
      <c r="K367" s="407"/>
      <c r="L367" s="407"/>
    </row>
    <row r="368" spans="1:50" s="46" customFormat="1" ht="18.75" customHeight="1" x14ac:dyDescent="0.4">
      <c r="A368" s="356"/>
      <c r="B368" s="356" t="s">
        <v>2820</v>
      </c>
      <c r="D368" s="405"/>
      <c r="E368" s="354"/>
      <c r="F368" s="407"/>
      <c r="G368" s="407"/>
      <c r="H368" s="407"/>
      <c r="I368" s="408"/>
      <c r="J368" s="407"/>
      <c r="K368" s="407"/>
      <c r="L368" s="407"/>
    </row>
    <row r="369" spans="1:12" s="46" customFormat="1" ht="18.75" customHeight="1" x14ac:dyDescent="0.4">
      <c r="A369" s="356"/>
      <c r="B369" s="356" t="s">
        <v>2821</v>
      </c>
      <c r="D369" s="405"/>
      <c r="E369" s="354"/>
      <c r="F369" s="407"/>
      <c r="G369" s="407"/>
      <c r="H369" s="407"/>
      <c r="I369" s="408"/>
      <c r="J369" s="407"/>
      <c r="K369" s="407"/>
      <c r="L369" s="407"/>
    </row>
    <row r="370" spans="1:12" s="46" customFormat="1" ht="18.75" x14ac:dyDescent="0.4">
      <c r="A370" s="409" t="s">
        <v>1213</v>
      </c>
      <c r="B370" s="72" t="s">
        <v>2822</v>
      </c>
      <c r="D370" s="405"/>
      <c r="F370" s="407"/>
      <c r="G370" s="407"/>
      <c r="H370" s="407"/>
      <c r="I370" s="408"/>
      <c r="J370" s="407"/>
      <c r="K370" s="407"/>
      <c r="L370" s="407"/>
    </row>
    <row r="371" spans="1:12" s="46" customFormat="1" ht="18.75" x14ac:dyDescent="0.4">
      <c r="A371" s="72" t="s">
        <v>2823</v>
      </c>
      <c r="B371" s="72"/>
      <c r="D371" s="405"/>
      <c r="F371" s="407"/>
      <c r="G371" s="407"/>
      <c r="H371" s="407"/>
      <c r="I371" s="408"/>
      <c r="J371" s="407"/>
      <c r="K371" s="407"/>
      <c r="L371" s="407"/>
    </row>
    <row r="372" spans="1:12" s="46" customFormat="1" ht="18.75" x14ac:dyDescent="0.4">
      <c r="A372" s="72" t="s">
        <v>2824</v>
      </c>
      <c r="B372" s="72"/>
      <c r="D372" s="405"/>
      <c r="F372" s="407"/>
      <c r="G372" s="407"/>
      <c r="H372" s="407"/>
      <c r="I372" s="408"/>
      <c r="J372" s="407"/>
      <c r="K372" s="407"/>
      <c r="L372" s="407"/>
    </row>
    <row r="373" spans="1:12" s="46" customFormat="1" ht="18.75" x14ac:dyDescent="0.4">
      <c r="D373" s="357"/>
      <c r="E373" s="407"/>
      <c r="F373" s="407"/>
      <c r="G373" s="407"/>
      <c r="H373" s="407"/>
      <c r="I373" s="408"/>
      <c r="J373" s="407"/>
      <c r="K373" s="407"/>
      <c r="L373" s="407"/>
    </row>
  </sheetData>
  <mergeCells count="37">
    <mergeCell ref="A1:L1"/>
    <mergeCell ref="A2:L2"/>
    <mergeCell ref="A3:L3"/>
    <mergeCell ref="A4:B7"/>
    <mergeCell ref="C4:C7"/>
    <mergeCell ref="D4:D7"/>
    <mergeCell ref="E4:E6"/>
    <mergeCell ref="F4:I4"/>
    <mergeCell ref="J4:J6"/>
    <mergeCell ref="K4:K6"/>
    <mergeCell ref="L4:L6"/>
    <mergeCell ref="F5:G5"/>
    <mergeCell ref="H5:I5"/>
    <mergeCell ref="A23:D23"/>
    <mergeCell ref="A33:D33"/>
    <mergeCell ref="A226:D226"/>
    <mergeCell ref="A47:D47"/>
    <mergeCell ref="A83:D83"/>
    <mergeCell ref="A86:D86"/>
    <mergeCell ref="A158:D158"/>
    <mergeCell ref="A164:D164"/>
    <mergeCell ref="A189:D189"/>
    <mergeCell ref="A195:D195"/>
    <mergeCell ref="A205:D205"/>
    <mergeCell ref="A209:D209"/>
    <mergeCell ref="A216:D216"/>
    <mergeCell ref="A222:D222"/>
    <mergeCell ref="A330:D330"/>
    <mergeCell ref="A359:D359"/>
    <mergeCell ref="A362:D362"/>
    <mergeCell ref="A363:D363"/>
    <mergeCell ref="A236:D236"/>
    <mergeCell ref="A242:D242"/>
    <mergeCell ref="A247:D247"/>
    <mergeCell ref="A252:D252"/>
    <mergeCell ref="A263:D263"/>
    <mergeCell ref="A326:D326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6"/>
  <sheetViews>
    <sheetView workbookViewId="0">
      <pane xSplit="2" ySplit="1" topLeftCell="AM17" activePane="bottomRight" state="frozen"/>
      <selection pane="topRight" activeCell="C1" sqref="C1"/>
      <selection pane="bottomLeft" activeCell="A6" sqref="A6"/>
      <selection pane="bottomRight" activeCell="AM34" sqref="AM34"/>
    </sheetView>
  </sheetViews>
  <sheetFormatPr defaultRowHeight="23.25" x14ac:dyDescent="0.35"/>
  <cols>
    <col min="1" max="1" width="4.625" style="312" customWidth="1"/>
    <col min="2" max="2" width="62" style="312" customWidth="1"/>
    <col min="3" max="3" width="8.625" style="312" customWidth="1"/>
    <col min="4" max="4" width="8.25" style="312" customWidth="1"/>
    <col min="5" max="5" width="9.25" style="312" customWidth="1"/>
    <col min="6" max="6" width="9.75" style="315" customWidth="1"/>
    <col min="7" max="7" width="8.75" style="315" customWidth="1"/>
    <col min="8" max="8" width="9.25" style="315" customWidth="1"/>
    <col min="9" max="9" width="8.75" style="315" customWidth="1"/>
    <col min="10" max="10" width="8.25" style="315" customWidth="1"/>
    <col min="11" max="11" width="9.25" style="315" customWidth="1"/>
    <col min="12" max="12" width="9.75" style="312" customWidth="1"/>
    <col min="13" max="13" width="8.625" style="312" customWidth="1"/>
    <col min="14" max="14" width="9.25" style="312" customWidth="1"/>
    <col min="15" max="15" width="9.75" style="315" customWidth="1"/>
    <col min="16" max="16" width="8.25" style="315" customWidth="1"/>
    <col min="17" max="17" width="9.25" style="315" customWidth="1"/>
    <col min="18" max="18" width="9.875" style="315" customWidth="1"/>
    <col min="19" max="19" width="8.75" style="315" customWidth="1"/>
    <col min="20" max="20" width="9.25" style="315" customWidth="1"/>
    <col min="21" max="21" width="9.75" style="312" customWidth="1"/>
    <col min="22" max="22" width="8.25" style="312" customWidth="1"/>
    <col min="23" max="23" width="9.25" style="312" customWidth="1"/>
    <col min="24" max="24" width="9.75" style="315" customWidth="1"/>
    <col min="25" max="25" width="8.625" style="315" customWidth="1"/>
    <col min="26" max="26" width="9.25" style="315" customWidth="1"/>
    <col min="27" max="27" width="9.75" style="315" customWidth="1"/>
    <col min="28" max="28" width="8.875" style="315" customWidth="1"/>
    <col min="29" max="29" width="9.25" style="315" customWidth="1"/>
    <col min="30" max="30" width="9.75" style="312" customWidth="1"/>
    <col min="31" max="31" width="8.875" style="312" customWidth="1"/>
    <col min="32" max="32" width="9.25" style="312" customWidth="1"/>
    <col min="33" max="33" width="9.75" style="315" customWidth="1"/>
    <col min="34" max="35" width="9.25" style="315" customWidth="1"/>
    <col min="36" max="36" width="9.75" style="315" customWidth="1"/>
    <col min="37" max="38" width="9.25" style="315" customWidth="1"/>
    <col min="39" max="41" width="19" style="328" customWidth="1"/>
    <col min="42" max="42" width="19" style="318" customWidth="1"/>
    <col min="43" max="255" width="9" style="312"/>
    <col min="256" max="256" width="4.625" style="312" customWidth="1"/>
    <col min="257" max="257" width="62" style="312" customWidth="1"/>
    <col min="258" max="258" width="8.625" style="312" customWidth="1"/>
    <col min="259" max="259" width="8.25" style="312" customWidth="1"/>
    <col min="260" max="260" width="9.25" style="312" customWidth="1"/>
    <col min="261" max="261" width="9.75" style="312" customWidth="1"/>
    <col min="262" max="262" width="8.75" style="312" customWidth="1"/>
    <col min="263" max="263" width="9.25" style="312" customWidth="1"/>
    <col min="264" max="264" width="8.75" style="312" customWidth="1"/>
    <col min="265" max="265" width="8.25" style="312" customWidth="1"/>
    <col min="266" max="266" width="9.25" style="312" customWidth="1"/>
    <col min="267" max="267" width="9.75" style="312" customWidth="1"/>
    <col min="268" max="268" width="8.625" style="312" customWidth="1"/>
    <col min="269" max="269" width="9.25" style="312" customWidth="1"/>
    <col min="270" max="270" width="9.75" style="312" customWidth="1"/>
    <col min="271" max="271" width="8.25" style="312" customWidth="1"/>
    <col min="272" max="272" width="9.25" style="312" customWidth="1"/>
    <col min="273" max="273" width="9.875" style="312" customWidth="1"/>
    <col min="274" max="274" width="8.75" style="312" customWidth="1"/>
    <col min="275" max="275" width="9.25" style="312" customWidth="1"/>
    <col min="276" max="276" width="9.75" style="312" customWidth="1"/>
    <col min="277" max="277" width="8.25" style="312" customWidth="1"/>
    <col min="278" max="278" width="9.25" style="312" customWidth="1"/>
    <col min="279" max="279" width="9.75" style="312" customWidth="1"/>
    <col min="280" max="280" width="8.625" style="312" customWidth="1"/>
    <col min="281" max="281" width="9.25" style="312" customWidth="1"/>
    <col min="282" max="282" width="9.75" style="312" customWidth="1"/>
    <col min="283" max="283" width="8.875" style="312" customWidth="1"/>
    <col min="284" max="284" width="9.25" style="312" customWidth="1"/>
    <col min="285" max="285" width="9.75" style="312" customWidth="1"/>
    <col min="286" max="286" width="8.875" style="312" customWidth="1"/>
    <col min="287" max="287" width="9.25" style="312" customWidth="1"/>
    <col min="288" max="288" width="9.75" style="312" customWidth="1"/>
    <col min="289" max="290" width="9.25" style="312" customWidth="1"/>
    <col min="291" max="291" width="9.75" style="312" customWidth="1"/>
    <col min="292" max="293" width="9.25" style="312" customWidth="1"/>
    <col min="294" max="297" width="19" style="312" customWidth="1"/>
    <col min="298" max="298" width="15.5" style="312" customWidth="1"/>
    <col min="299" max="511" width="9" style="312"/>
    <col min="512" max="512" width="4.625" style="312" customWidth="1"/>
    <col min="513" max="513" width="62" style="312" customWidth="1"/>
    <col min="514" max="514" width="8.625" style="312" customWidth="1"/>
    <col min="515" max="515" width="8.25" style="312" customWidth="1"/>
    <col min="516" max="516" width="9.25" style="312" customWidth="1"/>
    <col min="517" max="517" width="9.75" style="312" customWidth="1"/>
    <col min="518" max="518" width="8.75" style="312" customWidth="1"/>
    <col min="519" max="519" width="9.25" style="312" customWidth="1"/>
    <col min="520" max="520" width="8.75" style="312" customWidth="1"/>
    <col min="521" max="521" width="8.25" style="312" customWidth="1"/>
    <col min="522" max="522" width="9.25" style="312" customWidth="1"/>
    <col min="523" max="523" width="9.75" style="312" customWidth="1"/>
    <col min="524" max="524" width="8.625" style="312" customWidth="1"/>
    <col min="525" max="525" width="9.25" style="312" customWidth="1"/>
    <col min="526" max="526" width="9.75" style="312" customWidth="1"/>
    <col min="527" max="527" width="8.25" style="312" customWidth="1"/>
    <col min="528" max="528" width="9.25" style="312" customWidth="1"/>
    <col min="529" max="529" width="9.875" style="312" customWidth="1"/>
    <col min="530" max="530" width="8.75" style="312" customWidth="1"/>
    <col min="531" max="531" width="9.25" style="312" customWidth="1"/>
    <col min="532" max="532" width="9.75" style="312" customWidth="1"/>
    <col min="533" max="533" width="8.25" style="312" customWidth="1"/>
    <col min="534" max="534" width="9.25" style="312" customWidth="1"/>
    <col min="535" max="535" width="9.75" style="312" customWidth="1"/>
    <col min="536" max="536" width="8.625" style="312" customWidth="1"/>
    <col min="537" max="537" width="9.25" style="312" customWidth="1"/>
    <col min="538" max="538" width="9.75" style="312" customWidth="1"/>
    <col min="539" max="539" width="8.875" style="312" customWidth="1"/>
    <col min="540" max="540" width="9.25" style="312" customWidth="1"/>
    <col min="541" max="541" width="9.75" style="312" customWidth="1"/>
    <col min="542" max="542" width="8.875" style="312" customWidth="1"/>
    <col min="543" max="543" width="9.25" style="312" customWidth="1"/>
    <col min="544" max="544" width="9.75" style="312" customWidth="1"/>
    <col min="545" max="546" width="9.25" style="312" customWidth="1"/>
    <col min="547" max="547" width="9.75" style="312" customWidth="1"/>
    <col min="548" max="549" width="9.25" style="312" customWidth="1"/>
    <col min="550" max="553" width="19" style="312" customWidth="1"/>
    <col min="554" max="554" width="15.5" style="312" customWidth="1"/>
    <col min="555" max="767" width="9" style="312"/>
    <col min="768" max="768" width="4.625" style="312" customWidth="1"/>
    <col min="769" max="769" width="62" style="312" customWidth="1"/>
    <col min="770" max="770" width="8.625" style="312" customWidth="1"/>
    <col min="771" max="771" width="8.25" style="312" customWidth="1"/>
    <col min="772" max="772" width="9.25" style="312" customWidth="1"/>
    <col min="773" max="773" width="9.75" style="312" customWidth="1"/>
    <col min="774" max="774" width="8.75" style="312" customWidth="1"/>
    <col min="775" max="775" width="9.25" style="312" customWidth="1"/>
    <col min="776" max="776" width="8.75" style="312" customWidth="1"/>
    <col min="777" max="777" width="8.25" style="312" customWidth="1"/>
    <col min="778" max="778" width="9.25" style="312" customWidth="1"/>
    <col min="779" max="779" width="9.75" style="312" customWidth="1"/>
    <col min="780" max="780" width="8.625" style="312" customWidth="1"/>
    <col min="781" max="781" width="9.25" style="312" customWidth="1"/>
    <col min="782" max="782" width="9.75" style="312" customWidth="1"/>
    <col min="783" max="783" width="8.25" style="312" customWidth="1"/>
    <col min="784" max="784" width="9.25" style="312" customWidth="1"/>
    <col min="785" max="785" width="9.875" style="312" customWidth="1"/>
    <col min="786" max="786" width="8.75" style="312" customWidth="1"/>
    <col min="787" max="787" width="9.25" style="312" customWidth="1"/>
    <col min="788" max="788" width="9.75" style="312" customWidth="1"/>
    <col min="789" max="789" width="8.25" style="312" customWidth="1"/>
    <col min="790" max="790" width="9.25" style="312" customWidth="1"/>
    <col min="791" max="791" width="9.75" style="312" customWidth="1"/>
    <col min="792" max="792" width="8.625" style="312" customWidth="1"/>
    <col min="793" max="793" width="9.25" style="312" customWidth="1"/>
    <col min="794" max="794" width="9.75" style="312" customWidth="1"/>
    <col min="795" max="795" width="8.875" style="312" customWidth="1"/>
    <col min="796" max="796" width="9.25" style="312" customWidth="1"/>
    <col min="797" max="797" width="9.75" style="312" customWidth="1"/>
    <col min="798" max="798" width="8.875" style="312" customWidth="1"/>
    <col min="799" max="799" width="9.25" style="312" customWidth="1"/>
    <col min="800" max="800" width="9.75" style="312" customWidth="1"/>
    <col min="801" max="802" width="9.25" style="312" customWidth="1"/>
    <col min="803" max="803" width="9.75" style="312" customWidth="1"/>
    <col min="804" max="805" width="9.25" style="312" customWidth="1"/>
    <col min="806" max="809" width="19" style="312" customWidth="1"/>
    <col min="810" max="810" width="15.5" style="312" customWidth="1"/>
    <col min="811" max="1023" width="9" style="312"/>
    <col min="1024" max="1024" width="4.625" style="312" customWidth="1"/>
    <col min="1025" max="1025" width="62" style="312" customWidth="1"/>
    <col min="1026" max="1026" width="8.625" style="312" customWidth="1"/>
    <col min="1027" max="1027" width="8.25" style="312" customWidth="1"/>
    <col min="1028" max="1028" width="9.25" style="312" customWidth="1"/>
    <col min="1029" max="1029" width="9.75" style="312" customWidth="1"/>
    <col min="1030" max="1030" width="8.75" style="312" customWidth="1"/>
    <col min="1031" max="1031" width="9.25" style="312" customWidth="1"/>
    <col min="1032" max="1032" width="8.75" style="312" customWidth="1"/>
    <col min="1033" max="1033" width="8.25" style="312" customWidth="1"/>
    <col min="1034" max="1034" width="9.25" style="312" customWidth="1"/>
    <col min="1035" max="1035" width="9.75" style="312" customWidth="1"/>
    <col min="1036" max="1036" width="8.625" style="312" customWidth="1"/>
    <col min="1037" max="1037" width="9.25" style="312" customWidth="1"/>
    <col min="1038" max="1038" width="9.75" style="312" customWidth="1"/>
    <col min="1039" max="1039" width="8.25" style="312" customWidth="1"/>
    <col min="1040" max="1040" width="9.25" style="312" customWidth="1"/>
    <col min="1041" max="1041" width="9.875" style="312" customWidth="1"/>
    <col min="1042" max="1042" width="8.75" style="312" customWidth="1"/>
    <col min="1043" max="1043" width="9.25" style="312" customWidth="1"/>
    <col min="1044" max="1044" width="9.75" style="312" customWidth="1"/>
    <col min="1045" max="1045" width="8.25" style="312" customWidth="1"/>
    <col min="1046" max="1046" width="9.25" style="312" customWidth="1"/>
    <col min="1047" max="1047" width="9.75" style="312" customWidth="1"/>
    <col min="1048" max="1048" width="8.625" style="312" customWidth="1"/>
    <col min="1049" max="1049" width="9.25" style="312" customWidth="1"/>
    <col min="1050" max="1050" width="9.75" style="312" customWidth="1"/>
    <col min="1051" max="1051" width="8.875" style="312" customWidth="1"/>
    <col min="1052" max="1052" width="9.25" style="312" customWidth="1"/>
    <col min="1053" max="1053" width="9.75" style="312" customWidth="1"/>
    <col min="1054" max="1054" width="8.875" style="312" customWidth="1"/>
    <col min="1055" max="1055" width="9.25" style="312" customWidth="1"/>
    <col min="1056" max="1056" width="9.75" style="312" customWidth="1"/>
    <col min="1057" max="1058" width="9.25" style="312" customWidth="1"/>
    <col min="1059" max="1059" width="9.75" style="312" customWidth="1"/>
    <col min="1060" max="1061" width="9.25" style="312" customWidth="1"/>
    <col min="1062" max="1065" width="19" style="312" customWidth="1"/>
    <col min="1066" max="1066" width="15.5" style="312" customWidth="1"/>
    <col min="1067" max="1279" width="9" style="312"/>
    <col min="1280" max="1280" width="4.625" style="312" customWidth="1"/>
    <col min="1281" max="1281" width="62" style="312" customWidth="1"/>
    <col min="1282" max="1282" width="8.625" style="312" customWidth="1"/>
    <col min="1283" max="1283" width="8.25" style="312" customWidth="1"/>
    <col min="1284" max="1284" width="9.25" style="312" customWidth="1"/>
    <col min="1285" max="1285" width="9.75" style="312" customWidth="1"/>
    <col min="1286" max="1286" width="8.75" style="312" customWidth="1"/>
    <col min="1287" max="1287" width="9.25" style="312" customWidth="1"/>
    <col min="1288" max="1288" width="8.75" style="312" customWidth="1"/>
    <col min="1289" max="1289" width="8.25" style="312" customWidth="1"/>
    <col min="1290" max="1290" width="9.25" style="312" customWidth="1"/>
    <col min="1291" max="1291" width="9.75" style="312" customWidth="1"/>
    <col min="1292" max="1292" width="8.625" style="312" customWidth="1"/>
    <col min="1293" max="1293" width="9.25" style="312" customWidth="1"/>
    <col min="1294" max="1294" width="9.75" style="312" customWidth="1"/>
    <col min="1295" max="1295" width="8.25" style="312" customWidth="1"/>
    <col min="1296" max="1296" width="9.25" style="312" customWidth="1"/>
    <col min="1297" max="1297" width="9.875" style="312" customWidth="1"/>
    <col min="1298" max="1298" width="8.75" style="312" customWidth="1"/>
    <col min="1299" max="1299" width="9.25" style="312" customWidth="1"/>
    <col min="1300" max="1300" width="9.75" style="312" customWidth="1"/>
    <col min="1301" max="1301" width="8.25" style="312" customWidth="1"/>
    <col min="1302" max="1302" width="9.25" style="312" customWidth="1"/>
    <col min="1303" max="1303" width="9.75" style="312" customWidth="1"/>
    <col min="1304" max="1304" width="8.625" style="312" customWidth="1"/>
    <col min="1305" max="1305" width="9.25" style="312" customWidth="1"/>
    <col min="1306" max="1306" width="9.75" style="312" customWidth="1"/>
    <col min="1307" max="1307" width="8.875" style="312" customWidth="1"/>
    <col min="1308" max="1308" width="9.25" style="312" customWidth="1"/>
    <col min="1309" max="1309" width="9.75" style="312" customWidth="1"/>
    <col min="1310" max="1310" width="8.875" style="312" customWidth="1"/>
    <col min="1311" max="1311" width="9.25" style="312" customWidth="1"/>
    <col min="1312" max="1312" width="9.75" style="312" customWidth="1"/>
    <col min="1313" max="1314" width="9.25" style="312" customWidth="1"/>
    <col min="1315" max="1315" width="9.75" style="312" customWidth="1"/>
    <col min="1316" max="1317" width="9.25" style="312" customWidth="1"/>
    <col min="1318" max="1321" width="19" style="312" customWidth="1"/>
    <col min="1322" max="1322" width="15.5" style="312" customWidth="1"/>
    <col min="1323" max="1535" width="9" style="312"/>
    <col min="1536" max="1536" width="4.625" style="312" customWidth="1"/>
    <col min="1537" max="1537" width="62" style="312" customWidth="1"/>
    <col min="1538" max="1538" width="8.625" style="312" customWidth="1"/>
    <col min="1539" max="1539" width="8.25" style="312" customWidth="1"/>
    <col min="1540" max="1540" width="9.25" style="312" customWidth="1"/>
    <col min="1541" max="1541" width="9.75" style="312" customWidth="1"/>
    <col min="1542" max="1542" width="8.75" style="312" customWidth="1"/>
    <col min="1543" max="1543" width="9.25" style="312" customWidth="1"/>
    <col min="1544" max="1544" width="8.75" style="312" customWidth="1"/>
    <col min="1545" max="1545" width="8.25" style="312" customWidth="1"/>
    <col min="1546" max="1546" width="9.25" style="312" customWidth="1"/>
    <col min="1547" max="1547" width="9.75" style="312" customWidth="1"/>
    <col min="1548" max="1548" width="8.625" style="312" customWidth="1"/>
    <col min="1549" max="1549" width="9.25" style="312" customWidth="1"/>
    <col min="1550" max="1550" width="9.75" style="312" customWidth="1"/>
    <col min="1551" max="1551" width="8.25" style="312" customWidth="1"/>
    <col min="1552" max="1552" width="9.25" style="312" customWidth="1"/>
    <col min="1553" max="1553" width="9.875" style="312" customWidth="1"/>
    <col min="1554" max="1554" width="8.75" style="312" customWidth="1"/>
    <col min="1555" max="1555" width="9.25" style="312" customWidth="1"/>
    <col min="1556" max="1556" width="9.75" style="312" customWidth="1"/>
    <col min="1557" max="1557" width="8.25" style="312" customWidth="1"/>
    <col min="1558" max="1558" width="9.25" style="312" customWidth="1"/>
    <col min="1559" max="1559" width="9.75" style="312" customWidth="1"/>
    <col min="1560" max="1560" width="8.625" style="312" customWidth="1"/>
    <col min="1561" max="1561" width="9.25" style="312" customWidth="1"/>
    <col min="1562" max="1562" width="9.75" style="312" customWidth="1"/>
    <col min="1563" max="1563" width="8.875" style="312" customWidth="1"/>
    <col min="1564" max="1564" width="9.25" style="312" customWidth="1"/>
    <col min="1565" max="1565" width="9.75" style="312" customWidth="1"/>
    <col min="1566" max="1566" width="8.875" style="312" customWidth="1"/>
    <col min="1567" max="1567" width="9.25" style="312" customWidth="1"/>
    <col min="1568" max="1568" width="9.75" style="312" customWidth="1"/>
    <col min="1569" max="1570" width="9.25" style="312" customWidth="1"/>
    <col min="1571" max="1571" width="9.75" style="312" customWidth="1"/>
    <col min="1572" max="1573" width="9.25" style="312" customWidth="1"/>
    <col min="1574" max="1577" width="19" style="312" customWidth="1"/>
    <col min="1578" max="1578" width="15.5" style="312" customWidth="1"/>
    <col min="1579" max="1791" width="9" style="312"/>
    <col min="1792" max="1792" width="4.625" style="312" customWidth="1"/>
    <col min="1793" max="1793" width="62" style="312" customWidth="1"/>
    <col min="1794" max="1794" width="8.625" style="312" customWidth="1"/>
    <col min="1795" max="1795" width="8.25" style="312" customWidth="1"/>
    <col min="1796" max="1796" width="9.25" style="312" customWidth="1"/>
    <col min="1797" max="1797" width="9.75" style="312" customWidth="1"/>
    <col min="1798" max="1798" width="8.75" style="312" customWidth="1"/>
    <col min="1799" max="1799" width="9.25" style="312" customWidth="1"/>
    <col min="1800" max="1800" width="8.75" style="312" customWidth="1"/>
    <col min="1801" max="1801" width="8.25" style="312" customWidth="1"/>
    <col min="1802" max="1802" width="9.25" style="312" customWidth="1"/>
    <col min="1803" max="1803" width="9.75" style="312" customWidth="1"/>
    <col min="1804" max="1804" width="8.625" style="312" customWidth="1"/>
    <col min="1805" max="1805" width="9.25" style="312" customWidth="1"/>
    <col min="1806" max="1806" width="9.75" style="312" customWidth="1"/>
    <col min="1807" max="1807" width="8.25" style="312" customWidth="1"/>
    <col min="1808" max="1808" width="9.25" style="312" customWidth="1"/>
    <col min="1809" max="1809" width="9.875" style="312" customWidth="1"/>
    <col min="1810" max="1810" width="8.75" style="312" customWidth="1"/>
    <col min="1811" max="1811" width="9.25" style="312" customWidth="1"/>
    <col min="1812" max="1812" width="9.75" style="312" customWidth="1"/>
    <col min="1813" max="1813" width="8.25" style="312" customWidth="1"/>
    <col min="1814" max="1814" width="9.25" style="312" customWidth="1"/>
    <col min="1815" max="1815" width="9.75" style="312" customWidth="1"/>
    <col min="1816" max="1816" width="8.625" style="312" customWidth="1"/>
    <col min="1817" max="1817" width="9.25" style="312" customWidth="1"/>
    <col min="1818" max="1818" width="9.75" style="312" customWidth="1"/>
    <col min="1819" max="1819" width="8.875" style="312" customWidth="1"/>
    <col min="1820" max="1820" width="9.25" style="312" customWidth="1"/>
    <col min="1821" max="1821" width="9.75" style="312" customWidth="1"/>
    <col min="1822" max="1822" width="8.875" style="312" customWidth="1"/>
    <col min="1823" max="1823" width="9.25" style="312" customWidth="1"/>
    <col min="1824" max="1824" width="9.75" style="312" customWidth="1"/>
    <col min="1825" max="1826" width="9.25" style="312" customWidth="1"/>
    <col min="1827" max="1827" width="9.75" style="312" customWidth="1"/>
    <col min="1828" max="1829" width="9.25" style="312" customWidth="1"/>
    <col min="1830" max="1833" width="19" style="312" customWidth="1"/>
    <col min="1834" max="1834" width="15.5" style="312" customWidth="1"/>
    <col min="1835" max="2047" width="9" style="312"/>
    <col min="2048" max="2048" width="4.625" style="312" customWidth="1"/>
    <col min="2049" max="2049" width="62" style="312" customWidth="1"/>
    <col min="2050" max="2050" width="8.625" style="312" customWidth="1"/>
    <col min="2051" max="2051" width="8.25" style="312" customWidth="1"/>
    <col min="2052" max="2052" width="9.25" style="312" customWidth="1"/>
    <col min="2053" max="2053" width="9.75" style="312" customWidth="1"/>
    <col min="2054" max="2054" width="8.75" style="312" customWidth="1"/>
    <col min="2055" max="2055" width="9.25" style="312" customWidth="1"/>
    <col min="2056" max="2056" width="8.75" style="312" customWidth="1"/>
    <col min="2057" max="2057" width="8.25" style="312" customWidth="1"/>
    <col min="2058" max="2058" width="9.25" style="312" customWidth="1"/>
    <col min="2059" max="2059" width="9.75" style="312" customWidth="1"/>
    <col min="2060" max="2060" width="8.625" style="312" customWidth="1"/>
    <col min="2061" max="2061" width="9.25" style="312" customWidth="1"/>
    <col min="2062" max="2062" width="9.75" style="312" customWidth="1"/>
    <col min="2063" max="2063" width="8.25" style="312" customWidth="1"/>
    <col min="2064" max="2064" width="9.25" style="312" customWidth="1"/>
    <col min="2065" max="2065" width="9.875" style="312" customWidth="1"/>
    <col min="2066" max="2066" width="8.75" style="312" customWidth="1"/>
    <col min="2067" max="2067" width="9.25" style="312" customWidth="1"/>
    <col min="2068" max="2068" width="9.75" style="312" customWidth="1"/>
    <col min="2069" max="2069" width="8.25" style="312" customWidth="1"/>
    <col min="2070" max="2070" width="9.25" style="312" customWidth="1"/>
    <col min="2071" max="2071" width="9.75" style="312" customWidth="1"/>
    <col min="2072" max="2072" width="8.625" style="312" customWidth="1"/>
    <col min="2073" max="2073" width="9.25" style="312" customWidth="1"/>
    <col min="2074" max="2074" width="9.75" style="312" customWidth="1"/>
    <col min="2075" max="2075" width="8.875" style="312" customWidth="1"/>
    <col min="2076" max="2076" width="9.25" style="312" customWidth="1"/>
    <col min="2077" max="2077" width="9.75" style="312" customWidth="1"/>
    <col min="2078" max="2078" width="8.875" style="312" customWidth="1"/>
    <col min="2079" max="2079" width="9.25" style="312" customWidth="1"/>
    <col min="2080" max="2080" width="9.75" style="312" customWidth="1"/>
    <col min="2081" max="2082" width="9.25" style="312" customWidth="1"/>
    <col min="2083" max="2083" width="9.75" style="312" customWidth="1"/>
    <col min="2084" max="2085" width="9.25" style="312" customWidth="1"/>
    <col min="2086" max="2089" width="19" style="312" customWidth="1"/>
    <col min="2090" max="2090" width="15.5" style="312" customWidth="1"/>
    <col min="2091" max="2303" width="9" style="312"/>
    <col min="2304" max="2304" width="4.625" style="312" customWidth="1"/>
    <col min="2305" max="2305" width="62" style="312" customWidth="1"/>
    <col min="2306" max="2306" width="8.625" style="312" customWidth="1"/>
    <col min="2307" max="2307" width="8.25" style="312" customWidth="1"/>
    <col min="2308" max="2308" width="9.25" style="312" customWidth="1"/>
    <col min="2309" max="2309" width="9.75" style="312" customWidth="1"/>
    <col min="2310" max="2310" width="8.75" style="312" customWidth="1"/>
    <col min="2311" max="2311" width="9.25" style="312" customWidth="1"/>
    <col min="2312" max="2312" width="8.75" style="312" customWidth="1"/>
    <col min="2313" max="2313" width="8.25" style="312" customWidth="1"/>
    <col min="2314" max="2314" width="9.25" style="312" customWidth="1"/>
    <col min="2315" max="2315" width="9.75" style="312" customWidth="1"/>
    <col min="2316" max="2316" width="8.625" style="312" customWidth="1"/>
    <col min="2317" max="2317" width="9.25" style="312" customWidth="1"/>
    <col min="2318" max="2318" width="9.75" style="312" customWidth="1"/>
    <col min="2319" max="2319" width="8.25" style="312" customWidth="1"/>
    <col min="2320" max="2320" width="9.25" style="312" customWidth="1"/>
    <col min="2321" max="2321" width="9.875" style="312" customWidth="1"/>
    <col min="2322" max="2322" width="8.75" style="312" customWidth="1"/>
    <col min="2323" max="2323" width="9.25" style="312" customWidth="1"/>
    <col min="2324" max="2324" width="9.75" style="312" customWidth="1"/>
    <col min="2325" max="2325" width="8.25" style="312" customWidth="1"/>
    <col min="2326" max="2326" width="9.25" style="312" customWidth="1"/>
    <col min="2327" max="2327" width="9.75" style="312" customWidth="1"/>
    <col min="2328" max="2328" width="8.625" style="312" customWidth="1"/>
    <col min="2329" max="2329" width="9.25" style="312" customWidth="1"/>
    <col min="2330" max="2330" width="9.75" style="312" customWidth="1"/>
    <col min="2331" max="2331" width="8.875" style="312" customWidth="1"/>
    <col min="2332" max="2332" width="9.25" style="312" customWidth="1"/>
    <col min="2333" max="2333" width="9.75" style="312" customWidth="1"/>
    <col min="2334" max="2334" width="8.875" style="312" customWidth="1"/>
    <col min="2335" max="2335" width="9.25" style="312" customWidth="1"/>
    <col min="2336" max="2336" width="9.75" style="312" customWidth="1"/>
    <col min="2337" max="2338" width="9.25" style="312" customWidth="1"/>
    <col min="2339" max="2339" width="9.75" style="312" customWidth="1"/>
    <col min="2340" max="2341" width="9.25" style="312" customWidth="1"/>
    <col min="2342" max="2345" width="19" style="312" customWidth="1"/>
    <col min="2346" max="2346" width="15.5" style="312" customWidth="1"/>
    <col min="2347" max="2559" width="9" style="312"/>
    <col min="2560" max="2560" width="4.625" style="312" customWidth="1"/>
    <col min="2561" max="2561" width="62" style="312" customWidth="1"/>
    <col min="2562" max="2562" width="8.625" style="312" customWidth="1"/>
    <col min="2563" max="2563" width="8.25" style="312" customWidth="1"/>
    <col min="2564" max="2564" width="9.25" style="312" customWidth="1"/>
    <col min="2565" max="2565" width="9.75" style="312" customWidth="1"/>
    <col min="2566" max="2566" width="8.75" style="312" customWidth="1"/>
    <col min="2567" max="2567" width="9.25" style="312" customWidth="1"/>
    <col min="2568" max="2568" width="8.75" style="312" customWidth="1"/>
    <col min="2569" max="2569" width="8.25" style="312" customWidth="1"/>
    <col min="2570" max="2570" width="9.25" style="312" customWidth="1"/>
    <col min="2571" max="2571" width="9.75" style="312" customWidth="1"/>
    <col min="2572" max="2572" width="8.625" style="312" customWidth="1"/>
    <col min="2573" max="2573" width="9.25" style="312" customWidth="1"/>
    <col min="2574" max="2574" width="9.75" style="312" customWidth="1"/>
    <col min="2575" max="2575" width="8.25" style="312" customWidth="1"/>
    <col min="2576" max="2576" width="9.25" style="312" customWidth="1"/>
    <col min="2577" max="2577" width="9.875" style="312" customWidth="1"/>
    <col min="2578" max="2578" width="8.75" style="312" customWidth="1"/>
    <col min="2579" max="2579" width="9.25" style="312" customWidth="1"/>
    <col min="2580" max="2580" width="9.75" style="312" customWidth="1"/>
    <col min="2581" max="2581" width="8.25" style="312" customWidth="1"/>
    <col min="2582" max="2582" width="9.25" style="312" customWidth="1"/>
    <col min="2583" max="2583" width="9.75" style="312" customWidth="1"/>
    <col min="2584" max="2584" width="8.625" style="312" customWidth="1"/>
    <col min="2585" max="2585" width="9.25" style="312" customWidth="1"/>
    <col min="2586" max="2586" width="9.75" style="312" customWidth="1"/>
    <col min="2587" max="2587" width="8.875" style="312" customWidth="1"/>
    <col min="2588" max="2588" width="9.25" style="312" customWidth="1"/>
    <col min="2589" max="2589" width="9.75" style="312" customWidth="1"/>
    <col min="2590" max="2590" width="8.875" style="312" customWidth="1"/>
    <col min="2591" max="2591" width="9.25" style="312" customWidth="1"/>
    <col min="2592" max="2592" width="9.75" style="312" customWidth="1"/>
    <col min="2593" max="2594" width="9.25" style="312" customWidth="1"/>
    <col min="2595" max="2595" width="9.75" style="312" customWidth="1"/>
    <col min="2596" max="2597" width="9.25" style="312" customWidth="1"/>
    <col min="2598" max="2601" width="19" style="312" customWidth="1"/>
    <col min="2602" max="2602" width="15.5" style="312" customWidth="1"/>
    <col min="2603" max="2815" width="9" style="312"/>
    <col min="2816" max="2816" width="4.625" style="312" customWidth="1"/>
    <col min="2817" max="2817" width="62" style="312" customWidth="1"/>
    <col min="2818" max="2818" width="8.625" style="312" customWidth="1"/>
    <col min="2819" max="2819" width="8.25" style="312" customWidth="1"/>
    <col min="2820" max="2820" width="9.25" style="312" customWidth="1"/>
    <col min="2821" max="2821" width="9.75" style="312" customWidth="1"/>
    <col min="2822" max="2822" width="8.75" style="312" customWidth="1"/>
    <col min="2823" max="2823" width="9.25" style="312" customWidth="1"/>
    <col min="2824" max="2824" width="8.75" style="312" customWidth="1"/>
    <col min="2825" max="2825" width="8.25" style="312" customWidth="1"/>
    <col min="2826" max="2826" width="9.25" style="312" customWidth="1"/>
    <col min="2827" max="2827" width="9.75" style="312" customWidth="1"/>
    <col min="2828" max="2828" width="8.625" style="312" customWidth="1"/>
    <col min="2829" max="2829" width="9.25" style="312" customWidth="1"/>
    <col min="2830" max="2830" width="9.75" style="312" customWidth="1"/>
    <col min="2831" max="2831" width="8.25" style="312" customWidth="1"/>
    <col min="2832" max="2832" width="9.25" style="312" customWidth="1"/>
    <col min="2833" max="2833" width="9.875" style="312" customWidth="1"/>
    <col min="2834" max="2834" width="8.75" style="312" customWidth="1"/>
    <col min="2835" max="2835" width="9.25" style="312" customWidth="1"/>
    <col min="2836" max="2836" width="9.75" style="312" customWidth="1"/>
    <col min="2837" max="2837" width="8.25" style="312" customWidth="1"/>
    <col min="2838" max="2838" width="9.25" style="312" customWidth="1"/>
    <col min="2839" max="2839" width="9.75" style="312" customWidth="1"/>
    <col min="2840" max="2840" width="8.625" style="312" customWidth="1"/>
    <col min="2841" max="2841" width="9.25" style="312" customWidth="1"/>
    <col min="2842" max="2842" width="9.75" style="312" customWidth="1"/>
    <col min="2843" max="2843" width="8.875" style="312" customWidth="1"/>
    <col min="2844" max="2844" width="9.25" style="312" customWidth="1"/>
    <col min="2845" max="2845" width="9.75" style="312" customWidth="1"/>
    <col min="2846" max="2846" width="8.875" style="312" customWidth="1"/>
    <col min="2847" max="2847" width="9.25" style="312" customWidth="1"/>
    <col min="2848" max="2848" width="9.75" style="312" customWidth="1"/>
    <col min="2849" max="2850" width="9.25" style="312" customWidth="1"/>
    <col min="2851" max="2851" width="9.75" style="312" customWidth="1"/>
    <col min="2852" max="2853" width="9.25" style="312" customWidth="1"/>
    <col min="2854" max="2857" width="19" style="312" customWidth="1"/>
    <col min="2858" max="2858" width="15.5" style="312" customWidth="1"/>
    <col min="2859" max="3071" width="9" style="312"/>
    <col min="3072" max="3072" width="4.625" style="312" customWidth="1"/>
    <col min="3073" max="3073" width="62" style="312" customWidth="1"/>
    <col min="3074" max="3074" width="8.625" style="312" customWidth="1"/>
    <col min="3075" max="3075" width="8.25" style="312" customWidth="1"/>
    <col min="3076" max="3076" width="9.25" style="312" customWidth="1"/>
    <col min="3077" max="3077" width="9.75" style="312" customWidth="1"/>
    <col min="3078" max="3078" width="8.75" style="312" customWidth="1"/>
    <col min="3079" max="3079" width="9.25" style="312" customWidth="1"/>
    <col min="3080" max="3080" width="8.75" style="312" customWidth="1"/>
    <col min="3081" max="3081" width="8.25" style="312" customWidth="1"/>
    <col min="3082" max="3082" width="9.25" style="312" customWidth="1"/>
    <col min="3083" max="3083" width="9.75" style="312" customWidth="1"/>
    <col min="3084" max="3084" width="8.625" style="312" customWidth="1"/>
    <col min="3085" max="3085" width="9.25" style="312" customWidth="1"/>
    <col min="3086" max="3086" width="9.75" style="312" customWidth="1"/>
    <col min="3087" max="3087" width="8.25" style="312" customWidth="1"/>
    <col min="3088" max="3088" width="9.25" style="312" customWidth="1"/>
    <col min="3089" max="3089" width="9.875" style="312" customWidth="1"/>
    <col min="3090" max="3090" width="8.75" style="312" customWidth="1"/>
    <col min="3091" max="3091" width="9.25" style="312" customWidth="1"/>
    <col min="3092" max="3092" width="9.75" style="312" customWidth="1"/>
    <col min="3093" max="3093" width="8.25" style="312" customWidth="1"/>
    <col min="3094" max="3094" width="9.25" style="312" customWidth="1"/>
    <col min="3095" max="3095" width="9.75" style="312" customWidth="1"/>
    <col min="3096" max="3096" width="8.625" style="312" customWidth="1"/>
    <col min="3097" max="3097" width="9.25" style="312" customWidth="1"/>
    <col min="3098" max="3098" width="9.75" style="312" customWidth="1"/>
    <col min="3099" max="3099" width="8.875" style="312" customWidth="1"/>
    <col min="3100" max="3100" width="9.25" style="312" customWidth="1"/>
    <col min="3101" max="3101" width="9.75" style="312" customWidth="1"/>
    <col min="3102" max="3102" width="8.875" style="312" customWidth="1"/>
    <col min="3103" max="3103" width="9.25" style="312" customWidth="1"/>
    <col min="3104" max="3104" width="9.75" style="312" customWidth="1"/>
    <col min="3105" max="3106" width="9.25" style="312" customWidth="1"/>
    <col min="3107" max="3107" width="9.75" style="312" customWidth="1"/>
    <col min="3108" max="3109" width="9.25" style="312" customWidth="1"/>
    <col min="3110" max="3113" width="19" style="312" customWidth="1"/>
    <col min="3114" max="3114" width="15.5" style="312" customWidth="1"/>
    <col min="3115" max="3327" width="9" style="312"/>
    <col min="3328" max="3328" width="4.625" style="312" customWidth="1"/>
    <col min="3329" max="3329" width="62" style="312" customWidth="1"/>
    <col min="3330" max="3330" width="8.625" style="312" customWidth="1"/>
    <col min="3331" max="3331" width="8.25" style="312" customWidth="1"/>
    <col min="3332" max="3332" width="9.25" style="312" customWidth="1"/>
    <col min="3333" max="3333" width="9.75" style="312" customWidth="1"/>
    <col min="3334" max="3334" width="8.75" style="312" customWidth="1"/>
    <col min="3335" max="3335" width="9.25" style="312" customWidth="1"/>
    <col min="3336" max="3336" width="8.75" style="312" customWidth="1"/>
    <col min="3337" max="3337" width="8.25" style="312" customWidth="1"/>
    <col min="3338" max="3338" width="9.25" style="312" customWidth="1"/>
    <col min="3339" max="3339" width="9.75" style="312" customWidth="1"/>
    <col min="3340" max="3340" width="8.625" style="312" customWidth="1"/>
    <col min="3341" max="3341" width="9.25" style="312" customWidth="1"/>
    <col min="3342" max="3342" width="9.75" style="312" customWidth="1"/>
    <col min="3343" max="3343" width="8.25" style="312" customWidth="1"/>
    <col min="3344" max="3344" width="9.25" style="312" customWidth="1"/>
    <col min="3345" max="3345" width="9.875" style="312" customWidth="1"/>
    <col min="3346" max="3346" width="8.75" style="312" customWidth="1"/>
    <col min="3347" max="3347" width="9.25" style="312" customWidth="1"/>
    <col min="3348" max="3348" width="9.75" style="312" customWidth="1"/>
    <col min="3349" max="3349" width="8.25" style="312" customWidth="1"/>
    <col min="3350" max="3350" width="9.25" style="312" customWidth="1"/>
    <col min="3351" max="3351" width="9.75" style="312" customWidth="1"/>
    <col min="3352" max="3352" width="8.625" style="312" customWidth="1"/>
    <col min="3353" max="3353" width="9.25" style="312" customWidth="1"/>
    <col min="3354" max="3354" width="9.75" style="312" customWidth="1"/>
    <col min="3355" max="3355" width="8.875" style="312" customWidth="1"/>
    <col min="3356" max="3356" width="9.25" style="312" customWidth="1"/>
    <col min="3357" max="3357" width="9.75" style="312" customWidth="1"/>
    <col min="3358" max="3358" width="8.875" style="312" customWidth="1"/>
    <col min="3359" max="3359" width="9.25" style="312" customWidth="1"/>
    <col min="3360" max="3360" width="9.75" style="312" customWidth="1"/>
    <col min="3361" max="3362" width="9.25" style="312" customWidth="1"/>
    <col min="3363" max="3363" width="9.75" style="312" customWidth="1"/>
    <col min="3364" max="3365" width="9.25" style="312" customWidth="1"/>
    <col min="3366" max="3369" width="19" style="312" customWidth="1"/>
    <col min="3370" max="3370" width="15.5" style="312" customWidth="1"/>
    <col min="3371" max="3583" width="9" style="312"/>
    <col min="3584" max="3584" width="4.625" style="312" customWidth="1"/>
    <col min="3585" max="3585" width="62" style="312" customWidth="1"/>
    <col min="3586" max="3586" width="8.625" style="312" customWidth="1"/>
    <col min="3587" max="3587" width="8.25" style="312" customWidth="1"/>
    <col min="3588" max="3588" width="9.25" style="312" customWidth="1"/>
    <col min="3589" max="3589" width="9.75" style="312" customWidth="1"/>
    <col min="3590" max="3590" width="8.75" style="312" customWidth="1"/>
    <col min="3591" max="3591" width="9.25" style="312" customWidth="1"/>
    <col min="3592" max="3592" width="8.75" style="312" customWidth="1"/>
    <col min="3593" max="3593" width="8.25" style="312" customWidth="1"/>
    <col min="3594" max="3594" width="9.25" style="312" customWidth="1"/>
    <col min="3595" max="3595" width="9.75" style="312" customWidth="1"/>
    <col min="3596" max="3596" width="8.625" style="312" customWidth="1"/>
    <col min="3597" max="3597" width="9.25" style="312" customWidth="1"/>
    <col min="3598" max="3598" width="9.75" style="312" customWidth="1"/>
    <col min="3599" max="3599" width="8.25" style="312" customWidth="1"/>
    <col min="3600" max="3600" width="9.25" style="312" customWidth="1"/>
    <col min="3601" max="3601" width="9.875" style="312" customWidth="1"/>
    <col min="3602" max="3602" width="8.75" style="312" customWidth="1"/>
    <col min="3603" max="3603" width="9.25" style="312" customWidth="1"/>
    <col min="3604" max="3604" width="9.75" style="312" customWidth="1"/>
    <col min="3605" max="3605" width="8.25" style="312" customWidth="1"/>
    <col min="3606" max="3606" width="9.25" style="312" customWidth="1"/>
    <col min="3607" max="3607" width="9.75" style="312" customWidth="1"/>
    <col min="3608" max="3608" width="8.625" style="312" customWidth="1"/>
    <col min="3609" max="3609" width="9.25" style="312" customWidth="1"/>
    <col min="3610" max="3610" width="9.75" style="312" customWidth="1"/>
    <col min="3611" max="3611" width="8.875" style="312" customWidth="1"/>
    <col min="3612" max="3612" width="9.25" style="312" customWidth="1"/>
    <col min="3613" max="3613" width="9.75" style="312" customWidth="1"/>
    <col min="3614" max="3614" width="8.875" style="312" customWidth="1"/>
    <col min="3615" max="3615" width="9.25" style="312" customWidth="1"/>
    <col min="3616" max="3616" width="9.75" style="312" customWidth="1"/>
    <col min="3617" max="3618" width="9.25" style="312" customWidth="1"/>
    <col min="3619" max="3619" width="9.75" style="312" customWidth="1"/>
    <col min="3620" max="3621" width="9.25" style="312" customWidth="1"/>
    <col min="3622" max="3625" width="19" style="312" customWidth="1"/>
    <col min="3626" max="3626" width="15.5" style="312" customWidth="1"/>
    <col min="3627" max="3839" width="9" style="312"/>
    <col min="3840" max="3840" width="4.625" style="312" customWidth="1"/>
    <col min="3841" max="3841" width="62" style="312" customWidth="1"/>
    <col min="3842" max="3842" width="8.625" style="312" customWidth="1"/>
    <col min="3843" max="3843" width="8.25" style="312" customWidth="1"/>
    <col min="3844" max="3844" width="9.25" style="312" customWidth="1"/>
    <col min="3845" max="3845" width="9.75" style="312" customWidth="1"/>
    <col min="3846" max="3846" width="8.75" style="312" customWidth="1"/>
    <col min="3847" max="3847" width="9.25" style="312" customWidth="1"/>
    <col min="3848" max="3848" width="8.75" style="312" customWidth="1"/>
    <col min="3849" max="3849" width="8.25" style="312" customWidth="1"/>
    <col min="3850" max="3850" width="9.25" style="312" customWidth="1"/>
    <col min="3851" max="3851" width="9.75" style="312" customWidth="1"/>
    <col min="3852" max="3852" width="8.625" style="312" customWidth="1"/>
    <col min="3853" max="3853" width="9.25" style="312" customWidth="1"/>
    <col min="3854" max="3854" width="9.75" style="312" customWidth="1"/>
    <col min="3855" max="3855" width="8.25" style="312" customWidth="1"/>
    <col min="3856" max="3856" width="9.25" style="312" customWidth="1"/>
    <col min="3857" max="3857" width="9.875" style="312" customWidth="1"/>
    <col min="3858" max="3858" width="8.75" style="312" customWidth="1"/>
    <col min="3859" max="3859" width="9.25" style="312" customWidth="1"/>
    <col min="3860" max="3860" width="9.75" style="312" customWidth="1"/>
    <col min="3861" max="3861" width="8.25" style="312" customWidth="1"/>
    <col min="3862" max="3862" width="9.25" style="312" customWidth="1"/>
    <col min="3863" max="3863" width="9.75" style="312" customWidth="1"/>
    <col min="3864" max="3864" width="8.625" style="312" customWidth="1"/>
    <col min="3865" max="3865" width="9.25" style="312" customWidth="1"/>
    <col min="3866" max="3866" width="9.75" style="312" customWidth="1"/>
    <col min="3867" max="3867" width="8.875" style="312" customWidth="1"/>
    <col min="3868" max="3868" width="9.25" style="312" customWidth="1"/>
    <col min="3869" max="3869" width="9.75" style="312" customWidth="1"/>
    <col min="3870" max="3870" width="8.875" style="312" customWidth="1"/>
    <col min="3871" max="3871" width="9.25" style="312" customWidth="1"/>
    <col min="3872" max="3872" width="9.75" style="312" customWidth="1"/>
    <col min="3873" max="3874" width="9.25" style="312" customWidth="1"/>
    <col min="3875" max="3875" width="9.75" style="312" customWidth="1"/>
    <col min="3876" max="3877" width="9.25" style="312" customWidth="1"/>
    <col min="3878" max="3881" width="19" style="312" customWidth="1"/>
    <col min="3882" max="3882" width="15.5" style="312" customWidth="1"/>
    <col min="3883" max="4095" width="9" style="312"/>
    <col min="4096" max="4096" width="4.625" style="312" customWidth="1"/>
    <col min="4097" max="4097" width="62" style="312" customWidth="1"/>
    <col min="4098" max="4098" width="8.625" style="312" customWidth="1"/>
    <col min="4099" max="4099" width="8.25" style="312" customWidth="1"/>
    <col min="4100" max="4100" width="9.25" style="312" customWidth="1"/>
    <col min="4101" max="4101" width="9.75" style="312" customWidth="1"/>
    <col min="4102" max="4102" width="8.75" style="312" customWidth="1"/>
    <col min="4103" max="4103" width="9.25" style="312" customWidth="1"/>
    <col min="4104" max="4104" width="8.75" style="312" customWidth="1"/>
    <col min="4105" max="4105" width="8.25" style="312" customWidth="1"/>
    <col min="4106" max="4106" width="9.25" style="312" customWidth="1"/>
    <col min="4107" max="4107" width="9.75" style="312" customWidth="1"/>
    <col min="4108" max="4108" width="8.625" style="312" customWidth="1"/>
    <col min="4109" max="4109" width="9.25" style="312" customWidth="1"/>
    <col min="4110" max="4110" width="9.75" style="312" customWidth="1"/>
    <col min="4111" max="4111" width="8.25" style="312" customWidth="1"/>
    <col min="4112" max="4112" width="9.25" style="312" customWidth="1"/>
    <col min="4113" max="4113" width="9.875" style="312" customWidth="1"/>
    <col min="4114" max="4114" width="8.75" style="312" customWidth="1"/>
    <col min="4115" max="4115" width="9.25" style="312" customWidth="1"/>
    <col min="4116" max="4116" width="9.75" style="312" customWidth="1"/>
    <col min="4117" max="4117" width="8.25" style="312" customWidth="1"/>
    <col min="4118" max="4118" width="9.25" style="312" customWidth="1"/>
    <col min="4119" max="4119" width="9.75" style="312" customWidth="1"/>
    <col min="4120" max="4120" width="8.625" style="312" customWidth="1"/>
    <col min="4121" max="4121" width="9.25" style="312" customWidth="1"/>
    <col min="4122" max="4122" width="9.75" style="312" customWidth="1"/>
    <col min="4123" max="4123" width="8.875" style="312" customWidth="1"/>
    <col min="4124" max="4124" width="9.25" style="312" customWidth="1"/>
    <col min="4125" max="4125" width="9.75" style="312" customWidth="1"/>
    <col min="4126" max="4126" width="8.875" style="312" customWidth="1"/>
    <col min="4127" max="4127" width="9.25" style="312" customWidth="1"/>
    <col min="4128" max="4128" width="9.75" style="312" customWidth="1"/>
    <col min="4129" max="4130" width="9.25" style="312" customWidth="1"/>
    <col min="4131" max="4131" width="9.75" style="312" customWidth="1"/>
    <col min="4132" max="4133" width="9.25" style="312" customWidth="1"/>
    <col min="4134" max="4137" width="19" style="312" customWidth="1"/>
    <col min="4138" max="4138" width="15.5" style="312" customWidth="1"/>
    <col min="4139" max="4351" width="9" style="312"/>
    <col min="4352" max="4352" width="4.625" style="312" customWidth="1"/>
    <col min="4353" max="4353" width="62" style="312" customWidth="1"/>
    <col min="4354" max="4354" width="8.625" style="312" customWidth="1"/>
    <col min="4355" max="4355" width="8.25" style="312" customWidth="1"/>
    <col min="4356" max="4356" width="9.25" style="312" customWidth="1"/>
    <col min="4357" max="4357" width="9.75" style="312" customWidth="1"/>
    <col min="4358" max="4358" width="8.75" style="312" customWidth="1"/>
    <col min="4359" max="4359" width="9.25" style="312" customWidth="1"/>
    <col min="4360" max="4360" width="8.75" style="312" customWidth="1"/>
    <col min="4361" max="4361" width="8.25" style="312" customWidth="1"/>
    <col min="4362" max="4362" width="9.25" style="312" customWidth="1"/>
    <col min="4363" max="4363" width="9.75" style="312" customWidth="1"/>
    <col min="4364" max="4364" width="8.625" style="312" customWidth="1"/>
    <col min="4365" max="4365" width="9.25" style="312" customWidth="1"/>
    <col min="4366" max="4366" width="9.75" style="312" customWidth="1"/>
    <col min="4367" max="4367" width="8.25" style="312" customWidth="1"/>
    <col min="4368" max="4368" width="9.25" style="312" customWidth="1"/>
    <col min="4369" max="4369" width="9.875" style="312" customWidth="1"/>
    <col min="4370" max="4370" width="8.75" style="312" customWidth="1"/>
    <col min="4371" max="4371" width="9.25" style="312" customWidth="1"/>
    <col min="4372" max="4372" width="9.75" style="312" customWidth="1"/>
    <col min="4373" max="4373" width="8.25" style="312" customWidth="1"/>
    <col min="4374" max="4374" width="9.25" style="312" customWidth="1"/>
    <col min="4375" max="4375" width="9.75" style="312" customWidth="1"/>
    <col min="4376" max="4376" width="8.625" style="312" customWidth="1"/>
    <col min="4377" max="4377" width="9.25" style="312" customWidth="1"/>
    <col min="4378" max="4378" width="9.75" style="312" customWidth="1"/>
    <col min="4379" max="4379" width="8.875" style="312" customWidth="1"/>
    <col min="4380" max="4380" width="9.25" style="312" customWidth="1"/>
    <col min="4381" max="4381" width="9.75" style="312" customWidth="1"/>
    <col min="4382" max="4382" width="8.875" style="312" customWidth="1"/>
    <col min="4383" max="4383" width="9.25" style="312" customWidth="1"/>
    <col min="4384" max="4384" width="9.75" style="312" customWidth="1"/>
    <col min="4385" max="4386" width="9.25" style="312" customWidth="1"/>
    <col min="4387" max="4387" width="9.75" style="312" customWidth="1"/>
    <col min="4388" max="4389" width="9.25" style="312" customWidth="1"/>
    <col min="4390" max="4393" width="19" style="312" customWidth="1"/>
    <col min="4394" max="4394" width="15.5" style="312" customWidth="1"/>
    <col min="4395" max="4607" width="9" style="312"/>
    <col min="4608" max="4608" width="4.625" style="312" customWidth="1"/>
    <col min="4609" max="4609" width="62" style="312" customWidth="1"/>
    <col min="4610" max="4610" width="8.625" style="312" customWidth="1"/>
    <col min="4611" max="4611" width="8.25" style="312" customWidth="1"/>
    <col min="4612" max="4612" width="9.25" style="312" customWidth="1"/>
    <col min="4613" max="4613" width="9.75" style="312" customWidth="1"/>
    <col min="4614" max="4614" width="8.75" style="312" customWidth="1"/>
    <col min="4615" max="4615" width="9.25" style="312" customWidth="1"/>
    <col min="4616" max="4616" width="8.75" style="312" customWidth="1"/>
    <col min="4617" max="4617" width="8.25" style="312" customWidth="1"/>
    <col min="4618" max="4618" width="9.25" style="312" customWidth="1"/>
    <col min="4619" max="4619" width="9.75" style="312" customWidth="1"/>
    <col min="4620" max="4620" width="8.625" style="312" customWidth="1"/>
    <col min="4621" max="4621" width="9.25" style="312" customWidth="1"/>
    <col min="4622" max="4622" width="9.75" style="312" customWidth="1"/>
    <col min="4623" max="4623" width="8.25" style="312" customWidth="1"/>
    <col min="4624" max="4624" width="9.25" style="312" customWidth="1"/>
    <col min="4625" max="4625" width="9.875" style="312" customWidth="1"/>
    <col min="4626" max="4626" width="8.75" style="312" customWidth="1"/>
    <col min="4627" max="4627" width="9.25" style="312" customWidth="1"/>
    <col min="4628" max="4628" width="9.75" style="312" customWidth="1"/>
    <col min="4629" max="4629" width="8.25" style="312" customWidth="1"/>
    <col min="4630" max="4630" width="9.25" style="312" customWidth="1"/>
    <col min="4631" max="4631" width="9.75" style="312" customWidth="1"/>
    <col min="4632" max="4632" width="8.625" style="312" customWidth="1"/>
    <col min="4633" max="4633" width="9.25" style="312" customWidth="1"/>
    <col min="4634" max="4634" width="9.75" style="312" customWidth="1"/>
    <col min="4635" max="4635" width="8.875" style="312" customWidth="1"/>
    <col min="4636" max="4636" width="9.25" style="312" customWidth="1"/>
    <col min="4637" max="4637" width="9.75" style="312" customWidth="1"/>
    <col min="4638" max="4638" width="8.875" style="312" customWidth="1"/>
    <col min="4639" max="4639" width="9.25" style="312" customWidth="1"/>
    <col min="4640" max="4640" width="9.75" style="312" customWidth="1"/>
    <col min="4641" max="4642" width="9.25" style="312" customWidth="1"/>
    <col min="4643" max="4643" width="9.75" style="312" customWidth="1"/>
    <col min="4644" max="4645" width="9.25" style="312" customWidth="1"/>
    <col min="4646" max="4649" width="19" style="312" customWidth="1"/>
    <col min="4650" max="4650" width="15.5" style="312" customWidth="1"/>
    <col min="4651" max="4863" width="9" style="312"/>
    <col min="4864" max="4864" width="4.625" style="312" customWidth="1"/>
    <col min="4865" max="4865" width="62" style="312" customWidth="1"/>
    <col min="4866" max="4866" width="8.625" style="312" customWidth="1"/>
    <col min="4867" max="4867" width="8.25" style="312" customWidth="1"/>
    <col min="4868" max="4868" width="9.25" style="312" customWidth="1"/>
    <col min="4869" max="4869" width="9.75" style="312" customWidth="1"/>
    <col min="4870" max="4870" width="8.75" style="312" customWidth="1"/>
    <col min="4871" max="4871" width="9.25" style="312" customWidth="1"/>
    <col min="4872" max="4872" width="8.75" style="312" customWidth="1"/>
    <col min="4873" max="4873" width="8.25" style="312" customWidth="1"/>
    <col min="4874" max="4874" width="9.25" style="312" customWidth="1"/>
    <col min="4875" max="4875" width="9.75" style="312" customWidth="1"/>
    <col min="4876" max="4876" width="8.625" style="312" customWidth="1"/>
    <col min="4877" max="4877" width="9.25" style="312" customWidth="1"/>
    <col min="4878" max="4878" width="9.75" style="312" customWidth="1"/>
    <col min="4879" max="4879" width="8.25" style="312" customWidth="1"/>
    <col min="4880" max="4880" width="9.25" style="312" customWidth="1"/>
    <col min="4881" max="4881" width="9.875" style="312" customWidth="1"/>
    <col min="4882" max="4882" width="8.75" style="312" customWidth="1"/>
    <col min="4883" max="4883" width="9.25" style="312" customWidth="1"/>
    <col min="4884" max="4884" width="9.75" style="312" customWidth="1"/>
    <col min="4885" max="4885" width="8.25" style="312" customWidth="1"/>
    <col min="4886" max="4886" width="9.25" style="312" customWidth="1"/>
    <col min="4887" max="4887" width="9.75" style="312" customWidth="1"/>
    <col min="4888" max="4888" width="8.625" style="312" customWidth="1"/>
    <col min="4889" max="4889" width="9.25" style="312" customWidth="1"/>
    <col min="4890" max="4890" width="9.75" style="312" customWidth="1"/>
    <col min="4891" max="4891" width="8.875" style="312" customWidth="1"/>
    <col min="4892" max="4892" width="9.25" style="312" customWidth="1"/>
    <col min="4893" max="4893" width="9.75" style="312" customWidth="1"/>
    <col min="4894" max="4894" width="8.875" style="312" customWidth="1"/>
    <col min="4895" max="4895" width="9.25" style="312" customWidth="1"/>
    <col min="4896" max="4896" width="9.75" style="312" customWidth="1"/>
    <col min="4897" max="4898" width="9.25" style="312" customWidth="1"/>
    <col min="4899" max="4899" width="9.75" style="312" customWidth="1"/>
    <col min="4900" max="4901" width="9.25" style="312" customWidth="1"/>
    <col min="4902" max="4905" width="19" style="312" customWidth="1"/>
    <col min="4906" max="4906" width="15.5" style="312" customWidth="1"/>
    <col min="4907" max="5119" width="9" style="312"/>
    <col min="5120" max="5120" width="4.625" style="312" customWidth="1"/>
    <col min="5121" max="5121" width="62" style="312" customWidth="1"/>
    <col min="5122" max="5122" width="8.625" style="312" customWidth="1"/>
    <col min="5123" max="5123" width="8.25" style="312" customWidth="1"/>
    <col min="5124" max="5124" width="9.25" style="312" customWidth="1"/>
    <col min="5125" max="5125" width="9.75" style="312" customWidth="1"/>
    <col min="5126" max="5126" width="8.75" style="312" customWidth="1"/>
    <col min="5127" max="5127" width="9.25" style="312" customWidth="1"/>
    <col min="5128" max="5128" width="8.75" style="312" customWidth="1"/>
    <col min="5129" max="5129" width="8.25" style="312" customWidth="1"/>
    <col min="5130" max="5130" width="9.25" style="312" customWidth="1"/>
    <col min="5131" max="5131" width="9.75" style="312" customWidth="1"/>
    <col min="5132" max="5132" width="8.625" style="312" customWidth="1"/>
    <col min="5133" max="5133" width="9.25" style="312" customWidth="1"/>
    <col min="5134" max="5134" width="9.75" style="312" customWidth="1"/>
    <col min="5135" max="5135" width="8.25" style="312" customWidth="1"/>
    <col min="5136" max="5136" width="9.25" style="312" customWidth="1"/>
    <col min="5137" max="5137" width="9.875" style="312" customWidth="1"/>
    <col min="5138" max="5138" width="8.75" style="312" customWidth="1"/>
    <col min="5139" max="5139" width="9.25" style="312" customWidth="1"/>
    <col min="5140" max="5140" width="9.75" style="312" customWidth="1"/>
    <col min="5141" max="5141" width="8.25" style="312" customWidth="1"/>
    <col min="5142" max="5142" width="9.25" style="312" customWidth="1"/>
    <col min="5143" max="5143" width="9.75" style="312" customWidth="1"/>
    <col min="5144" max="5144" width="8.625" style="312" customWidth="1"/>
    <col min="5145" max="5145" width="9.25" style="312" customWidth="1"/>
    <col min="5146" max="5146" width="9.75" style="312" customWidth="1"/>
    <col min="5147" max="5147" width="8.875" style="312" customWidth="1"/>
    <col min="5148" max="5148" width="9.25" style="312" customWidth="1"/>
    <col min="5149" max="5149" width="9.75" style="312" customWidth="1"/>
    <col min="5150" max="5150" width="8.875" style="312" customWidth="1"/>
    <col min="5151" max="5151" width="9.25" style="312" customWidth="1"/>
    <col min="5152" max="5152" width="9.75" style="312" customWidth="1"/>
    <col min="5153" max="5154" width="9.25" style="312" customWidth="1"/>
    <col min="5155" max="5155" width="9.75" style="312" customWidth="1"/>
    <col min="5156" max="5157" width="9.25" style="312" customWidth="1"/>
    <col min="5158" max="5161" width="19" style="312" customWidth="1"/>
    <col min="5162" max="5162" width="15.5" style="312" customWidth="1"/>
    <col min="5163" max="5375" width="9" style="312"/>
    <col min="5376" max="5376" width="4.625" style="312" customWidth="1"/>
    <col min="5377" max="5377" width="62" style="312" customWidth="1"/>
    <col min="5378" max="5378" width="8.625" style="312" customWidth="1"/>
    <col min="5379" max="5379" width="8.25" style="312" customWidth="1"/>
    <col min="5380" max="5380" width="9.25" style="312" customWidth="1"/>
    <col min="5381" max="5381" width="9.75" style="312" customWidth="1"/>
    <col min="5382" max="5382" width="8.75" style="312" customWidth="1"/>
    <col min="5383" max="5383" width="9.25" style="312" customWidth="1"/>
    <col min="5384" max="5384" width="8.75" style="312" customWidth="1"/>
    <col min="5385" max="5385" width="8.25" style="312" customWidth="1"/>
    <col min="5386" max="5386" width="9.25" style="312" customWidth="1"/>
    <col min="5387" max="5387" width="9.75" style="312" customWidth="1"/>
    <col min="5388" max="5388" width="8.625" style="312" customWidth="1"/>
    <col min="5389" max="5389" width="9.25" style="312" customWidth="1"/>
    <col min="5390" max="5390" width="9.75" style="312" customWidth="1"/>
    <col min="5391" max="5391" width="8.25" style="312" customWidth="1"/>
    <col min="5392" max="5392" width="9.25" style="312" customWidth="1"/>
    <col min="5393" max="5393" width="9.875" style="312" customWidth="1"/>
    <col min="5394" max="5394" width="8.75" style="312" customWidth="1"/>
    <col min="5395" max="5395" width="9.25" style="312" customWidth="1"/>
    <col min="5396" max="5396" width="9.75" style="312" customWidth="1"/>
    <col min="5397" max="5397" width="8.25" style="312" customWidth="1"/>
    <col min="5398" max="5398" width="9.25" style="312" customWidth="1"/>
    <col min="5399" max="5399" width="9.75" style="312" customWidth="1"/>
    <col min="5400" max="5400" width="8.625" style="312" customWidth="1"/>
    <col min="5401" max="5401" width="9.25" style="312" customWidth="1"/>
    <col min="5402" max="5402" width="9.75" style="312" customWidth="1"/>
    <col min="5403" max="5403" width="8.875" style="312" customWidth="1"/>
    <col min="5404" max="5404" width="9.25" style="312" customWidth="1"/>
    <col min="5405" max="5405" width="9.75" style="312" customWidth="1"/>
    <col min="5406" max="5406" width="8.875" style="312" customWidth="1"/>
    <col min="5407" max="5407" width="9.25" style="312" customWidth="1"/>
    <col min="5408" max="5408" width="9.75" style="312" customWidth="1"/>
    <col min="5409" max="5410" width="9.25" style="312" customWidth="1"/>
    <col min="5411" max="5411" width="9.75" style="312" customWidth="1"/>
    <col min="5412" max="5413" width="9.25" style="312" customWidth="1"/>
    <col min="5414" max="5417" width="19" style="312" customWidth="1"/>
    <col min="5418" max="5418" width="15.5" style="312" customWidth="1"/>
    <col min="5419" max="5631" width="9" style="312"/>
    <col min="5632" max="5632" width="4.625" style="312" customWidth="1"/>
    <col min="5633" max="5633" width="62" style="312" customWidth="1"/>
    <col min="5634" max="5634" width="8.625" style="312" customWidth="1"/>
    <col min="5635" max="5635" width="8.25" style="312" customWidth="1"/>
    <col min="5636" max="5636" width="9.25" style="312" customWidth="1"/>
    <col min="5637" max="5637" width="9.75" style="312" customWidth="1"/>
    <col min="5638" max="5638" width="8.75" style="312" customWidth="1"/>
    <col min="5639" max="5639" width="9.25" style="312" customWidth="1"/>
    <col min="5640" max="5640" width="8.75" style="312" customWidth="1"/>
    <col min="5641" max="5641" width="8.25" style="312" customWidth="1"/>
    <col min="5642" max="5642" width="9.25" style="312" customWidth="1"/>
    <col min="5643" max="5643" width="9.75" style="312" customWidth="1"/>
    <col min="5644" max="5644" width="8.625" style="312" customWidth="1"/>
    <col min="5645" max="5645" width="9.25" style="312" customWidth="1"/>
    <col min="5646" max="5646" width="9.75" style="312" customWidth="1"/>
    <col min="5647" max="5647" width="8.25" style="312" customWidth="1"/>
    <col min="5648" max="5648" width="9.25" style="312" customWidth="1"/>
    <col min="5649" max="5649" width="9.875" style="312" customWidth="1"/>
    <col min="5650" max="5650" width="8.75" style="312" customWidth="1"/>
    <col min="5651" max="5651" width="9.25" style="312" customWidth="1"/>
    <col min="5652" max="5652" width="9.75" style="312" customWidth="1"/>
    <col min="5653" max="5653" width="8.25" style="312" customWidth="1"/>
    <col min="5654" max="5654" width="9.25" style="312" customWidth="1"/>
    <col min="5655" max="5655" width="9.75" style="312" customWidth="1"/>
    <col min="5656" max="5656" width="8.625" style="312" customWidth="1"/>
    <col min="5657" max="5657" width="9.25" style="312" customWidth="1"/>
    <col min="5658" max="5658" width="9.75" style="312" customWidth="1"/>
    <col min="5659" max="5659" width="8.875" style="312" customWidth="1"/>
    <col min="5660" max="5660" width="9.25" style="312" customWidth="1"/>
    <col min="5661" max="5661" width="9.75" style="312" customWidth="1"/>
    <col min="5662" max="5662" width="8.875" style="312" customWidth="1"/>
    <col min="5663" max="5663" width="9.25" style="312" customWidth="1"/>
    <col min="5664" max="5664" width="9.75" style="312" customWidth="1"/>
    <col min="5665" max="5666" width="9.25" style="312" customWidth="1"/>
    <col min="5667" max="5667" width="9.75" style="312" customWidth="1"/>
    <col min="5668" max="5669" width="9.25" style="312" customWidth="1"/>
    <col min="5670" max="5673" width="19" style="312" customWidth="1"/>
    <col min="5674" max="5674" width="15.5" style="312" customWidth="1"/>
    <col min="5675" max="5887" width="9" style="312"/>
    <col min="5888" max="5888" width="4.625" style="312" customWidth="1"/>
    <col min="5889" max="5889" width="62" style="312" customWidth="1"/>
    <col min="5890" max="5890" width="8.625" style="312" customWidth="1"/>
    <col min="5891" max="5891" width="8.25" style="312" customWidth="1"/>
    <col min="5892" max="5892" width="9.25" style="312" customWidth="1"/>
    <col min="5893" max="5893" width="9.75" style="312" customWidth="1"/>
    <col min="5894" max="5894" width="8.75" style="312" customWidth="1"/>
    <col min="5895" max="5895" width="9.25" style="312" customWidth="1"/>
    <col min="5896" max="5896" width="8.75" style="312" customWidth="1"/>
    <col min="5897" max="5897" width="8.25" style="312" customWidth="1"/>
    <col min="5898" max="5898" width="9.25" style="312" customWidth="1"/>
    <col min="5899" max="5899" width="9.75" style="312" customWidth="1"/>
    <col min="5900" max="5900" width="8.625" style="312" customWidth="1"/>
    <col min="5901" max="5901" width="9.25" style="312" customWidth="1"/>
    <col min="5902" max="5902" width="9.75" style="312" customWidth="1"/>
    <col min="5903" max="5903" width="8.25" style="312" customWidth="1"/>
    <col min="5904" max="5904" width="9.25" style="312" customWidth="1"/>
    <col min="5905" max="5905" width="9.875" style="312" customWidth="1"/>
    <col min="5906" max="5906" width="8.75" style="312" customWidth="1"/>
    <col min="5907" max="5907" width="9.25" style="312" customWidth="1"/>
    <col min="5908" max="5908" width="9.75" style="312" customWidth="1"/>
    <col min="5909" max="5909" width="8.25" style="312" customWidth="1"/>
    <col min="5910" max="5910" width="9.25" style="312" customWidth="1"/>
    <col min="5911" max="5911" width="9.75" style="312" customWidth="1"/>
    <col min="5912" max="5912" width="8.625" style="312" customWidth="1"/>
    <col min="5913" max="5913" width="9.25" style="312" customWidth="1"/>
    <col min="5914" max="5914" width="9.75" style="312" customWidth="1"/>
    <col min="5915" max="5915" width="8.875" style="312" customWidth="1"/>
    <col min="5916" max="5916" width="9.25" style="312" customWidth="1"/>
    <col min="5917" max="5917" width="9.75" style="312" customWidth="1"/>
    <col min="5918" max="5918" width="8.875" style="312" customWidth="1"/>
    <col min="5919" max="5919" width="9.25" style="312" customWidth="1"/>
    <col min="5920" max="5920" width="9.75" style="312" customWidth="1"/>
    <col min="5921" max="5922" width="9.25" style="312" customWidth="1"/>
    <col min="5923" max="5923" width="9.75" style="312" customWidth="1"/>
    <col min="5924" max="5925" width="9.25" style="312" customWidth="1"/>
    <col min="5926" max="5929" width="19" style="312" customWidth="1"/>
    <col min="5930" max="5930" width="15.5" style="312" customWidth="1"/>
    <col min="5931" max="6143" width="9" style="312"/>
    <col min="6144" max="6144" width="4.625" style="312" customWidth="1"/>
    <col min="6145" max="6145" width="62" style="312" customWidth="1"/>
    <col min="6146" max="6146" width="8.625" style="312" customWidth="1"/>
    <col min="6147" max="6147" width="8.25" style="312" customWidth="1"/>
    <col min="6148" max="6148" width="9.25" style="312" customWidth="1"/>
    <col min="6149" max="6149" width="9.75" style="312" customWidth="1"/>
    <col min="6150" max="6150" width="8.75" style="312" customWidth="1"/>
    <col min="6151" max="6151" width="9.25" style="312" customWidth="1"/>
    <col min="6152" max="6152" width="8.75" style="312" customWidth="1"/>
    <col min="6153" max="6153" width="8.25" style="312" customWidth="1"/>
    <col min="6154" max="6154" width="9.25" style="312" customWidth="1"/>
    <col min="6155" max="6155" width="9.75" style="312" customWidth="1"/>
    <col min="6156" max="6156" width="8.625" style="312" customWidth="1"/>
    <col min="6157" max="6157" width="9.25" style="312" customWidth="1"/>
    <col min="6158" max="6158" width="9.75" style="312" customWidth="1"/>
    <col min="6159" max="6159" width="8.25" style="312" customWidth="1"/>
    <col min="6160" max="6160" width="9.25" style="312" customWidth="1"/>
    <col min="6161" max="6161" width="9.875" style="312" customWidth="1"/>
    <col min="6162" max="6162" width="8.75" style="312" customWidth="1"/>
    <col min="6163" max="6163" width="9.25" style="312" customWidth="1"/>
    <col min="6164" max="6164" width="9.75" style="312" customWidth="1"/>
    <col min="6165" max="6165" width="8.25" style="312" customWidth="1"/>
    <col min="6166" max="6166" width="9.25" style="312" customWidth="1"/>
    <col min="6167" max="6167" width="9.75" style="312" customWidth="1"/>
    <col min="6168" max="6168" width="8.625" style="312" customWidth="1"/>
    <col min="6169" max="6169" width="9.25" style="312" customWidth="1"/>
    <col min="6170" max="6170" width="9.75" style="312" customWidth="1"/>
    <col min="6171" max="6171" width="8.875" style="312" customWidth="1"/>
    <col min="6172" max="6172" width="9.25" style="312" customWidth="1"/>
    <col min="6173" max="6173" width="9.75" style="312" customWidth="1"/>
    <col min="6174" max="6174" width="8.875" style="312" customWidth="1"/>
    <col min="6175" max="6175" width="9.25" style="312" customWidth="1"/>
    <col min="6176" max="6176" width="9.75" style="312" customWidth="1"/>
    <col min="6177" max="6178" width="9.25" style="312" customWidth="1"/>
    <col min="6179" max="6179" width="9.75" style="312" customWidth="1"/>
    <col min="6180" max="6181" width="9.25" style="312" customWidth="1"/>
    <col min="6182" max="6185" width="19" style="312" customWidth="1"/>
    <col min="6186" max="6186" width="15.5" style="312" customWidth="1"/>
    <col min="6187" max="6399" width="9" style="312"/>
    <col min="6400" max="6400" width="4.625" style="312" customWidth="1"/>
    <col min="6401" max="6401" width="62" style="312" customWidth="1"/>
    <col min="6402" max="6402" width="8.625" style="312" customWidth="1"/>
    <col min="6403" max="6403" width="8.25" style="312" customWidth="1"/>
    <col min="6404" max="6404" width="9.25" style="312" customWidth="1"/>
    <col min="6405" max="6405" width="9.75" style="312" customWidth="1"/>
    <col min="6406" max="6406" width="8.75" style="312" customWidth="1"/>
    <col min="6407" max="6407" width="9.25" style="312" customWidth="1"/>
    <col min="6408" max="6408" width="8.75" style="312" customWidth="1"/>
    <col min="6409" max="6409" width="8.25" style="312" customWidth="1"/>
    <col min="6410" max="6410" width="9.25" style="312" customWidth="1"/>
    <col min="6411" max="6411" width="9.75" style="312" customWidth="1"/>
    <col min="6412" max="6412" width="8.625" style="312" customWidth="1"/>
    <col min="6413" max="6413" width="9.25" style="312" customWidth="1"/>
    <col min="6414" max="6414" width="9.75" style="312" customWidth="1"/>
    <col min="6415" max="6415" width="8.25" style="312" customWidth="1"/>
    <col min="6416" max="6416" width="9.25" style="312" customWidth="1"/>
    <col min="6417" max="6417" width="9.875" style="312" customWidth="1"/>
    <col min="6418" max="6418" width="8.75" style="312" customWidth="1"/>
    <col min="6419" max="6419" width="9.25" style="312" customWidth="1"/>
    <col min="6420" max="6420" width="9.75" style="312" customWidth="1"/>
    <col min="6421" max="6421" width="8.25" style="312" customWidth="1"/>
    <col min="6422" max="6422" width="9.25" style="312" customWidth="1"/>
    <col min="6423" max="6423" width="9.75" style="312" customWidth="1"/>
    <col min="6424" max="6424" width="8.625" style="312" customWidth="1"/>
    <col min="6425" max="6425" width="9.25" style="312" customWidth="1"/>
    <col min="6426" max="6426" width="9.75" style="312" customWidth="1"/>
    <col min="6427" max="6427" width="8.875" style="312" customWidth="1"/>
    <col min="6428" max="6428" width="9.25" style="312" customWidth="1"/>
    <col min="6429" max="6429" width="9.75" style="312" customWidth="1"/>
    <col min="6430" max="6430" width="8.875" style="312" customWidth="1"/>
    <col min="6431" max="6431" width="9.25" style="312" customWidth="1"/>
    <col min="6432" max="6432" width="9.75" style="312" customWidth="1"/>
    <col min="6433" max="6434" width="9.25" style="312" customWidth="1"/>
    <col min="6435" max="6435" width="9.75" style="312" customWidth="1"/>
    <col min="6436" max="6437" width="9.25" style="312" customWidth="1"/>
    <col min="6438" max="6441" width="19" style="312" customWidth="1"/>
    <col min="6442" max="6442" width="15.5" style="312" customWidth="1"/>
    <col min="6443" max="6655" width="9" style="312"/>
    <col min="6656" max="6656" width="4.625" style="312" customWidth="1"/>
    <col min="6657" max="6657" width="62" style="312" customWidth="1"/>
    <col min="6658" max="6658" width="8.625" style="312" customWidth="1"/>
    <col min="6659" max="6659" width="8.25" style="312" customWidth="1"/>
    <col min="6660" max="6660" width="9.25" style="312" customWidth="1"/>
    <col min="6661" max="6661" width="9.75" style="312" customWidth="1"/>
    <col min="6662" max="6662" width="8.75" style="312" customWidth="1"/>
    <col min="6663" max="6663" width="9.25" style="312" customWidth="1"/>
    <col min="6664" max="6664" width="8.75" style="312" customWidth="1"/>
    <col min="6665" max="6665" width="8.25" style="312" customWidth="1"/>
    <col min="6666" max="6666" width="9.25" style="312" customWidth="1"/>
    <col min="6667" max="6667" width="9.75" style="312" customWidth="1"/>
    <col min="6668" max="6668" width="8.625" style="312" customWidth="1"/>
    <col min="6669" max="6669" width="9.25" style="312" customWidth="1"/>
    <col min="6670" max="6670" width="9.75" style="312" customWidth="1"/>
    <col min="6671" max="6671" width="8.25" style="312" customWidth="1"/>
    <col min="6672" max="6672" width="9.25" style="312" customWidth="1"/>
    <col min="6673" max="6673" width="9.875" style="312" customWidth="1"/>
    <col min="6674" max="6674" width="8.75" style="312" customWidth="1"/>
    <col min="6675" max="6675" width="9.25" style="312" customWidth="1"/>
    <col min="6676" max="6676" width="9.75" style="312" customWidth="1"/>
    <col min="6677" max="6677" width="8.25" style="312" customWidth="1"/>
    <col min="6678" max="6678" width="9.25" style="312" customWidth="1"/>
    <col min="6679" max="6679" width="9.75" style="312" customWidth="1"/>
    <col min="6680" max="6680" width="8.625" style="312" customWidth="1"/>
    <col min="6681" max="6681" width="9.25" style="312" customWidth="1"/>
    <col min="6682" max="6682" width="9.75" style="312" customWidth="1"/>
    <col min="6683" max="6683" width="8.875" style="312" customWidth="1"/>
    <col min="6684" max="6684" width="9.25" style="312" customWidth="1"/>
    <col min="6685" max="6685" width="9.75" style="312" customWidth="1"/>
    <col min="6686" max="6686" width="8.875" style="312" customWidth="1"/>
    <col min="6687" max="6687" width="9.25" style="312" customWidth="1"/>
    <col min="6688" max="6688" width="9.75" style="312" customWidth="1"/>
    <col min="6689" max="6690" width="9.25" style="312" customWidth="1"/>
    <col min="6691" max="6691" width="9.75" style="312" customWidth="1"/>
    <col min="6692" max="6693" width="9.25" style="312" customWidth="1"/>
    <col min="6694" max="6697" width="19" style="312" customWidth="1"/>
    <col min="6698" max="6698" width="15.5" style="312" customWidth="1"/>
    <col min="6699" max="6911" width="9" style="312"/>
    <col min="6912" max="6912" width="4.625" style="312" customWidth="1"/>
    <col min="6913" max="6913" width="62" style="312" customWidth="1"/>
    <col min="6914" max="6914" width="8.625" style="312" customWidth="1"/>
    <col min="6915" max="6915" width="8.25" style="312" customWidth="1"/>
    <col min="6916" max="6916" width="9.25" style="312" customWidth="1"/>
    <col min="6917" max="6917" width="9.75" style="312" customWidth="1"/>
    <col min="6918" max="6918" width="8.75" style="312" customWidth="1"/>
    <col min="6919" max="6919" width="9.25" style="312" customWidth="1"/>
    <col min="6920" max="6920" width="8.75" style="312" customWidth="1"/>
    <col min="6921" max="6921" width="8.25" style="312" customWidth="1"/>
    <col min="6922" max="6922" width="9.25" style="312" customWidth="1"/>
    <col min="6923" max="6923" width="9.75" style="312" customWidth="1"/>
    <col min="6924" max="6924" width="8.625" style="312" customWidth="1"/>
    <col min="6925" max="6925" width="9.25" style="312" customWidth="1"/>
    <col min="6926" max="6926" width="9.75" style="312" customWidth="1"/>
    <col min="6927" max="6927" width="8.25" style="312" customWidth="1"/>
    <col min="6928" max="6928" width="9.25" style="312" customWidth="1"/>
    <col min="6929" max="6929" width="9.875" style="312" customWidth="1"/>
    <col min="6930" max="6930" width="8.75" style="312" customWidth="1"/>
    <col min="6931" max="6931" width="9.25" style="312" customWidth="1"/>
    <col min="6932" max="6932" width="9.75" style="312" customWidth="1"/>
    <col min="6933" max="6933" width="8.25" style="312" customWidth="1"/>
    <col min="6934" max="6934" width="9.25" style="312" customWidth="1"/>
    <col min="6935" max="6935" width="9.75" style="312" customWidth="1"/>
    <col min="6936" max="6936" width="8.625" style="312" customWidth="1"/>
    <col min="6937" max="6937" width="9.25" style="312" customWidth="1"/>
    <col min="6938" max="6938" width="9.75" style="312" customWidth="1"/>
    <col min="6939" max="6939" width="8.875" style="312" customWidth="1"/>
    <col min="6940" max="6940" width="9.25" style="312" customWidth="1"/>
    <col min="6941" max="6941" width="9.75" style="312" customWidth="1"/>
    <col min="6942" max="6942" width="8.875" style="312" customWidth="1"/>
    <col min="6943" max="6943" width="9.25" style="312" customWidth="1"/>
    <col min="6944" max="6944" width="9.75" style="312" customWidth="1"/>
    <col min="6945" max="6946" width="9.25" style="312" customWidth="1"/>
    <col min="6947" max="6947" width="9.75" style="312" customWidth="1"/>
    <col min="6948" max="6949" width="9.25" style="312" customWidth="1"/>
    <col min="6950" max="6953" width="19" style="312" customWidth="1"/>
    <col min="6954" max="6954" width="15.5" style="312" customWidth="1"/>
    <col min="6955" max="7167" width="9" style="312"/>
    <col min="7168" max="7168" width="4.625" style="312" customWidth="1"/>
    <col min="7169" max="7169" width="62" style="312" customWidth="1"/>
    <col min="7170" max="7170" width="8.625" style="312" customWidth="1"/>
    <col min="7171" max="7171" width="8.25" style="312" customWidth="1"/>
    <col min="7172" max="7172" width="9.25" style="312" customWidth="1"/>
    <col min="7173" max="7173" width="9.75" style="312" customWidth="1"/>
    <col min="7174" max="7174" width="8.75" style="312" customWidth="1"/>
    <col min="7175" max="7175" width="9.25" style="312" customWidth="1"/>
    <col min="7176" max="7176" width="8.75" style="312" customWidth="1"/>
    <col min="7177" max="7177" width="8.25" style="312" customWidth="1"/>
    <col min="7178" max="7178" width="9.25" style="312" customWidth="1"/>
    <col min="7179" max="7179" width="9.75" style="312" customWidth="1"/>
    <col min="7180" max="7180" width="8.625" style="312" customWidth="1"/>
    <col min="7181" max="7181" width="9.25" style="312" customWidth="1"/>
    <col min="7182" max="7182" width="9.75" style="312" customWidth="1"/>
    <col min="7183" max="7183" width="8.25" style="312" customWidth="1"/>
    <col min="7184" max="7184" width="9.25" style="312" customWidth="1"/>
    <col min="7185" max="7185" width="9.875" style="312" customWidth="1"/>
    <col min="7186" max="7186" width="8.75" style="312" customWidth="1"/>
    <col min="7187" max="7187" width="9.25" style="312" customWidth="1"/>
    <col min="7188" max="7188" width="9.75" style="312" customWidth="1"/>
    <col min="7189" max="7189" width="8.25" style="312" customWidth="1"/>
    <col min="7190" max="7190" width="9.25" style="312" customWidth="1"/>
    <col min="7191" max="7191" width="9.75" style="312" customWidth="1"/>
    <col min="7192" max="7192" width="8.625" style="312" customWidth="1"/>
    <col min="7193" max="7193" width="9.25" style="312" customWidth="1"/>
    <col min="7194" max="7194" width="9.75" style="312" customWidth="1"/>
    <col min="7195" max="7195" width="8.875" style="312" customWidth="1"/>
    <col min="7196" max="7196" width="9.25" style="312" customWidth="1"/>
    <col min="7197" max="7197" width="9.75" style="312" customWidth="1"/>
    <col min="7198" max="7198" width="8.875" style="312" customWidth="1"/>
    <col min="7199" max="7199" width="9.25" style="312" customWidth="1"/>
    <col min="7200" max="7200" width="9.75" style="312" customWidth="1"/>
    <col min="7201" max="7202" width="9.25" style="312" customWidth="1"/>
    <col min="7203" max="7203" width="9.75" style="312" customWidth="1"/>
    <col min="7204" max="7205" width="9.25" style="312" customWidth="1"/>
    <col min="7206" max="7209" width="19" style="312" customWidth="1"/>
    <col min="7210" max="7210" width="15.5" style="312" customWidth="1"/>
    <col min="7211" max="7423" width="9" style="312"/>
    <col min="7424" max="7424" width="4.625" style="312" customWidth="1"/>
    <col min="7425" max="7425" width="62" style="312" customWidth="1"/>
    <col min="7426" max="7426" width="8.625" style="312" customWidth="1"/>
    <col min="7427" max="7427" width="8.25" style="312" customWidth="1"/>
    <col min="7428" max="7428" width="9.25" style="312" customWidth="1"/>
    <col min="7429" max="7429" width="9.75" style="312" customWidth="1"/>
    <col min="7430" max="7430" width="8.75" style="312" customWidth="1"/>
    <col min="7431" max="7431" width="9.25" style="312" customWidth="1"/>
    <col min="7432" max="7432" width="8.75" style="312" customWidth="1"/>
    <col min="7433" max="7433" width="8.25" style="312" customWidth="1"/>
    <col min="7434" max="7434" width="9.25" style="312" customWidth="1"/>
    <col min="7435" max="7435" width="9.75" style="312" customWidth="1"/>
    <col min="7436" max="7436" width="8.625" style="312" customWidth="1"/>
    <col min="7437" max="7437" width="9.25" style="312" customWidth="1"/>
    <col min="7438" max="7438" width="9.75" style="312" customWidth="1"/>
    <col min="7439" max="7439" width="8.25" style="312" customWidth="1"/>
    <col min="7440" max="7440" width="9.25" style="312" customWidth="1"/>
    <col min="7441" max="7441" width="9.875" style="312" customWidth="1"/>
    <col min="7442" max="7442" width="8.75" style="312" customWidth="1"/>
    <col min="7443" max="7443" width="9.25" style="312" customWidth="1"/>
    <col min="7444" max="7444" width="9.75" style="312" customWidth="1"/>
    <col min="7445" max="7445" width="8.25" style="312" customWidth="1"/>
    <col min="7446" max="7446" width="9.25" style="312" customWidth="1"/>
    <col min="7447" max="7447" width="9.75" style="312" customWidth="1"/>
    <col min="7448" max="7448" width="8.625" style="312" customWidth="1"/>
    <col min="7449" max="7449" width="9.25" style="312" customWidth="1"/>
    <col min="7450" max="7450" width="9.75" style="312" customWidth="1"/>
    <col min="7451" max="7451" width="8.875" style="312" customWidth="1"/>
    <col min="7452" max="7452" width="9.25" style="312" customWidth="1"/>
    <col min="7453" max="7453" width="9.75" style="312" customWidth="1"/>
    <col min="7454" max="7454" width="8.875" style="312" customWidth="1"/>
    <col min="7455" max="7455" width="9.25" style="312" customWidth="1"/>
    <col min="7456" max="7456" width="9.75" style="312" customWidth="1"/>
    <col min="7457" max="7458" width="9.25" style="312" customWidth="1"/>
    <col min="7459" max="7459" width="9.75" style="312" customWidth="1"/>
    <col min="7460" max="7461" width="9.25" style="312" customWidth="1"/>
    <col min="7462" max="7465" width="19" style="312" customWidth="1"/>
    <col min="7466" max="7466" width="15.5" style="312" customWidth="1"/>
    <col min="7467" max="7679" width="9" style="312"/>
    <col min="7680" max="7680" width="4.625" style="312" customWidth="1"/>
    <col min="7681" max="7681" width="62" style="312" customWidth="1"/>
    <col min="7682" max="7682" width="8.625" style="312" customWidth="1"/>
    <col min="7683" max="7683" width="8.25" style="312" customWidth="1"/>
    <col min="7684" max="7684" width="9.25" style="312" customWidth="1"/>
    <col min="7685" max="7685" width="9.75" style="312" customWidth="1"/>
    <col min="7686" max="7686" width="8.75" style="312" customWidth="1"/>
    <col min="7687" max="7687" width="9.25" style="312" customWidth="1"/>
    <col min="7688" max="7688" width="8.75" style="312" customWidth="1"/>
    <col min="7689" max="7689" width="8.25" style="312" customWidth="1"/>
    <col min="7690" max="7690" width="9.25" style="312" customWidth="1"/>
    <col min="7691" max="7691" width="9.75" style="312" customWidth="1"/>
    <col min="7692" max="7692" width="8.625" style="312" customWidth="1"/>
    <col min="7693" max="7693" width="9.25" style="312" customWidth="1"/>
    <col min="7694" max="7694" width="9.75" style="312" customWidth="1"/>
    <col min="7695" max="7695" width="8.25" style="312" customWidth="1"/>
    <col min="7696" max="7696" width="9.25" style="312" customWidth="1"/>
    <col min="7697" max="7697" width="9.875" style="312" customWidth="1"/>
    <col min="7698" max="7698" width="8.75" style="312" customWidth="1"/>
    <col min="7699" max="7699" width="9.25" style="312" customWidth="1"/>
    <col min="7700" max="7700" width="9.75" style="312" customWidth="1"/>
    <col min="7701" max="7701" width="8.25" style="312" customWidth="1"/>
    <col min="7702" max="7702" width="9.25" style="312" customWidth="1"/>
    <col min="7703" max="7703" width="9.75" style="312" customWidth="1"/>
    <col min="7704" max="7704" width="8.625" style="312" customWidth="1"/>
    <col min="7705" max="7705" width="9.25" style="312" customWidth="1"/>
    <col min="7706" max="7706" width="9.75" style="312" customWidth="1"/>
    <col min="7707" max="7707" width="8.875" style="312" customWidth="1"/>
    <col min="7708" max="7708" width="9.25" style="312" customWidth="1"/>
    <col min="7709" max="7709" width="9.75" style="312" customWidth="1"/>
    <col min="7710" max="7710" width="8.875" style="312" customWidth="1"/>
    <col min="7711" max="7711" width="9.25" style="312" customWidth="1"/>
    <col min="7712" max="7712" width="9.75" style="312" customWidth="1"/>
    <col min="7713" max="7714" width="9.25" style="312" customWidth="1"/>
    <col min="7715" max="7715" width="9.75" style="312" customWidth="1"/>
    <col min="7716" max="7717" width="9.25" style="312" customWidth="1"/>
    <col min="7718" max="7721" width="19" style="312" customWidth="1"/>
    <col min="7722" max="7722" width="15.5" style="312" customWidth="1"/>
    <col min="7723" max="7935" width="9" style="312"/>
    <col min="7936" max="7936" width="4.625" style="312" customWidth="1"/>
    <col min="7937" max="7937" width="62" style="312" customWidth="1"/>
    <col min="7938" max="7938" width="8.625" style="312" customWidth="1"/>
    <col min="7939" max="7939" width="8.25" style="312" customWidth="1"/>
    <col min="7940" max="7940" width="9.25" style="312" customWidth="1"/>
    <col min="7941" max="7941" width="9.75" style="312" customWidth="1"/>
    <col min="7942" max="7942" width="8.75" style="312" customWidth="1"/>
    <col min="7943" max="7943" width="9.25" style="312" customWidth="1"/>
    <col min="7944" max="7944" width="8.75" style="312" customWidth="1"/>
    <col min="7945" max="7945" width="8.25" style="312" customWidth="1"/>
    <col min="7946" max="7946" width="9.25" style="312" customWidth="1"/>
    <col min="7947" max="7947" width="9.75" style="312" customWidth="1"/>
    <col min="7948" max="7948" width="8.625" style="312" customWidth="1"/>
    <col min="7949" max="7949" width="9.25" style="312" customWidth="1"/>
    <col min="7950" max="7950" width="9.75" style="312" customWidth="1"/>
    <col min="7951" max="7951" width="8.25" style="312" customWidth="1"/>
    <col min="7952" max="7952" width="9.25" style="312" customWidth="1"/>
    <col min="7953" max="7953" width="9.875" style="312" customWidth="1"/>
    <col min="7954" max="7954" width="8.75" style="312" customWidth="1"/>
    <col min="7955" max="7955" width="9.25" style="312" customWidth="1"/>
    <col min="7956" max="7956" width="9.75" style="312" customWidth="1"/>
    <col min="7957" max="7957" width="8.25" style="312" customWidth="1"/>
    <col min="7958" max="7958" width="9.25" style="312" customWidth="1"/>
    <col min="7959" max="7959" width="9.75" style="312" customWidth="1"/>
    <col min="7960" max="7960" width="8.625" style="312" customWidth="1"/>
    <col min="7961" max="7961" width="9.25" style="312" customWidth="1"/>
    <col min="7962" max="7962" width="9.75" style="312" customWidth="1"/>
    <col min="7963" max="7963" width="8.875" style="312" customWidth="1"/>
    <col min="7964" max="7964" width="9.25" style="312" customWidth="1"/>
    <col min="7965" max="7965" width="9.75" style="312" customWidth="1"/>
    <col min="7966" max="7966" width="8.875" style="312" customWidth="1"/>
    <col min="7967" max="7967" width="9.25" style="312" customWidth="1"/>
    <col min="7968" max="7968" width="9.75" style="312" customWidth="1"/>
    <col min="7969" max="7970" width="9.25" style="312" customWidth="1"/>
    <col min="7971" max="7971" width="9.75" style="312" customWidth="1"/>
    <col min="7972" max="7973" width="9.25" style="312" customWidth="1"/>
    <col min="7974" max="7977" width="19" style="312" customWidth="1"/>
    <col min="7978" max="7978" width="15.5" style="312" customWidth="1"/>
    <col min="7979" max="8191" width="9" style="312"/>
    <col min="8192" max="8192" width="4.625" style="312" customWidth="1"/>
    <col min="8193" max="8193" width="62" style="312" customWidth="1"/>
    <col min="8194" max="8194" width="8.625" style="312" customWidth="1"/>
    <col min="8195" max="8195" width="8.25" style="312" customWidth="1"/>
    <col min="8196" max="8196" width="9.25" style="312" customWidth="1"/>
    <col min="8197" max="8197" width="9.75" style="312" customWidth="1"/>
    <col min="8198" max="8198" width="8.75" style="312" customWidth="1"/>
    <col min="8199" max="8199" width="9.25" style="312" customWidth="1"/>
    <col min="8200" max="8200" width="8.75" style="312" customWidth="1"/>
    <col min="8201" max="8201" width="8.25" style="312" customWidth="1"/>
    <col min="8202" max="8202" width="9.25" style="312" customWidth="1"/>
    <col min="8203" max="8203" width="9.75" style="312" customWidth="1"/>
    <col min="8204" max="8204" width="8.625" style="312" customWidth="1"/>
    <col min="8205" max="8205" width="9.25" style="312" customWidth="1"/>
    <col min="8206" max="8206" width="9.75" style="312" customWidth="1"/>
    <col min="8207" max="8207" width="8.25" style="312" customWidth="1"/>
    <col min="8208" max="8208" width="9.25" style="312" customWidth="1"/>
    <col min="8209" max="8209" width="9.875" style="312" customWidth="1"/>
    <col min="8210" max="8210" width="8.75" style="312" customWidth="1"/>
    <col min="8211" max="8211" width="9.25" style="312" customWidth="1"/>
    <col min="8212" max="8212" width="9.75" style="312" customWidth="1"/>
    <col min="8213" max="8213" width="8.25" style="312" customWidth="1"/>
    <col min="8214" max="8214" width="9.25" style="312" customWidth="1"/>
    <col min="8215" max="8215" width="9.75" style="312" customWidth="1"/>
    <col min="8216" max="8216" width="8.625" style="312" customWidth="1"/>
    <col min="8217" max="8217" width="9.25" style="312" customWidth="1"/>
    <col min="8218" max="8218" width="9.75" style="312" customWidth="1"/>
    <col min="8219" max="8219" width="8.875" style="312" customWidth="1"/>
    <col min="8220" max="8220" width="9.25" style="312" customWidth="1"/>
    <col min="8221" max="8221" width="9.75" style="312" customWidth="1"/>
    <col min="8222" max="8222" width="8.875" style="312" customWidth="1"/>
    <col min="8223" max="8223" width="9.25" style="312" customWidth="1"/>
    <col min="8224" max="8224" width="9.75" style="312" customWidth="1"/>
    <col min="8225" max="8226" width="9.25" style="312" customWidth="1"/>
    <col min="8227" max="8227" width="9.75" style="312" customWidth="1"/>
    <col min="8228" max="8229" width="9.25" style="312" customWidth="1"/>
    <col min="8230" max="8233" width="19" style="312" customWidth="1"/>
    <col min="8234" max="8234" width="15.5" style="312" customWidth="1"/>
    <col min="8235" max="8447" width="9" style="312"/>
    <col min="8448" max="8448" width="4.625" style="312" customWidth="1"/>
    <col min="8449" max="8449" width="62" style="312" customWidth="1"/>
    <col min="8450" max="8450" width="8.625" style="312" customWidth="1"/>
    <col min="8451" max="8451" width="8.25" style="312" customWidth="1"/>
    <col min="8452" max="8452" width="9.25" style="312" customWidth="1"/>
    <col min="8453" max="8453" width="9.75" style="312" customWidth="1"/>
    <col min="8454" max="8454" width="8.75" style="312" customWidth="1"/>
    <col min="8455" max="8455" width="9.25" style="312" customWidth="1"/>
    <col min="8456" max="8456" width="8.75" style="312" customWidth="1"/>
    <col min="8457" max="8457" width="8.25" style="312" customWidth="1"/>
    <col min="8458" max="8458" width="9.25" style="312" customWidth="1"/>
    <col min="8459" max="8459" width="9.75" style="312" customWidth="1"/>
    <col min="8460" max="8460" width="8.625" style="312" customWidth="1"/>
    <col min="8461" max="8461" width="9.25" style="312" customWidth="1"/>
    <col min="8462" max="8462" width="9.75" style="312" customWidth="1"/>
    <col min="8463" max="8463" width="8.25" style="312" customWidth="1"/>
    <col min="8464" max="8464" width="9.25" style="312" customWidth="1"/>
    <col min="8465" max="8465" width="9.875" style="312" customWidth="1"/>
    <col min="8466" max="8466" width="8.75" style="312" customWidth="1"/>
    <col min="8467" max="8467" width="9.25" style="312" customWidth="1"/>
    <col min="8468" max="8468" width="9.75" style="312" customWidth="1"/>
    <col min="8469" max="8469" width="8.25" style="312" customWidth="1"/>
    <col min="8470" max="8470" width="9.25" style="312" customWidth="1"/>
    <col min="8471" max="8471" width="9.75" style="312" customWidth="1"/>
    <col min="8472" max="8472" width="8.625" style="312" customWidth="1"/>
    <col min="8473" max="8473" width="9.25" style="312" customWidth="1"/>
    <col min="8474" max="8474" width="9.75" style="312" customWidth="1"/>
    <col min="8475" max="8475" width="8.875" style="312" customWidth="1"/>
    <col min="8476" max="8476" width="9.25" style="312" customWidth="1"/>
    <col min="8477" max="8477" width="9.75" style="312" customWidth="1"/>
    <col min="8478" max="8478" width="8.875" style="312" customWidth="1"/>
    <col min="8479" max="8479" width="9.25" style="312" customWidth="1"/>
    <col min="8480" max="8480" width="9.75" style="312" customWidth="1"/>
    <col min="8481" max="8482" width="9.25" style="312" customWidth="1"/>
    <col min="8483" max="8483" width="9.75" style="312" customWidth="1"/>
    <col min="8484" max="8485" width="9.25" style="312" customWidth="1"/>
    <col min="8486" max="8489" width="19" style="312" customWidth="1"/>
    <col min="8490" max="8490" width="15.5" style="312" customWidth="1"/>
    <col min="8491" max="8703" width="9" style="312"/>
    <col min="8704" max="8704" width="4.625" style="312" customWidth="1"/>
    <col min="8705" max="8705" width="62" style="312" customWidth="1"/>
    <col min="8706" max="8706" width="8.625" style="312" customWidth="1"/>
    <col min="8707" max="8707" width="8.25" style="312" customWidth="1"/>
    <col min="8708" max="8708" width="9.25" style="312" customWidth="1"/>
    <col min="8709" max="8709" width="9.75" style="312" customWidth="1"/>
    <col min="8710" max="8710" width="8.75" style="312" customWidth="1"/>
    <col min="8711" max="8711" width="9.25" style="312" customWidth="1"/>
    <col min="8712" max="8712" width="8.75" style="312" customWidth="1"/>
    <col min="8713" max="8713" width="8.25" style="312" customWidth="1"/>
    <col min="8714" max="8714" width="9.25" style="312" customWidth="1"/>
    <col min="8715" max="8715" width="9.75" style="312" customWidth="1"/>
    <col min="8716" max="8716" width="8.625" style="312" customWidth="1"/>
    <col min="8717" max="8717" width="9.25" style="312" customWidth="1"/>
    <col min="8718" max="8718" width="9.75" style="312" customWidth="1"/>
    <col min="8719" max="8719" width="8.25" style="312" customWidth="1"/>
    <col min="8720" max="8720" width="9.25" style="312" customWidth="1"/>
    <col min="8721" max="8721" width="9.875" style="312" customWidth="1"/>
    <col min="8722" max="8722" width="8.75" style="312" customWidth="1"/>
    <col min="8723" max="8723" width="9.25" style="312" customWidth="1"/>
    <col min="8724" max="8724" width="9.75" style="312" customWidth="1"/>
    <col min="8725" max="8725" width="8.25" style="312" customWidth="1"/>
    <col min="8726" max="8726" width="9.25" style="312" customWidth="1"/>
    <col min="8727" max="8727" width="9.75" style="312" customWidth="1"/>
    <col min="8728" max="8728" width="8.625" style="312" customWidth="1"/>
    <col min="8729" max="8729" width="9.25" style="312" customWidth="1"/>
    <col min="8730" max="8730" width="9.75" style="312" customWidth="1"/>
    <col min="8731" max="8731" width="8.875" style="312" customWidth="1"/>
    <col min="8732" max="8732" width="9.25" style="312" customWidth="1"/>
    <col min="8733" max="8733" width="9.75" style="312" customWidth="1"/>
    <col min="8734" max="8734" width="8.875" style="312" customWidth="1"/>
    <col min="8735" max="8735" width="9.25" style="312" customWidth="1"/>
    <col min="8736" max="8736" width="9.75" style="312" customWidth="1"/>
    <col min="8737" max="8738" width="9.25" style="312" customWidth="1"/>
    <col min="8739" max="8739" width="9.75" style="312" customWidth="1"/>
    <col min="8740" max="8741" width="9.25" style="312" customWidth="1"/>
    <col min="8742" max="8745" width="19" style="312" customWidth="1"/>
    <col min="8746" max="8746" width="15.5" style="312" customWidth="1"/>
    <col min="8747" max="8959" width="9" style="312"/>
    <col min="8960" max="8960" width="4.625" style="312" customWidth="1"/>
    <col min="8961" max="8961" width="62" style="312" customWidth="1"/>
    <col min="8962" max="8962" width="8.625" style="312" customWidth="1"/>
    <col min="8963" max="8963" width="8.25" style="312" customWidth="1"/>
    <col min="8964" max="8964" width="9.25" style="312" customWidth="1"/>
    <col min="8965" max="8965" width="9.75" style="312" customWidth="1"/>
    <col min="8966" max="8966" width="8.75" style="312" customWidth="1"/>
    <col min="8967" max="8967" width="9.25" style="312" customWidth="1"/>
    <col min="8968" max="8968" width="8.75" style="312" customWidth="1"/>
    <col min="8969" max="8969" width="8.25" style="312" customWidth="1"/>
    <col min="8970" max="8970" width="9.25" style="312" customWidth="1"/>
    <col min="8971" max="8971" width="9.75" style="312" customWidth="1"/>
    <col min="8972" max="8972" width="8.625" style="312" customWidth="1"/>
    <col min="8973" max="8973" width="9.25" style="312" customWidth="1"/>
    <col min="8974" max="8974" width="9.75" style="312" customWidth="1"/>
    <col min="8975" max="8975" width="8.25" style="312" customWidth="1"/>
    <col min="8976" max="8976" width="9.25" style="312" customWidth="1"/>
    <col min="8977" max="8977" width="9.875" style="312" customWidth="1"/>
    <col min="8978" max="8978" width="8.75" style="312" customWidth="1"/>
    <col min="8979" max="8979" width="9.25" style="312" customWidth="1"/>
    <col min="8980" max="8980" width="9.75" style="312" customWidth="1"/>
    <col min="8981" max="8981" width="8.25" style="312" customWidth="1"/>
    <col min="8982" max="8982" width="9.25" style="312" customWidth="1"/>
    <col min="8983" max="8983" width="9.75" style="312" customWidth="1"/>
    <col min="8984" max="8984" width="8.625" style="312" customWidth="1"/>
    <col min="8985" max="8985" width="9.25" style="312" customWidth="1"/>
    <col min="8986" max="8986" width="9.75" style="312" customWidth="1"/>
    <col min="8987" max="8987" width="8.875" style="312" customWidth="1"/>
    <col min="8988" max="8988" width="9.25" style="312" customWidth="1"/>
    <col min="8989" max="8989" width="9.75" style="312" customWidth="1"/>
    <col min="8990" max="8990" width="8.875" style="312" customWidth="1"/>
    <col min="8991" max="8991" width="9.25" style="312" customWidth="1"/>
    <col min="8992" max="8992" width="9.75" style="312" customWidth="1"/>
    <col min="8993" max="8994" width="9.25" style="312" customWidth="1"/>
    <col min="8995" max="8995" width="9.75" style="312" customWidth="1"/>
    <col min="8996" max="8997" width="9.25" style="312" customWidth="1"/>
    <col min="8998" max="9001" width="19" style="312" customWidth="1"/>
    <col min="9002" max="9002" width="15.5" style="312" customWidth="1"/>
    <col min="9003" max="9215" width="9" style="312"/>
    <col min="9216" max="9216" width="4.625" style="312" customWidth="1"/>
    <col min="9217" max="9217" width="62" style="312" customWidth="1"/>
    <col min="9218" max="9218" width="8.625" style="312" customWidth="1"/>
    <col min="9219" max="9219" width="8.25" style="312" customWidth="1"/>
    <col min="9220" max="9220" width="9.25" style="312" customWidth="1"/>
    <col min="9221" max="9221" width="9.75" style="312" customWidth="1"/>
    <col min="9222" max="9222" width="8.75" style="312" customWidth="1"/>
    <col min="9223" max="9223" width="9.25" style="312" customWidth="1"/>
    <col min="9224" max="9224" width="8.75" style="312" customWidth="1"/>
    <col min="9225" max="9225" width="8.25" style="312" customWidth="1"/>
    <col min="9226" max="9226" width="9.25" style="312" customWidth="1"/>
    <col min="9227" max="9227" width="9.75" style="312" customWidth="1"/>
    <col min="9228" max="9228" width="8.625" style="312" customWidth="1"/>
    <col min="9229" max="9229" width="9.25" style="312" customWidth="1"/>
    <col min="9230" max="9230" width="9.75" style="312" customWidth="1"/>
    <col min="9231" max="9231" width="8.25" style="312" customWidth="1"/>
    <col min="9232" max="9232" width="9.25" style="312" customWidth="1"/>
    <col min="9233" max="9233" width="9.875" style="312" customWidth="1"/>
    <col min="9234" max="9234" width="8.75" style="312" customWidth="1"/>
    <col min="9235" max="9235" width="9.25" style="312" customWidth="1"/>
    <col min="9236" max="9236" width="9.75" style="312" customWidth="1"/>
    <col min="9237" max="9237" width="8.25" style="312" customWidth="1"/>
    <col min="9238" max="9238" width="9.25" style="312" customWidth="1"/>
    <col min="9239" max="9239" width="9.75" style="312" customWidth="1"/>
    <col min="9240" max="9240" width="8.625" style="312" customWidth="1"/>
    <col min="9241" max="9241" width="9.25" style="312" customWidth="1"/>
    <col min="9242" max="9242" width="9.75" style="312" customWidth="1"/>
    <col min="9243" max="9243" width="8.875" style="312" customWidth="1"/>
    <col min="9244" max="9244" width="9.25" style="312" customWidth="1"/>
    <col min="9245" max="9245" width="9.75" style="312" customWidth="1"/>
    <col min="9246" max="9246" width="8.875" style="312" customWidth="1"/>
    <col min="9247" max="9247" width="9.25" style="312" customWidth="1"/>
    <col min="9248" max="9248" width="9.75" style="312" customWidth="1"/>
    <col min="9249" max="9250" width="9.25" style="312" customWidth="1"/>
    <col min="9251" max="9251" width="9.75" style="312" customWidth="1"/>
    <col min="9252" max="9253" width="9.25" style="312" customWidth="1"/>
    <col min="9254" max="9257" width="19" style="312" customWidth="1"/>
    <col min="9258" max="9258" width="15.5" style="312" customWidth="1"/>
    <col min="9259" max="9471" width="9" style="312"/>
    <col min="9472" max="9472" width="4.625" style="312" customWidth="1"/>
    <col min="9473" max="9473" width="62" style="312" customWidth="1"/>
    <col min="9474" max="9474" width="8.625" style="312" customWidth="1"/>
    <col min="9475" max="9475" width="8.25" style="312" customWidth="1"/>
    <col min="9476" max="9476" width="9.25" style="312" customWidth="1"/>
    <col min="9477" max="9477" width="9.75" style="312" customWidth="1"/>
    <col min="9478" max="9478" width="8.75" style="312" customWidth="1"/>
    <col min="9479" max="9479" width="9.25" style="312" customWidth="1"/>
    <col min="9480" max="9480" width="8.75" style="312" customWidth="1"/>
    <col min="9481" max="9481" width="8.25" style="312" customWidth="1"/>
    <col min="9482" max="9482" width="9.25" style="312" customWidth="1"/>
    <col min="9483" max="9483" width="9.75" style="312" customWidth="1"/>
    <col min="9484" max="9484" width="8.625" style="312" customWidth="1"/>
    <col min="9485" max="9485" width="9.25" style="312" customWidth="1"/>
    <col min="9486" max="9486" width="9.75" style="312" customWidth="1"/>
    <col min="9487" max="9487" width="8.25" style="312" customWidth="1"/>
    <col min="9488" max="9488" width="9.25" style="312" customWidth="1"/>
    <col min="9489" max="9489" width="9.875" style="312" customWidth="1"/>
    <col min="9490" max="9490" width="8.75" style="312" customWidth="1"/>
    <col min="9491" max="9491" width="9.25" style="312" customWidth="1"/>
    <col min="9492" max="9492" width="9.75" style="312" customWidth="1"/>
    <col min="9493" max="9493" width="8.25" style="312" customWidth="1"/>
    <col min="9494" max="9494" width="9.25" style="312" customWidth="1"/>
    <col min="9495" max="9495" width="9.75" style="312" customWidth="1"/>
    <col min="9496" max="9496" width="8.625" style="312" customWidth="1"/>
    <col min="9497" max="9497" width="9.25" style="312" customWidth="1"/>
    <col min="9498" max="9498" width="9.75" style="312" customWidth="1"/>
    <col min="9499" max="9499" width="8.875" style="312" customWidth="1"/>
    <col min="9500" max="9500" width="9.25" style="312" customWidth="1"/>
    <col min="9501" max="9501" width="9.75" style="312" customWidth="1"/>
    <col min="9502" max="9502" width="8.875" style="312" customWidth="1"/>
    <col min="9503" max="9503" width="9.25" style="312" customWidth="1"/>
    <col min="9504" max="9504" width="9.75" style="312" customWidth="1"/>
    <col min="9505" max="9506" width="9.25" style="312" customWidth="1"/>
    <col min="9507" max="9507" width="9.75" style="312" customWidth="1"/>
    <col min="9508" max="9509" width="9.25" style="312" customWidth="1"/>
    <col min="9510" max="9513" width="19" style="312" customWidth="1"/>
    <col min="9514" max="9514" width="15.5" style="312" customWidth="1"/>
    <col min="9515" max="9727" width="9" style="312"/>
    <col min="9728" max="9728" width="4.625" style="312" customWidth="1"/>
    <col min="9729" max="9729" width="62" style="312" customWidth="1"/>
    <col min="9730" max="9730" width="8.625" style="312" customWidth="1"/>
    <col min="9731" max="9731" width="8.25" style="312" customWidth="1"/>
    <col min="9732" max="9732" width="9.25" style="312" customWidth="1"/>
    <col min="9733" max="9733" width="9.75" style="312" customWidth="1"/>
    <col min="9734" max="9734" width="8.75" style="312" customWidth="1"/>
    <col min="9735" max="9735" width="9.25" style="312" customWidth="1"/>
    <col min="9736" max="9736" width="8.75" style="312" customWidth="1"/>
    <col min="9737" max="9737" width="8.25" style="312" customWidth="1"/>
    <col min="9738" max="9738" width="9.25" style="312" customWidth="1"/>
    <col min="9739" max="9739" width="9.75" style="312" customWidth="1"/>
    <col min="9740" max="9740" width="8.625" style="312" customWidth="1"/>
    <col min="9741" max="9741" width="9.25" style="312" customWidth="1"/>
    <col min="9742" max="9742" width="9.75" style="312" customWidth="1"/>
    <col min="9743" max="9743" width="8.25" style="312" customWidth="1"/>
    <col min="9744" max="9744" width="9.25" style="312" customWidth="1"/>
    <col min="9745" max="9745" width="9.875" style="312" customWidth="1"/>
    <col min="9746" max="9746" width="8.75" style="312" customWidth="1"/>
    <col min="9747" max="9747" width="9.25" style="312" customWidth="1"/>
    <col min="9748" max="9748" width="9.75" style="312" customWidth="1"/>
    <col min="9749" max="9749" width="8.25" style="312" customWidth="1"/>
    <col min="9750" max="9750" width="9.25" style="312" customWidth="1"/>
    <col min="9751" max="9751" width="9.75" style="312" customWidth="1"/>
    <col min="9752" max="9752" width="8.625" style="312" customWidth="1"/>
    <col min="9753" max="9753" width="9.25" style="312" customWidth="1"/>
    <col min="9754" max="9754" width="9.75" style="312" customWidth="1"/>
    <col min="9755" max="9755" width="8.875" style="312" customWidth="1"/>
    <col min="9756" max="9756" width="9.25" style="312" customWidth="1"/>
    <col min="9757" max="9757" width="9.75" style="312" customWidth="1"/>
    <col min="9758" max="9758" width="8.875" style="312" customWidth="1"/>
    <col min="9759" max="9759" width="9.25" style="312" customWidth="1"/>
    <col min="9760" max="9760" width="9.75" style="312" customWidth="1"/>
    <col min="9761" max="9762" width="9.25" style="312" customWidth="1"/>
    <col min="9763" max="9763" width="9.75" style="312" customWidth="1"/>
    <col min="9764" max="9765" width="9.25" style="312" customWidth="1"/>
    <col min="9766" max="9769" width="19" style="312" customWidth="1"/>
    <col min="9770" max="9770" width="15.5" style="312" customWidth="1"/>
    <col min="9771" max="9983" width="9" style="312"/>
    <col min="9984" max="9984" width="4.625" style="312" customWidth="1"/>
    <col min="9985" max="9985" width="62" style="312" customWidth="1"/>
    <col min="9986" max="9986" width="8.625" style="312" customWidth="1"/>
    <col min="9987" max="9987" width="8.25" style="312" customWidth="1"/>
    <col min="9988" max="9988" width="9.25" style="312" customWidth="1"/>
    <col min="9989" max="9989" width="9.75" style="312" customWidth="1"/>
    <col min="9990" max="9990" width="8.75" style="312" customWidth="1"/>
    <col min="9991" max="9991" width="9.25" style="312" customWidth="1"/>
    <col min="9992" max="9992" width="8.75" style="312" customWidth="1"/>
    <col min="9993" max="9993" width="8.25" style="312" customWidth="1"/>
    <col min="9994" max="9994" width="9.25" style="312" customWidth="1"/>
    <col min="9995" max="9995" width="9.75" style="312" customWidth="1"/>
    <col min="9996" max="9996" width="8.625" style="312" customWidth="1"/>
    <col min="9997" max="9997" width="9.25" style="312" customWidth="1"/>
    <col min="9998" max="9998" width="9.75" style="312" customWidth="1"/>
    <col min="9999" max="9999" width="8.25" style="312" customWidth="1"/>
    <col min="10000" max="10000" width="9.25" style="312" customWidth="1"/>
    <col min="10001" max="10001" width="9.875" style="312" customWidth="1"/>
    <col min="10002" max="10002" width="8.75" style="312" customWidth="1"/>
    <col min="10003" max="10003" width="9.25" style="312" customWidth="1"/>
    <col min="10004" max="10004" width="9.75" style="312" customWidth="1"/>
    <col min="10005" max="10005" width="8.25" style="312" customWidth="1"/>
    <col min="10006" max="10006" width="9.25" style="312" customWidth="1"/>
    <col min="10007" max="10007" width="9.75" style="312" customWidth="1"/>
    <col min="10008" max="10008" width="8.625" style="312" customWidth="1"/>
    <col min="10009" max="10009" width="9.25" style="312" customWidth="1"/>
    <col min="10010" max="10010" width="9.75" style="312" customWidth="1"/>
    <col min="10011" max="10011" width="8.875" style="312" customWidth="1"/>
    <col min="10012" max="10012" width="9.25" style="312" customWidth="1"/>
    <col min="10013" max="10013" width="9.75" style="312" customWidth="1"/>
    <col min="10014" max="10014" width="8.875" style="312" customWidth="1"/>
    <col min="10015" max="10015" width="9.25" style="312" customWidth="1"/>
    <col min="10016" max="10016" width="9.75" style="312" customWidth="1"/>
    <col min="10017" max="10018" width="9.25" style="312" customWidth="1"/>
    <col min="10019" max="10019" width="9.75" style="312" customWidth="1"/>
    <col min="10020" max="10021" width="9.25" style="312" customWidth="1"/>
    <col min="10022" max="10025" width="19" style="312" customWidth="1"/>
    <col min="10026" max="10026" width="15.5" style="312" customWidth="1"/>
    <col min="10027" max="10239" width="9" style="312"/>
    <col min="10240" max="10240" width="4.625" style="312" customWidth="1"/>
    <col min="10241" max="10241" width="62" style="312" customWidth="1"/>
    <col min="10242" max="10242" width="8.625" style="312" customWidth="1"/>
    <col min="10243" max="10243" width="8.25" style="312" customWidth="1"/>
    <col min="10244" max="10244" width="9.25" style="312" customWidth="1"/>
    <col min="10245" max="10245" width="9.75" style="312" customWidth="1"/>
    <col min="10246" max="10246" width="8.75" style="312" customWidth="1"/>
    <col min="10247" max="10247" width="9.25" style="312" customWidth="1"/>
    <col min="10248" max="10248" width="8.75" style="312" customWidth="1"/>
    <col min="10249" max="10249" width="8.25" style="312" customWidth="1"/>
    <col min="10250" max="10250" width="9.25" style="312" customWidth="1"/>
    <col min="10251" max="10251" width="9.75" style="312" customWidth="1"/>
    <col min="10252" max="10252" width="8.625" style="312" customWidth="1"/>
    <col min="10253" max="10253" width="9.25" style="312" customWidth="1"/>
    <col min="10254" max="10254" width="9.75" style="312" customWidth="1"/>
    <col min="10255" max="10255" width="8.25" style="312" customWidth="1"/>
    <col min="10256" max="10256" width="9.25" style="312" customWidth="1"/>
    <col min="10257" max="10257" width="9.875" style="312" customWidth="1"/>
    <col min="10258" max="10258" width="8.75" style="312" customWidth="1"/>
    <col min="10259" max="10259" width="9.25" style="312" customWidth="1"/>
    <col min="10260" max="10260" width="9.75" style="312" customWidth="1"/>
    <col min="10261" max="10261" width="8.25" style="312" customWidth="1"/>
    <col min="10262" max="10262" width="9.25" style="312" customWidth="1"/>
    <col min="10263" max="10263" width="9.75" style="312" customWidth="1"/>
    <col min="10264" max="10264" width="8.625" style="312" customWidth="1"/>
    <col min="10265" max="10265" width="9.25" style="312" customWidth="1"/>
    <col min="10266" max="10266" width="9.75" style="312" customWidth="1"/>
    <col min="10267" max="10267" width="8.875" style="312" customWidth="1"/>
    <col min="10268" max="10268" width="9.25" style="312" customWidth="1"/>
    <col min="10269" max="10269" width="9.75" style="312" customWidth="1"/>
    <col min="10270" max="10270" width="8.875" style="312" customWidth="1"/>
    <col min="10271" max="10271" width="9.25" style="312" customWidth="1"/>
    <col min="10272" max="10272" width="9.75" style="312" customWidth="1"/>
    <col min="10273" max="10274" width="9.25" style="312" customWidth="1"/>
    <col min="10275" max="10275" width="9.75" style="312" customWidth="1"/>
    <col min="10276" max="10277" width="9.25" style="312" customWidth="1"/>
    <col min="10278" max="10281" width="19" style="312" customWidth="1"/>
    <col min="10282" max="10282" width="15.5" style="312" customWidth="1"/>
    <col min="10283" max="10495" width="9" style="312"/>
    <col min="10496" max="10496" width="4.625" style="312" customWidth="1"/>
    <col min="10497" max="10497" width="62" style="312" customWidth="1"/>
    <col min="10498" max="10498" width="8.625" style="312" customWidth="1"/>
    <col min="10499" max="10499" width="8.25" style="312" customWidth="1"/>
    <col min="10500" max="10500" width="9.25" style="312" customWidth="1"/>
    <col min="10501" max="10501" width="9.75" style="312" customWidth="1"/>
    <col min="10502" max="10502" width="8.75" style="312" customWidth="1"/>
    <col min="10503" max="10503" width="9.25" style="312" customWidth="1"/>
    <col min="10504" max="10504" width="8.75" style="312" customWidth="1"/>
    <col min="10505" max="10505" width="8.25" style="312" customWidth="1"/>
    <col min="10506" max="10506" width="9.25" style="312" customWidth="1"/>
    <col min="10507" max="10507" width="9.75" style="312" customWidth="1"/>
    <col min="10508" max="10508" width="8.625" style="312" customWidth="1"/>
    <col min="10509" max="10509" width="9.25" style="312" customWidth="1"/>
    <col min="10510" max="10510" width="9.75" style="312" customWidth="1"/>
    <col min="10511" max="10511" width="8.25" style="312" customWidth="1"/>
    <col min="10512" max="10512" width="9.25" style="312" customWidth="1"/>
    <col min="10513" max="10513" width="9.875" style="312" customWidth="1"/>
    <col min="10514" max="10514" width="8.75" style="312" customWidth="1"/>
    <col min="10515" max="10515" width="9.25" style="312" customWidth="1"/>
    <col min="10516" max="10516" width="9.75" style="312" customWidth="1"/>
    <col min="10517" max="10517" width="8.25" style="312" customWidth="1"/>
    <col min="10518" max="10518" width="9.25" style="312" customWidth="1"/>
    <col min="10519" max="10519" width="9.75" style="312" customWidth="1"/>
    <col min="10520" max="10520" width="8.625" style="312" customWidth="1"/>
    <col min="10521" max="10521" width="9.25" style="312" customWidth="1"/>
    <col min="10522" max="10522" width="9.75" style="312" customWidth="1"/>
    <col min="10523" max="10523" width="8.875" style="312" customWidth="1"/>
    <col min="10524" max="10524" width="9.25" style="312" customWidth="1"/>
    <col min="10525" max="10525" width="9.75" style="312" customWidth="1"/>
    <col min="10526" max="10526" width="8.875" style="312" customWidth="1"/>
    <col min="10527" max="10527" width="9.25" style="312" customWidth="1"/>
    <col min="10528" max="10528" width="9.75" style="312" customWidth="1"/>
    <col min="10529" max="10530" width="9.25" style="312" customWidth="1"/>
    <col min="10531" max="10531" width="9.75" style="312" customWidth="1"/>
    <col min="10532" max="10533" width="9.25" style="312" customWidth="1"/>
    <col min="10534" max="10537" width="19" style="312" customWidth="1"/>
    <col min="10538" max="10538" width="15.5" style="312" customWidth="1"/>
    <col min="10539" max="10751" width="9" style="312"/>
    <col min="10752" max="10752" width="4.625" style="312" customWidth="1"/>
    <col min="10753" max="10753" width="62" style="312" customWidth="1"/>
    <col min="10754" max="10754" width="8.625" style="312" customWidth="1"/>
    <col min="10755" max="10755" width="8.25" style="312" customWidth="1"/>
    <col min="10756" max="10756" width="9.25" style="312" customWidth="1"/>
    <col min="10757" max="10757" width="9.75" style="312" customWidth="1"/>
    <col min="10758" max="10758" width="8.75" style="312" customWidth="1"/>
    <col min="10759" max="10759" width="9.25" style="312" customWidth="1"/>
    <col min="10760" max="10760" width="8.75" style="312" customWidth="1"/>
    <col min="10761" max="10761" width="8.25" style="312" customWidth="1"/>
    <col min="10762" max="10762" width="9.25" style="312" customWidth="1"/>
    <col min="10763" max="10763" width="9.75" style="312" customWidth="1"/>
    <col min="10764" max="10764" width="8.625" style="312" customWidth="1"/>
    <col min="10765" max="10765" width="9.25" style="312" customWidth="1"/>
    <col min="10766" max="10766" width="9.75" style="312" customWidth="1"/>
    <col min="10767" max="10767" width="8.25" style="312" customWidth="1"/>
    <col min="10768" max="10768" width="9.25" style="312" customWidth="1"/>
    <col min="10769" max="10769" width="9.875" style="312" customWidth="1"/>
    <col min="10770" max="10770" width="8.75" style="312" customWidth="1"/>
    <col min="10771" max="10771" width="9.25" style="312" customWidth="1"/>
    <col min="10772" max="10772" width="9.75" style="312" customWidth="1"/>
    <col min="10773" max="10773" width="8.25" style="312" customWidth="1"/>
    <col min="10774" max="10774" width="9.25" style="312" customWidth="1"/>
    <col min="10775" max="10775" width="9.75" style="312" customWidth="1"/>
    <col min="10776" max="10776" width="8.625" style="312" customWidth="1"/>
    <col min="10777" max="10777" width="9.25" style="312" customWidth="1"/>
    <col min="10778" max="10778" width="9.75" style="312" customWidth="1"/>
    <col min="10779" max="10779" width="8.875" style="312" customWidth="1"/>
    <col min="10780" max="10780" width="9.25" style="312" customWidth="1"/>
    <col min="10781" max="10781" width="9.75" style="312" customWidth="1"/>
    <col min="10782" max="10782" width="8.875" style="312" customWidth="1"/>
    <col min="10783" max="10783" width="9.25" style="312" customWidth="1"/>
    <col min="10784" max="10784" width="9.75" style="312" customWidth="1"/>
    <col min="10785" max="10786" width="9.25" style="312" customWidth="1"/>
    <col min="10787" max="10787" width="9.75" style="312" customWidth="1"/>
    <col min="10788" max="10789" width="9.25" style="312" customWidth="1"/>
    <col min="10790" max="10793" width="19" style="312" customWidth="1"/>
    <col min="10794" max="10794" width="15.5" style="312" customWidth="1"/>
    <col min="10795" max="11007" width="9" style="312"/>
    <col min="11008" max="11008" width="4.625" style="312" customWidth="1"/>
    <col min="11009" max="11009" width="62" style="312" customWidth="1"/>
    <col min="11010" max="11010" width="8.625" style="312" customWidth="1"/>
    <col min="11011" max="11011" width="8.25" style="312" customWidth="1"/>
    <col min="11012" max="11012" width="9.25" style="312" customWidth="1"/>
    <col min="11013" max="11013" width="9.75" style="312" customWidth="1"/>
    <col min="11014" max="11014" width="8.75" style="312" customWidth="1"/>
    <col min="11015" max="11015" width="9.25" style="312" customWidth="1"/>
    <col min="11016" max="11016" width="8.75" style="312" customWidth="1"/>
    <col min="11017" max="11017" width="8.25" style="312" customWidth="1"/>
    <col min="11018" max="11018" width="9.25" style="312" customWidth="1"/>
    <col min="11019" max="11019" width="9.75" style="312" customWidth="1"/>
    <col min="11020" max="11020" width="8.625" style="312" customWidth="1"/>
    <col min="11021" max="11021" width="9.25" style="312" customWidth="1"/>
    <col min="11022" max="11022" width="9.75" style="312" customWidth="1"/>
    <col min="11023" max="11023" width="8.25" style="312" customWidth="1"/>
    <col min="11024" max="11024" width="9.25" style="312" customWidth="1"/>
    <col min="11025" max="11025" width="9.875" style="312" customWidth="1"/>
    <col min="11026" max="11026" width="8.75" style="312" customWidth="1"/>
    <col min="11027" max="11027" width="9.25" style="312" customWidth="1"/>
    <col min="11028" max="11028" width="9.75" style="312" customWidth="1"/>
    <col min="11029" max="11029" width="8.25" style="312" customWidth="1"/>
    <col min="11030" max="11030" width="9.25" style="312" customWidth="1"/>
    <col min="11031" max="11031" width="9.75" style="312" customWidth="1"/>
    <col min="11032" max="11032" width="8.625" style="312" customWidth="1"/>
    <col min="11033" max="11033" width="9.25" style="312" customWidth="1"/>
    <col min="11034" max="11034" width="9.75" style="312" customWidth="1"/>
    <col min="11035" max="11035" width="8.875" style="312" customWidth="1"/>
    <col min="11036" max="11036" width="9.25" style="312" customWidth="1"/>
    <col min="11037" max="11037" width="9.75" style="312" customWidth="1"/>
    <col min="11038" max="11038" width="8.875" style="312" customWidth="1"/>
    <col min="11039" max="11039" width="9.25" style="312" customWidth="1"/>
    <col min="11040" max="11040" width="9.75" style="312" customWidth="1"/>
    <col min="11041" max="11042" width="9.25" style="312" customWidth="1"/>
    <col min="11043" max="11043" width="9.75" style="312" customWidth="1"/>
    <col min="11044" max="11045" width="9.25" style="312" customWidth="1"/>
    <col min="11046" max="11049" width="19" style="312" customWidth="1"/>
    <col min="11050" max="11050" width="15.5" style="312" customWidth="1"/>
    <col min="11051" max="11263" width="9" style="312"/>
    <col min="11264" max="11264" width="4.625" style="312" customWidth="1"/>
    <col min="11265" max="11265" width="62" style="312" customWidth="1"/>
    <col min="11266" max="11266" width="8.625" style="312" customWidth="1"/>
    <col min="11267" max="11267" width="8.25" style="312" customWidth="1"/>
    <col min="11268" max="11268" width="9.25" style="312" customWidth="1"/>
    <col min="11269" max="11269" width="9.75" style="312" customWidth="1"/>
    <col min="11270" max="11270" width="8.75" style="312" customWidth="1"/>
    <col min="11271" max="11271" width="9.25" style="312" customWidth="1"/>
    <col min="11272" max="11272" width="8.75" style="312" customWidth="1"/>
    <col min="11273" max="11273" width="8.25" style="312" customWidth="1"/>
    <col min="11274" max="11274" width="9.25" style="312" customWidth="1"/>
    <col min="11275" max="11275" width="9.75" style="312" customWidth="1"/>
    <col min="11276" max="11276" width="8.625" style="312" customWidth="1"/>
    <col min="11277" max="11277" width="9.25" style="312" customWidth="1"/>
    <col min="11278" max="11278" width="9.75" style="312" customWidth="1"/>
    <col min="11279" max="11279" width="8.25" style="312" customWidth="1"/>
    <col min="11280" max="11280" width="9.25" style="312" customWidth="1"/>
    <col min="11281" max="11281" width="9.875" style="312" customWidth="1"/>
    <col min="11282" max="11282" width="8.75" style="312" customWidth="1"/>
    <col min="11283" max="11283" width="9.25" style="312" customWidth="1"/>
    <col min="11284" max="11284" width="9.75" style="312" customWidth="1"/>
    <col min="11285" max="11285" width="8.25" style="312" customWidth="1"/>
    <col min="11286" max="11286" width="9.25" style="312" customWidth="1"/>
    <col min="11287" max="11287" width="9.75" style="312" customWidth="1"/>
    <col min="11288" max="11288" width="8.625" style="312" customWidth="1"/>
    <col min="11289" max="11289" width="9.25" style="312" customWidth="1"/>
    <col min="11290" max="11290" width="9.75" style="312" customWidth="1"/>
    <col min="11291" max="11291" width="8.875" style="312" customWidth="1"/>
    <col min="11292" max="11292" width="9.25" style="312" customWidth="1"/>
    <col min="11293" max="11293" width="9.75" style="312" customWidth="1"/>
    <col min="11294" max="11294" width="8.875" style="312" customWidth="1"/>
    <col min="11295" max="11295" width="9.25" style="312" customWidth="1"/>
    <col min="11296" max="11296" width="9.75" style="312" customWidth="1"/>
    <col min="11297" max="11298" width="9.25" style="312" customWidth="1"/>
    <col min="11299" max="11299" width="9.75" style="312" customWidth="1"/>
    <col min="11300" max="11301" width="9.25" style="312" customWidth="1"/>
    <col min="11302" max="11305" width="19" style="312" customWidth="1"/>
    <col min="11306" max="11306" width="15.5" style="312" customWidth="1"/>
    <col min="11307" max="11519" width="9" style="312"/>
    <col min="11520" max="11520" width="4.625" style="312" customWidth="1"/>
    <col min="11521" max="11521" width="62" style="312" customWidth="1"/>
    <col min="11522" max="11522" width="8.625" style="312" customWidth="1"/>
    <col min="11523" max="11523" width="8.25" style="312" customWidth="1"/>
    <col min="11524" max="11524" width="9.25" style="312" customWidth="1"/>
    <col min="11525" max="11525" width="9.75" style="312" customWidth="1"/>
    <col min="11526" max="11526" width="8.75" style="312" customWidth="1"/>
    <col min="11527" max="11527" width="9.25" style="312" customWidth="1"/>
    <col min="11528" max="11528" width="8.75" style="312" customWidth="1"/>
    <col min="11529" max="11529" width="8.25" style="312" customWidth="1"/>
    <col min="11530" max="11530" width="9.25" style="312" customWidth="1"/>
    <col min="11531" max="11531" width="9.75" style="312" customWidth="1"/>
    <col min="11532" max="11532" width="8.625" style="312" customWidth="1"/>
    <col min="11533" max="11533" width="9.25" style="312" customWidth="1"/>
    <col min="11534" max="11534" width="9.75" style="312" customWidth="1"/>
    <col min="11535" max="11535" width="8.25" style="312" customWidth="1"/>
    <col min="11536" max="11536" width="9.25" style="312" customWidth="1"/>
    <col min="11537" max="11537" width="9.875" style="312" customWidth="1"/>
    <col min="11538" max="11538" width="8.75" style="312" customWidth="1"/>
    <col min="11539" max="11539" width="9.25" style="312" customWidth="1"/>
    <col min="11540" max="11540" width="9.75" style="312" customWidth="1"/>
    <col min="11541" max="11541" width="8.25" style="312" customWidth="1"/>
    <col min="11542" max="11542" width="9.25" style="312" customWidth="1"/>
    <col min="11543" max="11543" width="9.75" style="312" customWidth="1"/>
    <col min="11544" max="11544" width="8.625" style="312" customWidth="1"/>
    <col min="11545" max="11545" width="9.25" style="312" customWidth="1"/>
    <col min="11546" max="11546" width="9.75" style="312" customWidth="1"/>
    <col min="11547" max="11547" width="8.875" style="312" customWidth="1"/>
    <col min="11548" max="11548" width="9.25" style="312" customWidth="1"/>
    <col min="11549" max="11549" width="9.75" style="312" customWidth="1"/>
    <col min="11550" max="11550" width="8.875" style="312" customWidth="1"/>
    <col min="11551" max="11551" width="9.25" style="312" customWidth="1"/>
    <col min="11552" max="11552" width="9.75" style="312" customWidth="1"/>
    <col min="11553" max="11554" width="9.25" style="312" customWidth="1"/>
    <col min="11555" max="11555" width="9.75" style="312" customWidth="1"/>
    <col min="11556" max="11557" width="9.25" style="312" customWidth="1"/>
    <col min="11558" max="11561" width="19" style="312" customWidth="1"/>
    <col min="11562" max="11562" width="15.5" style="312" customWidth="1"/>
    <col min="11563" max="11775" width="9" style="312"/>
    <col min="11776" max="11776" width="4.625" style="312" customWidth="1"/>
    <col min="11777" max="11777" width="62" style="312" customWidth="1"/>
    <col min="11778" max="11778" width="8.625" style="312" customWidth="1"/>
    <col min="11779" max="11779" width="8.25" style="312" customWidth="1"/>
    <col min="11780" max="11780" width="9.25" style="312" customWidth="1"/>
    <col min="11781" max="11781" width="9.75" style="312" customWidth="1"/>
    <col min="11782" max="11782" width="8.75" style="312" customWidth="1"/>
    <col min="11783" max="11783" width="9.25" style="312" customWidth="1"/>
    <col min="11784" max="11784" width="8.75" style="312" customWidth="1"/>
    <col min="11785" max="11785" width="8.25" style="312" customWidth="1"/>
    <col min="11786" max="11786" width="9.25" style="312" customWidth="1"/>
    <col min="11787" max="11787" width="9.75" style="312" customWidth="1"/>
    <col min="11788" max="11788" width="8.625" style="312" customWidth="1"/>
    <col min="11789" max="11789" width="9.25" style="312" customWidth="1"/>
    <col min="11790" max="11790" width="9.75" style="312" customWidth="1"/>
    <col min="11791" max="11791" width="8.25" style="312" customWidth="1"/>
    <col min="11792" max="11792" width="9.25" style="312" customWidth="1"/>
    <col min="11793" max="11793" width="9.875" style="312" customWidth="1"/>
    <col min="11794" max="11794" width="8.75" style="312" customWidth="1"/>
    <col min="11795" max="11795" width="9.25" style="312" customWidth="1"/>
    <col min="11796" max="11796" width="9.75" style="312" customWidth="1"/>
    <col min="11797" max="11797" width="8.25" style="312" customWidth="1"/>
    <col min="11798" max="11798" width="9.25" style="312" customWidth="1"/>
    <col min="11799" max="11799" width="9.75" style="312" customWidth="1"/>
    <col min="11800" max="11800" width="8.625" style="312" customWidth="1"/>
    <col min="11801" max="11801" width="9.25" style="312" customWidth="1"/>
    <col min="11802" max="11802" width="9.75" style="312" customWidth="1"/>
    <col min="11803" max="11803" width="8.875" style="312" customWidth="1"/>
    <col min="11804" max="11804" width="9.25" style="312" customWidth="1"/>
    <col min="11805" max="11805" width="9.75" style="312" customWidth="1"/>
    <col min="11806" max="11806" width="8.875" style="312" customWidth="1"/>
    <col min="11807" max="11807" width="9.25" style="312" customWidth="1"/>
    <col min="11808" max="11808" width="9.75" style="312" customWidth="1"/>
    <col min="11809" max="11810" width="9.25" style="312" customWidth="1"/>
    <col min="11811" max="11811" width="9.75" style="312" customWidth="1"/>
    <col min="11812" max="11813" width="9.25" style="312" customWidth="1"/>
    <col min="11814" max="11817" width="19" style="312" customWidth="1"/>
    <col min="11818" max="11818" width="15.5" style="312" customWidth="1"/>
    <col min="11819" max="12031" width="9" style="312"/>
    <col min="12032" max="12032" width="4.625" style="312" customWidth="1"/>
    <col min="12033" max="12033" width="62" style="312" customWidth="1"/>
    <col min="12034" max="12034" width="8.625" style="312" customWidth="1"/>
    <col min="12035" max="12035" width="8.25" style="312" customWidth="1"/>
    <col min="12036" max="12036" width="9.25" style="312" customWidth="1"/>
    <col min="12037" max="12037" width="9.75" style="312" customWidth="1"/>
    <col min="12038" max="12038" width="8.75" style="312" customWidth="1"/>
    <col min="12039" max="12039" width="9.25" style="312" customWidth="1"/>
    <col min="12040" max="12040" width="8.75" style="312" customWidth="1"/>
    <col min="12041" max="12041" width="8.25" style="312" customWidth="1"/>
    <col min="12042" max="12042" width="9.25" style="312" customWidth="1"/>
    <col min="12043" max="12043" width="9.75" style="312" customWidth="1"/>
    <col min="12044" max="12044" width="8.625" style="312" customWidth="1"/>
    <col min="12045" max="12045" width="9.25" style="312" customWidth="1"/>
    <col min="12046" max="12046" width="9.75" style="312" customWidth="1"/>
    <col min="12047" max="12047" width="8.25" style="312" customWidth="1"/>
    <col min="12048" max="12048" width="9.25" style="312" customWidth="1"/>
    <col min="12049" max="12049" width="9.875" style="312" customWidth="1"/>
    <col min="12050" max="12050" width="8.75" style="312" customWidth="1"/>
    <col min="12051" max="12051" width="9.25" style="312" customWidth="1"/>
    <col min="12052" max="12052" width="9.75" style="312" customWidth="1"/>
    <col min="12053" max="12053" width="8.25" style="312" customWidth="1"/>
    <col min="12054" max="12054" width="9.25" style="312" customWidth="1"/>
    <col min="12055" max="12055" width="9.75" style="312" customWidth="1"/>
    <col min="12056" max="12056" width="8.625" style="312" customWidth="1"/>
    <col min="12057" max="12057" width="9.25" style="312" customWidth="1"/>
    <col min="12058" max="12058" width="9.75" style="312" customWidth="1"/>
    <col min="12059" max="12059" width="8.875" style="312" customWidth="1"/>
    <col min="12060" max="12060" width="9.25" style="312" customWidth="1"/>
    <col min="12061" max="12061" width="9.75" style="312" customWidth="1"/>
    <col min="12062" max="12062" width="8.875" style="312" customWidth="1"/>
    <col min="12063" max="12063" width="9.25" style="312" customWidth="1"/>
    <col min="12064" max="12064" width="9.75" style="312" customWidth="1"/>
    <col min="12065" max="12066" width="9.25" style="312" customWidth="1"/>
    <col min="12067" max="12067" width="9.75" style="312" customWidth="1"/>
    <col min="12068" max="12069" width="9.25" style="312" customWidth="1"/>
    <col min="12070" max="12073" width="19" style="312" customWidth="1"/>
    <col min="12074" max="12074" width="15.5" style="312" customWidth="1"/>
    <col min="12075" max="12287" width="9" style="312"/>
    <col min="12288" max="12288" width="4.625" style="312" customWidth="1"/>
    <col min="12289" max="12289" width="62" style="312" customWidth="1"/>
    <col min="12290" max="12290" width="8.625" style="312" customWidth="1"/>
    <col min="12291" max="12291" width="8.25" style="312" customWidth="1"/>
    <col min="12292" max="12292" width="9.25" style="312" customWidth="1"/>
    <col min="12293" max="12293" width="9.75" style="312" customWidth="1"/>
    <col min="12294" max="12294" width="8.75" style="312" customWidth="1"/>
    <col min="12295" max="12295" width="9.25" style="312" customWidth="1"/>
    <col min="12296" max="12296" width="8.75" style="312" customWidth="1"/>
    <col min="12297" max="12297" width="8.25" style="312" customWidth="1"/>
    <col min="12298" max="12298" width="9.25" style="312" customWidth="1"/>
    <col min="12299" max="12299" width="9.75" style="312" customWidth="1"/>
    <col min="12300" max="12300" width="8.625" style="312" customWidth="1"/>
    <col min="12301" max="12301" width="9.25" style="312" customWidth="1"/>
    <col min="12302" max="12302" width="9.75" style="312" customWidth="1"/>
    <col min="12303" max="12303" width="8.25" style="312" customWidth="1"/>
    <col min="12304" max="12304" width="9.25" style="312" customWidth="1"/>
    <col min="12305" max="12305" width="9.875" style="312" customWidth="1"/>
    <col min="12306" max="12306" width="8.75" style="312" customWidth="1"/>
    <col min="12307" max="12307" width="9.25" style="312" customWidth="1"/>
    <col min="12308" max="12308" width="9.75" style="312" customWidth="1"/>
    <col min="12309" max="12309" width="8.25" style="312" customWidth="1"/>
    <col min="12310" max="12310" width="9.25" style="312" customWidth="1"/>
    <col min="12311" max="12311" width="9.75" style="312" customWidth="1"/>
    <col min="12312" max="12312" width="8.625" style="312" customWidth="1"/>
    <col min="12313" max="12313" width="9.25" style="312" customWidth="1"/>
    <col min="12314" max="12314" width="9.75" style="312" customWidth="1"/>
    <col min="12315" max="12315" width="8.875" style="312" customWidth="1"/>
    <col min="12316" max="12316" width="9.25" style="312" customWidth="1"/>
    <col min="12317" max="12317" width="9.75" style="312" customWidth="1"/>
    <col min="12318" max="12318" width="8.875" style="312" customWidth="1"/>
    <col min="12319" max="12319" width="9.25" style="312" customWidth="1"/>
    <col min="12320" max="12320" width="9.75" style="312" customWidth="1"/>
    <col min="12321" max="12322" width="9.25" style="312" customWidth="1"/>
    <col min="12323" max="12323" width="9.75" style="312" customWidth="1"/>
    <col min="12324" max="12325" width="9.25" style="312" customWidth="1"/>
    <col min="12326" max="12329" width="19" style="312" customWidth="1"/>
    <col min="12330" max="12330" width="15.5" style="312" customWidth="1"/>
    <col min="12331" max="12543" width="9" style="312"/>
    <col min="12544" max="12544" width="4.625" style="312" customWidth="1"/>
    <col min="12545" max="12545" width="62" style="312" customWidth="1"/>
    <col min="12546" max="12546" width="8.625" style="312" customWidth="1"/>
    <col min="12547" max="12547" width="8.25" style="312" customWidth="1"/>
    <col min="12548" max="12548" width="9.25" style="312" customWidth="1"/>
    <col min="12549" max="12549" width="9.75" style="312" customWidth="1"/>
    <col min="12550" max="12550" width="8.75" style="312" customWidth="1"/>
    <col min="12551" max="12551" width="9.25" style="312" customWidth="1"/>
    <col min="12552" max="12552" width="8.75" style="312" customWidth="1"/>
    <col min="12553" max="12553" width="8.25" style="312" customWidth="1"/>
    <col min="12554" max="12554" width="9.25" style="312" customWidth="1"/>
    <col min="12555" max="12555" width="9.75" style="312" customWidth="1"/>
    <col min="12556" max="12556" width="8.625" style="312" customWidth="1"/>
    <col min="12557" max="12557" width="9.25" style="312" customWidth="1"/>
    <col min="12558" max="12558" width="9.75" style="312" customWidth="1"/>
    <col min="12559" max="12559" width="8.25" style="312" customWidth="1"/>
    <col min="12560" max="12560" width="9.25" style="312" customWidth="1"/>
    <col min="12561" max="12561" width="9.875" style="312" customWidth="1"/>
    <col min="12562" max="12562" width="8.75" style="312" customWidth="1"/>
    <col min="12563" max="12563" width="9.25" style="312" customWidth="1"/>
    <col min="12564" max="12564" width="9.75" style="312" customWidth="1"/>
    <col min="12565" max="12565" width="8.25" style="312" customWidth="1"/>
    <col min="12566" max="12566" width="9.25" style="312" customWidth="1"/>
    <col min="12567" max="12567" width="9.75" style="312" customWidth="1"/>
    <col min="12568" max="12568" width="8.625" style="312" customWidth="1"/>
    <col min="12569" max="12569" width="9.25" style="312" customWidth="1"/>
    <col min="12570" max="12570" width="9.75" style="312" customWidth="1"/>
    <col min="12571" max="12571" width="8.875" style="312" customWidth="1"/>
    <col min="12572" max="12572" width="9.25" style="312" customWidth="1"/>
    <col min="12573" max="12573" width="9.75" style="312" customWidth="1"/>
    <col min="12574" max="12574" width="8.875" style="312" customWidth="1"/>
    <col min="12575" max="12575" width="9.25" style="312" customWidth="1"/>
    <col min="12576" max="12576" width="9.75" style="312" customWidth="1"/>
    <col min="12577" max="12578" width="9.25" style="312" customWidth="1"/>
    <col min="12579" max="12579" width="9.75" style="312" customWidth="1"/>
    <col min="12580" max="12581" width="9.25" style="312" customWidth="1"/>
    <col min="12582" max="12585" width="19" style="312" customWidth="1"/>
    <col min="12586" max="12586" width="15.5" style="312" customWidth="1"/>
    <col min="12587" max="12799" width="9" style="312"/>
    <col min="12800" max="12800" width="4.625" style="312" customWidth="1"/>
    <col min="12801" max="12801" width="62" style="312" customWidth="1"/>
    <col min="12802" max="12802" width="8.625" style="312" customWidth="1"/>
    <col min="12803" max="12803" width="8.25" style="312" customWidth="1"/>
    <col min="12804" max="12804" width="9.25" style="312" customWidth="1"/>
    <col min="12805" max="12805" width="9.75" style="312" customWidth="1"/>
    <col min="12806" max="12806" width="8.75" style="312" customWidth="1"/>
    <col min="12807" max="12807" width="9.25" style="312" customWidth="1"/>
    <col min="12808" max="12808" width="8.75" style="312" customWidth="1"/>
    <col min="12809" max="12809" width="8.25" style="312" customWidth="1"/>
    <col min="12810" max="12810" width="9.25" style="312" customWidth="1"/>
    <col min="12811" max="12811" width="9.75" style="312" customWidth="1"/>
    <col min="12812" max="12812" width="8.625" style="312" customWidth="1"/>
    <col min="12813" max="12813" width="9.25" style="312" customWidth="1"/>
    <col min="12814" max="12814" width="9.75" style="312" customWidth="1"/>
    <col min="12815" max="12815" width="8.25" style="312" customWidth="1"/>
    <col min="12816" max="12816" width="9.25" style="312" customWidth="1"/>
    <col min="12817" max="12817" width="9.875" style="312" customWidth="1"/>
    <col min="12818" max="12818" width="8.75" style="312" customWidth="1"/>
    <col min="12819" max="12819" width="9.25" style="312" customWidth="1"/>
    <col min="12820" max="12820" width="9.75" style="312" customWidth="1"/>
    <col min="12821" max="12821" width="8.25" style="312" customWidth="1"/>
    <col min="12822" max="12822" width="9.25" style="312" customWidth="1"/>
    <col min="12823" max="12823" width="9.75" style="312" customWidth="1"/>
    <col min="12824" max="12824" width="8.625" style="312" customWidth="1"/>
    <col min="12825" max="12825" width="9.25" style="312" customWidth="1"/>
    <col min="12826" max="12826" width="9.75" style="312" customWidth="1"/>
    <col min="12827" max="12827" width="8.875" style="312" customWidth="1"/>
    <col min="12828" max="12828" width="9.25" style="312" customWidth="1"/>
    <col min="12829" max="12829" width="9.75" style="312" customWidth="1"/>
    <col min="12830" max="12830" width="8.875" style="312" customWidth="1"/>
    <col min="12831" max="12831" width="9.25" style="312" customWidth="1"/>
    <col min="12832" max="12832" width="9.75" style="312" customWidth="1"/>
    <col min="12833" max="12834" width="9.25" style="312" customWidth="1"/>
    <col min="12835" max="12835" width="9.75" style="312" customWidth="1"/>
    <col min="12836" max="12837" width="9.25" style="312" customWidth="1"/>
    <col min="12838" max="12841" width="19" style="312" customWidth="1"/>
    <col min="12842" max="12842" width="15.5" style="312" customWidth="1"/>
    <col min="12843" max="13055" width="9" style="312"/>
    <col min="13056" max="13056" width="4.625" style="312" customWidth="1"/>
    <col min="13057" max="13057" width="62" style="312" customWidth="1"/>
    <col min="13058" max="13058" width="8.625" style="312" customWidth="1"/>
    <col min="13059" max="13059" width="8.25" style="312" customWidth="1"/>
    <col min="13060" max="13060" width="9.25" style="312" customWidth="1"/>
    <col min="13061" max="13061" width="9.75" style="312" customWidth="1"/>
    <col min="13062" max="13062" width="8.75" style="312" customWidth="1"/>
    <col min="13063" max="13063" width="9.25" style="312" customWidth="1"/>
    <col min="13064" max="13064" width="8.75" style="312" customWidth="1"/>
    <col min="13065" max="13065" width="8.25" style="312" customWidth="1"/>
    <col min="13066" max="13066" width="9.25" style="312" customWidth="1"/>
    <col min="13067" max="13067" width="9.75" style="312" customWidth="1"/>
    <col min="13068" max="13068" width="8.625" style="312" customWidth="1"/>
    <col min="13069" max="13069" width="9.25" style="312" customWidth="1"/>
    <col min="13070" max="13070" width="9.75" style="312" customWidth="1"/>
    <col min="13071" max="13071" width="8.25" style="312" customWidth="1"/>
    <col min="13072" max="13072" width="9.25" style="312" customWidth="1"/>
    <col min="13073" max="13073" width="9.875" style="312" customWidth="1"/>
    <col min="13074" max="13074" width="8.75" style="312" customWidth="1"/>
    <col min="13075" max="13075" width="9.25" style="312" customWidth="1"/>
    <col min="13076" max="13076" width="9.75" style="312" customWidth="1"/>
    <col min="13077" max="13077" width="8.25" style="312" customWidth="1"/>
    <col min="13078" max="13078" width="9.25" style="312" customWidth="1"/>
    <col min="13079" max="13079" width="9.75" style="312" customWidth="1"/>
    <col min="13080" max="13080" width="8.625" style="312" customWidth="1"/>
    <col min="13081" max="13081" width="9.25" style="312" customWidth="1"/>
    <col min="13082" max="13082" width="9.75" style="312" customWidth="1"/>
    <col min="13083" max="13083" width="8.875" style="312" customWidth="1"/>
    <col min="13084" max="13084" width="9.25" style="312" customWidth="1"/>
    <col min="13085" max="13085" width="9.75" style="312" customWidth="1"/>
    <col min="13086" max="13086" width="8.875" style="312" customWidth="1"/>
    <col min="13087" max="13087" width="9.25" style="312" customWidth="1"/>
    <col min="13088" max="13088" width="9.75" style="312" customWidth="1"/>
    <col min="13089" max="13090" width="9.25" style="312" customWidth="1"/>
    <col min="13091" max="13091" width="9.75" style="312" customWidth="1"/>
    <col min="13092" max="13093" width="9.25" style="312" customWidth="1"/>
    <col min="13094" max="13097" width="19" style="312" customWidth="1"/>
    <col min="13098" max="13098" width="15.5" style="312" customWidth="1"/>
    <col min="13099" max="13311" width="9" style="312"/>
    <col min="13312" max="13312" width="4.625" style="312" customWidth="1"/>
    <col min="13313" max="13313" width="62" style="312" customWidth="1"/>
    <col min="13314" max="13314" width="8.625" style="312" customWidth="1"/>
    <col min="13315" max="13315" width="8.25" style="312" customWidth="1"/>
    <col min="13316" max="13316" width="9.25" style="312" customWidth="1"/>
    <col min="13317" max="13317" width="9.75" style="312" customWidth="1"/>
    <col min="13318" max="13318" width="8.75" style="312" customWidth="1"/>
    <col min="13319" max="13319" width="9.25" style="312" customWidth="1"/>
    <col min="13320" max="13320" width="8.75" style="312" customWidth="1"/>
    <col min="13321" max="13321" width="8.25" style="312" customWidth="1"/>
    <col min="13322" max="13322" width="9.25" style="312" customWidth="1"/>
    <col min="13323" max="13323" width="9.75" style="312" customWidth="1"/>
    <col min="13324" max="13324" width="8.625" style="312" customWidth="1"/>
    <col min="13325" max="13325" width="9.25" style="312" customWidth="1"/>
    <col min="13326" max="13326" width="9.75" style="312" customWidth="1"/>
    <col min="13327" max="13327" width="8.25" style="312" customWidth="1"/>
    <col min="13328" max="13328" width="9.25" style="312" customWidth="1"/>
    <col min="13329" max="13329" width="9.875" style="312" customWidth="1"/>
    <col min="13330" max="13330" width="8.75" style="312" customWidth="1"/>
    <col min="13331" max="13331" width="9.25" style="312" customWidth="1"/>
    <col min="13332" max="13332" width="9.75" style="312" customWidth="1"/>
    <col min="13333" max="13333" width="8.25" style="312" customWidth="1"/>
    <col min="13334" max="13334" width="9.25" style="312" customWidth="1"/>
    <col min="13335" max="13335" width="9.75" style="312" customWidth="1"/>
    <col min="13336" max="13336" width="8.625" style="312" customWidth="1"/>
    <col min="13337" max="13337" width="9.25" style="312" customWidth="1"/>
    <col min="13338" max="13338" width="9.75" style="312" customWidth="1"/>
    <col min="13339" max="13339" width="8.875" style="312" customWidth="1"/>
    <col min="13340" max="13340" width="9.25" style="312" customWidth="1"/>
    <col min="13341" max="13341" width="9.75" style="312" customWidth="1"/>
    <col min="13342" max="13342" width="8.875" style="312" customWidth="1"/>
    <col min="13343" max="13343" width="9.25" style="312" customWidth="1"/>
    <col min="13344" max="13344" width="9.75" style="312" customWidth="1"/>
    <col min="13345" max="13346" width="9.25" style="312" customWidth="1"/>
    <col min="13347" max="13347" width="9.75" style="312" customWidth="1"/>
    <col min="13348" max="13349" width="9.25" style="312" customWidth="1"/>
    <col min="13350" max="13353" width="19" style="312" customWidth="1"/>
    <col min="13354" max="13354" width="15.5" style="312" customWidth="1"/>
    <col min="13355" max="13567" width="9" style="312"/>
    <col min="13568" max="13568" width="4.625" style="312" customWidth="1"/>
    <col min="13569" max="13569" width="62" style="312" customWidth="1"/>
    <col min="13570" max="13570" width="8.625" style="312" customWidth="1"/>
    <col min="13571" max="13571" width="8.25" style="312" customWidth="1"/>
    <col min="13572" max="13572" width="9.25" style="312" customWidth="1"/>
    <col min="13573" max="13573" width="9.75" style="312" customWidth="1"/>
    <col min="13574" max="13574" width="8.75" style="312" customWidth="1"/>
    <col min="13575" max="13575" width="9.25" style="312" customWidth="1"/>
    <col min="13576" max="13576" width="8.75" style="312" customWidth="1"/>
    <col min="13577" max="13577" width="8.25" style="312" customWidth="1"/>
    <col min="13578" max="13578" width="9.25" style="312" customWidth="1"/>
    <col min="13579" max="13579" width="9.75" style="312" customWidth="1"/>
    <col min="13580" max="13580" width="8.625" style="312" customWidth="1"/>
    <col min="13581" max="13581" width="9.25" style="312" customWidth="1"/>
    <col min="13582" max="13582" width="9.75" style="312" customWidth="1"/>
    <col min="13583" max="13583" width="8.25" style="312" customWidth="1"/>
    <col min="13584" max="13584" width="9.25" style="312" customWidth="1"/>
    <col min="13585" max="13585" width="9.875" style="312" customWidth="1"/>
    <col min="13586" max="13586" width="8.75" style="312" customWidth="1"/>
    <col min="13587" max="13587" width="9.25" style="312" customWidth="1"/>
    <col min="13588" max="13588" width="9.75" style="312" customWidth="1"/>
    <col min="13589" max="13589" width="8.25" style="312" customWidth="1"/>
    <col min="13590" max="13590" width="9.25" style="312" customWidth="1"/>
    <col min="13591" max="13591" width="9.75" style="312" customWidth="1"/>
    <col min="13592" max="13592" width="8.625" style="312" customWidth="1"/>
    <col min="13593" max="13593" width="9.25" style="312" customWidth="1"/>
    <col min="13594" max="13594" width="9.75" style="312" customWidth="1"/>
    <col min="13595" max="13595" width="8.875" style="312" customWidth="1"/>
    <col min="13596" max="13596" width="9.25" style="312" customWidth="1"/>
    <col min="13597" max="13597" width="9.75" style="312" customWidth="1"/>
    <col min="13598" max="13598" width="8.875" style="312" customWidth="1"/>
    <col min="13599" max="13599" width="9.25" style="312" customWidth="1"/>
    <col min="13600" max="13600" width="9.75" style="312" customWidth="1"/>
    <col min="13601" max="13602" width="9.25" style="312" customWidth="1"/>
    <col min="13603" max="13603" width="9.75" style="312" customWidth="1"/>
    <col min="13604" max="13605" width="9.25" style="312" customWidth="1"/>
    <col min="13606" max="13609" width="19" style="312" customWidth="1"/>
    <col min="13610" max="13610" width="15.5" style="312" customWidth="1"/>
    <col min="13611" max="13823" width="9" style="312"/>
    <col min="13824" max="13824" width="4.625" style="312" customWidth="1"/>
    <col min="13825" max="13825" width="62" style="312" customWidth="1"/>
    <col min="13826" max="13826" width="8.625" style="312" customWidth="1"/>
    <col min="13827" max="13827" width="8.25" style="312" customWidth="1"/>
    <col min="13828" max="13828" width="9.25" style="312" customWidth="1"/>
    <col min="13829" max="13829" width="9.75" style="312" customWidth="1"/>
    <col min="13830" max="13830" width="8.75" style="312" customWidth="1"/>
    <col min="13831" max="13831" width="9.25" style="312" customWidth="1"/>
    <col min="13832" max="13832" width="8.75" style="312" customWidth="1"/>
    <col min="13833" max="13833" width="8.25" style="312" customWidth="1"/>
    <col min="13834" max="13834" width="9.25" style="312" customWidth="1"/>
    <col min="13835" max="13835" width="9.75" style="312" customWidth="1"/>
    <col min="13836" max="13836" width="8.625" style="312" customWidth="1"/>
    <col min="13837" max="13837" width="9.25" style="312" customWidth="1"/>
    <col min="13838" max="13838" width="9.75" style="312" customWidth="1"/>
    <col min="13839" max="13839" width="8.25" style="312" customWidth="1"/>
    <col min="13840" max="13840" width="9.25" style="312" customWidth="1"/>
    <col min="13841" max="13841" width="9.875" style="312" customWidth="1"/>
    <col min="13842" max="13842" width="8.75" style="312" customWidth="1"/>
    <col min="13843" max="13843" width="9.25" style="312" customWidth="1"/>
    <col min="13844" max="13844" width="9.75" style="312" customWidth="1"/>
    <col min="13845" max="13845" width="8.25" style="312" customWidth="1"/>
    <col min="13846" max="13846" width="9.25" style="312" customWidth="1"/>
    <col min="13847" max="13847" width="9.75" style="312" customWidth="1"/>
    <col min="13848" max="13848" width="8.625" style="312" customWidth="1"/>
    <col min="13849" max="13849" width="9.25" style="312" customWidth="1"/>
    <col min="13850" max="13850" width="9.75" style="312" customWidth="1"/>
    <col min="13851" max="13851" width="8.875" style="312" customWidth="1"/>
    <col min="13852" max="13852" width="9.25" style="312" customWidth="1"/>
    <col min="13853" max="13853" width="9.75" style="312" customWidth="1"/>
    <col min="13854" max="13854" width="8.875" style="312" customWidth="1"/>
    <col min="13855" max="13855" width="9.25" style="312" customWidth="1"/>
    <col min="13856" max="13856" width="9.75" style="312" customWidth="1"/>
    <col min="13857" max="13858" width="9.25" style="312" customWidth="1"/>
    <col min="13859" max="13859" width="9.75" style="312" customWidth="1"/>
    <col min="13860" max="13861" width="9.25" style="312" customWidth="1"/>
    <col min="13862" max="13865" width="19" style="312" customWidth="1"/>
    <col min="13866" max="13866" width="15.5" style="312" customWidth="1"/>
    <col min="13867" max="14079" width="9" style="312"/>
    <col min="14080" max="14080" width="4.625" style="312" customWidth="1"/>
    <col min="14081" max="14081" width="62" style="312" customWidth="1"/>
    <col min="14082" max="14082" width="8.625" style="312" customWidth="1"/>
    <col min="14083" max="14083" width="8.25" style="312" customWidth="1"/>
    <col min="14084" max="14084" width="9.25" style="312" customWidth="1"/>
    <col min="14085" max="14085" width="9.75" style="312" customWidth="1"/>
    <col min="14086" max="14086" width="8.75" style="312" customWidth="1"/>
    <col min="14087" max="14087" width="9.25" style="312" customWidth="1"/>
    <col min="14088" max="14088" width="8.75" style="312" customWidth="1"/>
    <col min="14089" max="14089" width="8.25" style="312" customWidth="1"/>
    <col min="14090" max="14090" width="9.25" style="312" customWidth="1"/>
    <col min="14091" max="14091" width="9.75" style="312" customWidth="1"/>
    <col min="14092" max="14092" width="8.625" style="312" customWidth="1"/>
    <col min="14093" max="14093" width="9.25" style="312" customWidth="1"/>
    <col min="14094" max="14094" width="9.75" style="312" customWidth="1"/>
    <col min="14095" max="14095" width="8.25" style="312" customWidth="1"/>
    <col min="14096" max="14096" width="9.25" style="312" customWidth="1"/>
    <col min="14097" max="14097" width="9.875" style="312" customWidth="1"/>
    <col min="14098" max="14098" width="8.75" style="312" customWidth="1"/>
    <col min="14099" max="14099" width="9.25" style="312" customWidth="1"/>
    <col min="14100" max="14100" width="9.75" style="312" customWidth="1"/>
    <col min="14101" max="14101" width="8.25" style="312" customWidth="1"/>
    <col min="14102" max="14102" width="9.25" style="312" customWidth="1"/>
    <col min="14103" max="14103" width="9.75" style="312" customWidth="1"/>
    <col min="14104" max="14104" width="8.625" style="312" customWidth="1"/>
    <col min="14105" max="14105" width="9.25" style="312" customWidth="1"/>
    <col min="14106" max="14106" width="9.75" style="312" customWidth="1"/>
    <col min="14107" max="14107" width="8.875" style="312" customWidth="1"/>
    <col min="14108" max="14108" width="9.25" style="312" customWidth="1"/>
    <col min="14109" max="14109" width="9.75" style="312" customWidth="1"/>
    <col min="14110" max="14110" width="8.875" style="312" customWidth="1"/>
    <col min="14111" max="14111" width="9.25" style="312" customWidth="1"/>
    <col min="14112" max="14112" width="9.75" style="312" customWidth="1"/>
    <col min="14113" max="14114" width="9.25" style="312" customWidth="1"/>
    <col min="14115" max="14115" width="9.75" style="312" customWidth="1"/>
    <col min="14116" max="14117" width="9.25" style="312" customWidth="1"/>
    <col min="14118" max="14121" width="19" style="312" customWidth="1"/>
    <col min="14122" max="14122" width="15.5" style="312" customWidth="1"/>
    <col min="14123" max="14335" width="9" style="312"/>
    <col min="14336" max="14336" width="4.625" style="312" customWidth="1"/>
    <col min="14337" max="14337" width="62" style="312" customWidth="1"/>
    <col min="14338" max="14338" width="8.625" style="312" customWidth="1"/>
    <col min="14339" max="14339" width="8.25" style="312" customWidth="1"/>
    <col min="14340" max="14340" width="9.25" style="312" customWidth="1"/>
    <col min="14341" max="14341" width="9.75" style="312" customWidth="1"/>
    <col min="14342" max="14342" width="8.75" style="312" customWidth="1"/>
    <col min="14343" max="14343" width="9.25" style="312" customWidth="1"/>
    <col min="14344" max="14344" width="8.75" style="312" customWidth="1"/>
    <col min="14345" max="14345" width="8.25" style="312" customWidth="1"/>
    <col min="14346" max="14346" width="9.25" style="312" customWidth="1"/>
    <col min="14347" max="14347" width="9.75" style="312" customWidth="1"/>
    <col min="14348" max="14348" width="8.625" style="312" customWidth="1"/>
    <col min="14349" max="14349" width="9.25" style="312" customWidth="1"/>
    <col min="14350" max="14350" width="9.75" style="312" customWidth="1"/>
    <col min="14351" max="14351" width="8.25" style="312" customWidth="1"/>
    <col min="14352" max="14352" width="9.25" style="312" customWidth="1"/>
    <col min="14353" max="14353" width="9.875" style="312" customWidth="1"/>
    <col min="14354" max="14354" width="8.75" style="312" customWidth="1"/>
    <col min="14355" max="14355" width="9.25" style="312" customWidth="1"/>
    <col min="14356" max="14356" width="9.75" style="312" customWidth="1"/>
    <col min="14357" max="14357" width="8.25" style="312" customWidth="1"/>
    <col min="14358" max="14358" width="9.25" style="312" customWidth="1"/>
    <col min="14359" max="14359" width="9.75" style="312" customWidth="1"/>
    <col min="14360" max="14360" width="8.625" style="312" customWidth="1"/>
    <col min="14361" max="14361" width="9.25" style="312" customWidth="1"/>
    <col min="14362" max="14362" width="9.75" style="312" customWidth="1"/>
    <col min="14363" max="14363" width="8.875" style="312" customWidth="1"/>
    <col min="14364" max="14364" width="9.25" style="312" customWidth="1"/>
    <col min="14365" max="14365" width="9.75" style="312" customWidth="1"/>
    <col min="14366" max="14366" width="8.875" style="312" customWidth="1"/>
    <col min="14367" max="14367" width="9.25" style="312" customWidth="1"/>
    <col min="14368" max="14368" width="9.75" style="312" customWidth="1"/>
    <col min="14369" max="14370" width="9.25" style="312" customWidth="1"/>
    <col min="14371" max="14371" width="9.75" style="312" customWidth="1"/>
    <col min="14372" max="14373" width="9.25" style="312" customWidth="1"/>
    <col min="14374" max="14377" width="19" style="312" customWidth="1"/>
    <col min="14378" max="14378" width="15.5" style="312" customWidth="1"/>
    <col min="14379" max="14591" width="9" style="312"/>
    <col min="14592" max="14592" width="4.625" style="312" customWidth="1"/>
    <col min="14593" max="14593" width="62" style="312" customWidth="1"/>
    <col min="14594" max="14594" width="8.625" style="312" customWidth="1"/>
    <col min="14595" max="14595" width="8.25" style="312" customWidth="1"/>
    <col min="14596" max="14596" width="9.25" style="312" customWidth="1"/>
    <col min="14597" max="14597" width="9.75" style="312" customWidth="1"/>
    <col min="14598" max="14598" width="8.75" style="312" customWidth="1"/>
    <col min="14599" max="14599" width="9.25" style="312" customWidth="1"/>
    <col min="14600" max="14600" width="8.75" style="312" customWidth="1"/>
    <col min="14601" max="14601" width="8.25" style="312" customWidth="1"/>
    <col min="14602" max="14602" width="9.25" style="312" customWidth="1"/>
    <col min="14603" max="14603" width="9.75" style="312" customWidth="1"/>
    <col min="14604" max="14604" width="8.625" style="312" customWidth="1"/>
    <col min="14605" max="14605" width="9.25" style="312" customWidth="1"/>
    <col min="14606" max="14606" width="9.75" style="312" customWidth="1"/>
    <col min="14607" max="14607" width="8.25" style="312" customWidth="1"/>
    <col min="14608" max="14608" width="9.25" style="312" customWidth="1"/>
    <col min="14609" max="14609" width="9.875" style="312" customWidth="1"/>
    <col min="14610" max="14610" width="8.75" style="312" customWidth="1"/>
    <col min="14611" max="14611" width="9.25" style="312" customWidth="1"/>
    <col min="14612" max="14612" width="9.75" style="312" customWidth="1"/>
    <col min="14613" max="14613" width="8.25" style="312" customWidth="1"/>
    <col min="14614" max="14614" width="9.25" style="312" customWidth="1"/>
    <col min="14615" max="14615" width="9.75" style="312" customWidth="1"/>
    <col min="14616" max="14616" width="8.625" style="312" customWidth="1"/>
    <col min="14617" max="14617" width="9.25" style="312" customWidth="1"/>
    <col min="14618" max="14618" width="9.75" style="312" customWidth="1"/>
    <col min="14619" max="14619" width="8.875" style="312" customWidth="1"/>
    <col min="14620" max="14620" width="9.25" style="312" customWidth="1"/>
    <col min="14621" max="14621" width="9.75" style="312" customWidth="1"/>
    <col min="14622" max="14622" width="8.875" style="312" customWidth="1"/>
    <col min="14623" max="14623" width="9.25" style="312" customWidth="1"/>
    <col min="14624" max="14624" width="9.75" style="312" customWidth="1"/>
    <col min="14625" max="14626" width="9.25" style="312" customWidth="1"/>
    <col min="14627" max="14627" width="9.75" style="312" customWidth="1"/>
    <col min="14628" max="14629" width="9.25" style="312" customWidth="1"/>
    <col min="14630" max="14633" width="19" style="312" customWidth="1"/>
    <col min="14634" max="14634" width="15.5" style="312" customWidth="1"/>
    <col min="14635" max="14847" width="9" style="312"/>
    <col min="14848" max="14848" width="4.625" style="312" customWidth="1"/>
    <col min="14849" max="14849" width="62" style="312" customWidth="1"/>
    <col min="14850" max="14850" width="8.625" style="312" customWidth="1"/>
    <col min="14851" max="14851" width="8.25" style="312" customWidth="1"/>
    <col min="14852" max="14852" width="9.25" style="312" customWidth="1"/>
    <col min="14853" max="14853" width="9.75" style="312" customWidth="1"/>
    <col min="14854" max="14854" width="8.75" style="312" customWidth="1"/>
    <col min="14855" max="14855" width="9.25" style="312" customWidth="1"/>
    <col min="14856" max="14856" width="8.75" style="312" customWidth="1"/>
    <col min="14857" max="14857" width="8.25" style="312" customWidth="1"/>
    <col min="14858" max="14858" width="9.25" style="312" customWidth="1"/>
    <col min="14859" max="14859" width="9.75" style="312" customWidth="1"/>
    <col min="14860" max="14860" width="8.625" style="312" customWidth="1"/>
    <col min="14861" max="14861" width="9.25" style="312" customWidth="1"/>
    <col min="14862" max="14862" width="9.75" style="312" customWidth="1"/>
    <col min="14863" max="14863" width="8.25" style="312" customWidth="1"/>
    <col min="14864" max="14864" width="9.25" style="312" customWidth="1"/>
    <col min="14865" max="14865" width="9.875" style="312" customWidth="1"/>
    <col min="14866" max="14866" width="8.75" style="312" customWidth="1"/>
    <col min="14867" max="14867" width="9.25" style="312" customWidth="1"/>
    <col min="14868" max="14868" width="9.75" style="312" customWidth="1"/>
    <col min="14869" max="14869" width="8.25" style="312" customWidth="1"/>
    <col min="14870" max="14870" width="9.25" style="312" customWidth="1"/>
    <col min="14871" max="14871" width="9.75" style="312" customWidth="1"/>
    <col min="14872" max="14872" width="8.625" style="312" customWidth="1"/>
    <col min="14873" max="14873" width="9.25" style="312" customWidth="1"/>
    <col min="14874" max="14874" width="9.75" style="312" customWidth="1"/>
    <col min="14875" max="14875" width="8.875" style="312" customWidth="1"/>
    <col min="14876" max="14876" width="9.25" style="312" customWidth="1"/>
    <col min="14877" max="14877" width="9.75" style="312" customWidth="1"/>
    <col min="14878" max="14878" width="8.875" style="312" customWidth="1"/>
    <col min="14879" max="14879" width="9.25" style="312" customWidth="1"/>
    <col min="14880" max="14880" width="9.75" style="312" customWidth="1"/>
    <col min="14881" max="14882" width="9.25" style="312" customWidth="1"/>
    <col min="14883" max="14883" width="9.75" style="312" customWidth="1"/>
    <col min="14884" max="14885" width="9.25" style="312" customWidth="1"/>
    <col min="14886" max="14889" width="19" style="312" customWidth="1"/>
    <col min="14890" max="14890" width="15.5" style="312" customWidth="1"/>
    <col min="14891" max="15103" width="9" style="312"/>
    <col min="15104" max="15104" width="4.625" style="312" customWidth="1"/>
    <col min="15105" max="15105" width="62" style="312" customWidth="1"/>
    <col min="15106" max="15106" width="8.625" style="312" customWidth="1"/>
    <col min="15107" max="15107" width="8.25" style="312" customWidth="1"/>
    <col min="15108" max="15108" width="9.25" style="312" customWidth="1"/>
    <col min="15109" max="15109" width="9.75" style="312" customWidth="1"/>
    <col min="15110" max="15110" width="8.75" style="312" customWidth="1"/>
    <col min="15111" max="15111" width="9.25" style="312" customWidth="1"/>
    <col min="15112" max="15112" width="8.75" style="312" customWidth="1"/>
    <col min="15113" max="15113" width="8.25" style="312" customWidth="1"/>
    <col min="15114" max="15114" width="9.25" style="312" customWidth="1"/>
    <col min="15115" max="15115" width="9.75" style="312" customWidth="1"/>
    <col min="15116" max="15116" width="8.625" style="312" customWidth="1"/>
    <col min="15117" max="15117" width="9.25" style="312" customWidth="1"/>
    <col min="15118" max="15118" width="9.75" style="312" customWidth="1"/>
    <col min="15119" max="15119" width="8.25" style="312" customWidth="1"/>
    <col min="15120" max="15120" width="9.25" style="312" customWidth="1"/>
    <col min="15121" max="15121" width="9.875" style="312" customWidth="1"/>
    <col min="15122" max="15122" width="8.75" style="312" customWidth="1"/>
    <col min="15123" max="15123" width="9.25" style="312" customWidth="1"/>
    <col min="15124" max="15124" width="9.75" style="312" customWidth="1"/>
    <col min="15125" max="15125" width="8.25" style="312" customWidth="1"/>
    <col min="15126" max="15126" width="9.25" style="312" customWidth="1"/>
    <col min="15127" max="15127" width="9.75" style="312" customWidth="1"/>
    <col min="15128" max="15128" width="8.625" style="312" customWidth="1"/>
    <col min="15129" max="15129" width="9.25" style="312" customWidth="1"/>
    <col min="15130" max="15130" width="9.75" style="312" customWidth="1"/>
    <col min="15131" max="15131" width="8.875" style="312" customWidth="1"/>
    <col min="15132" max="15132" width="9.25" style="312" customWidth="1"/>
    <col min="15133" max="15133" width="9.75" style="312" customWidth="1"/>
    <col min="15134" max="15134" width="8.875" style="312" customWidth="1"/>
    <col min="15135" max="15135" width="9.25" style="312" customWidth="1"/>
    <col min="15136" max="15136" width="9.75" style="312" customWidth="1"/>
    <col min="15137" max="15138" width="9.25" style="312" customWidth="1"/>
    <col min="15139" max="15139" width="9.75" style="312" customWidth="1"/>
    <col min="15140" max="15141" width="9.25" style="312" customWidth="1"/>
    <col min="15142" max="15145" width="19" style="312" customWidth="1"/>
    <col min="15146" max="15146" width="15.5" style="312" customWidth="1"/>
    <col min="15147" max="15359" width="9" style="312"/>
    <col min="15360" max="15360" width="4.625" style="312" customWidth="1"/>
    <col min="15361" max="15361" width="62" style="312" customWidth="1"/>
    <col min="15362" max="15362" width="8.625" style="312" customWidth="1"/>
    <col min="15363" max="15363" width="8.25" style="312" customWidth="1"/>
    <col min="15364" max="15364" width="9.25" style="312" customWidth="1"/>
    <col min="15365" max="15365" width="9.75" style="312" customWidth="1"/>
    <col min="15366" max="15366" width="8.75" style="312" customWidth="1"/>
    <col min="15367" max="15367" width="9.25" style="312" customWidth="1"/>
    <col min="15368" max="15368" width="8.75" style="312" customWidth="1"/>
    <col min="15369" max="15369" width="8.25" style="312" customWidth="1"/>
    <col min="15370" max="15370" width="9.25" style="312" customWidth="1"/>
    <col min="15371" max="15371" width="9.75" style="312" customWidth="1"/>
    <col min="15372" max="15372" width="8.625" style="312" customWidth="1"/>
    <col min="15373" max="15373" width="9.25" style="312" customWidth="1"/>
    <col min="15374" max="15374" width="9.75" style="312" customWidth="1"/>
    <col min="15375" max="15375" width="8.25" style="312" customWidth="1"/>
    <col min="15376" max="15376" width="9.25" style="312" customWidth="1"/>
    <col min="15377" max="15377" width="9.875" style="312" customWidth="1"/>
    <col min="15378" max="15378" width="8.75" style="312" customWidth="1"/>
    <col min="15379" max="15379" width="9.25" style="312" customWidth="1"/>
    <col min="15380" max="15380" width="9.75" style="312" customWidth="1"/>
    <col min="15381" max="15381" width="8.25" style="312" customWidth="1"/>
    <col min="15382" max="15382" width="9.25" style="312" customWidth="1"/>
    <col min="15383" max="15383" width="9.75" style="312" customWidth="1"/>
    <col min="15384" max="15384" width="8.625" style="312" customWidth="1"/>
    <col min="15385" max="15385" width="9.25" style="312" customWidth="1"/>
    <col min="15386" max="15386" width="9.75" style="312" customWidth="1"/>
    <col min="15387" max="15387" width="8.875" style="312" customWidth="1"/>
    <col min="15388" max="15388" width="9.25" style="312" customWidth="1"/>
    <col min="15389" max="15389" width="9.75" style="312" customWidth="1"/>
    <col min="15390" max="15390" width="8.875" style="312" customWidth="1"/>
    <col min="15391" max="15391" width="9.25" style="312" customWidth="1"/>
    <col min="15392" max="15392" width="9.75" style="312" customWidth="1"/>
    <col min="15393" max="15394" width="9.25" style="312" customWidth="1"/>
    <col min="15395" max="15395" width="9.75" style="312" customWidth="1"/>
    <col min="15396" max="15397" width="9.25" style="312" customWidth="1"/>
    <col min="15398" max="15401" width="19" style="312" customWidth="1"/>
    <col min="15402" max="15402" width="15.5" style="312" customWidth="1"/>
    <col min="15403" max="15615" width="9" style="312"/>
    <col min="15616" max="15616" width="4.625" style="312" customWidth="1"/>
    <col min="15617" max="15617" width="62" style="312" customWidth="1"/>
    <col min="15618" max="15618" width="8.625" style="312" customWidth="1"/>
    <col min="15619" max="15619" width="8.25" style="312" customWidth="1"/>
    <col min="15620" max="15620" width="9.25" style="312" customWidth="1"/>
    <col min="15621" max="15621" width="9.75" style="312" customWidth="1"/>
    <col min="15622" max="15622" width="8.75" style="312" customWidth="1"/>
    <col min="15623" max="15623" width="9.25" style="312" customWidth="1"/>
    <col min="15624" max="15624" width="8.75" style="312" customWidth="1"/>
    <col min="15625" max="15625" width="8.25" style="312" customWidth="1"/>
    <col min="15626" max="15626" width="9.25" style="312" customWidth="1"/>
    <col min="15627" max="15627" width="9.75" style="312" customWidth="1"/>
    <col min="15628" max="15628" width="8.625" style="312" customWidth="1"/>
    <col min="15629" max="15629" width="9.25" style="312" customWidth="1"/>
    <col min="15630" max="15630" width="9.75" style="312" customWidth="1"/>
    <col min="15631" max="15631" width="8.25" style="312" customWidth="1"/>
    <col min="15632" max="15632" width="9.25" style="312" customWidth="1"/>
    <col min="15633" max="15633" width="9.875" style="312" customWidth="1"/>
    <col min="15634" max="15634" width="8.75" style="312" customWidth="1"/>
    <col min="15635" max="15635" width="9.25" style="312" customWidth="1"/>
    <col min="15636" max="15636" width="9.75" style="312" customWidth="1"/>
    <col min="15637" max="15637" width="8.25" style="312" customWidth="1"/>
    <col min="15638" max="15638" width="9.25" style="312" customWidth="1"/>
    <col min="15639" max="15639" width="9.75" style="312" customWidth="1"/>
    <col min="15640" max="15640" width="8.625" style="312" customWidth="1"/>
    <col min="15641" max="15641" width="9.25" style="312" customWidth="1"/>
    <col min="15642" max="15642" width="9.75" style="312" customWidth="1"/>
    <col min="15643" max="15643" width="8.875" style="312" customWidth="1"/>
    <col min="15644" max="15644" width="9.25" style="312" customWidth="1"/>
    <col min="15645" max="15645" width="9.75" style="312" customWidth="1"/>
    <col min="15646" max="15646" width="8.875" style="312" customWidth="1"/>
    <col min="15647" max="15647" width="9.25" style="312" customWidth="1"/>
    <col min="15648" max="15648" width="9.75" style="312" customWidth="1"/>
    <col min="15649" max="15650" width="9.25" style="312" customWidth="1"/>
    <col min="15651" max="15651" width="9.75" style="312" customWidth="1"/>
    <col min="15652" max="15653" width="9.25" style="312" customWidth="1"/>
    <col min="15654" max="15657" width="19" style="312" customWidth="1"/>
    <col min="15658" max="15658" width="15.5" style="312" customWidth="1"/>
    <col min="15659" max="15871" width="9" style="312"/>
    <col min="15872" max="15872" width="4.625" style="312" customWidth="1"/>
    <col min="15873" max="15873" width="62" style="312" customWidth="1"/>
    <col min="15874" max="15874" width="8.625" style="312" customWidth="1"/>
    <col min="15875" max="15875" width="8.25" style="312" customWidth="1"/>
    <col min="15876" max="15876" width="9.25" style="312" customWidth="1"/>
    <col min="15877" max="15877" width="9.75" style="312" customWidth="1"/>
    <col min="15878" max="15878" width="8.75" style="312" customWidth="1"/>
    <col min="15879" max="15879" width="9.25" style="312" customWidth="1"/>
    <col min="15880" max="15880" width="8.75" style="312" customWidth="1"/>
    <col min="15881" max="15881" width="8.25" style="312" customWidth="1"/>
    <col min="15882" max="15882" width="9.25" style="312" customWidth="1"/>
    <col min="15883" max="15883" width="9.75" style="312" customWidth="1"/>
    <col min="15884" max="15884" width="8.625" style="312" customWidth="1"/>
    <col min="15885" max="15885" width="9.25" style="312" customWidth="1"/>
    <col min="15886" max="15886" width="9.75" style="312" customWidth="1"/>
    <col min="15887" max="15887" width="8.25" style="312" customWidth="1"/>
    <col min="15888" max="15888" width="9.25" style="312" customWidth="1"/>
    <col min="15889" max="15889" width="9.875" style="312" customWidth="1"/>
    <col min="15890" max="15890" width="8.75" style="312" customWidth="1"/>
    <col min="15891" max="15891" width="9.25" style="312" customWidth="1"/>
    <col min="15892" max="15892" width="9.75" style="312" customWidth="1"/>
    <col min="15893" max="15893" width="8.25" style="312" customWidth="1"/>
    <col min="15894" max="15894" width="9.25" style="312" customWidth="1"/>
    <col min="15895" max="15895" width="9.75" style="312" customWidth="1"/>
    <col min="15896" max="15896" width="8.625" style="312" customWidth="1"/>
    <col min="15897" max="15897" width="9.25" style="312" customWidth="1"/>
    <col min="15898" max="15898" width="9.75" style="312" customWidth="1"/>
    <col min="15899" max="15899" width="8.875" style="312" customWidth="1"/>
    <col min="15900" max="15900" width="9.25" style="312" customWidth="1"/>
    <col min="15901" max="15901" width="9.75" style="312" customWidth="1"/>
    <col min="15902" max="15902" width="8.875" style="312" customWidth="1"/>
    <col min="15903" max="15903" width="9.25" style="312" customWidth="1"/>
    <col min="15904" max="15904" width="9.75" style="312" customWidth="1"/>
    <col min="15905" max="15906" width="9.25" style="312" customWidth="1"/>
    <col min="15907" max="15907" width="9.75" style="312" customWidth="1"/>
    <col min="15908" max="15909" width="9.25" style="312" customWidth="1"/>
    <col min="15910" max="15913" width="19" style="312" customWidth="1"/>
    <col min="15914" max="15914" width="15.5" style="312" customWidth="1"/>
    <col min="15915" max="16127" width="9" style="312"/>
    <col min="16128" max="16128" width="4.625" style="312" customWidth="1"/>
    <col min="16129" max="16129" width="62" style="312" customWidth="1"/>
    <col min="16130" max="16130" width="8.625" style="312" customWidth="1"/>
    <col min="16131" max="16131" width="8.25" style="312" customWidth="1"/>
    <col min="16132" max="16132" width="9.25" style="312" customWidth="1"/>
    <col min="16133" max="16133" width="9.75" style="312" customWidth="1"/>
    <col min="16134" max="16134" width="8.75" style="312" customWidth="1"/>
    <col min="16135" max="16135" width="9.25" style="312" customWidth="1"/>
    <col min="16136" max="16136" width="8.75" style="312" customWidth="1"/>
    <col min="16137" max="16137" width="8.25" style="312" customWidth="1"/>
    <col min="16138" max="16138" width="9.25" style="312" customWidth="1"/>
    <col min="16139" max="16139" width="9.75" style="312" customWidth="1"/>
    <col min="16140" max="16140" width="8.625" style="312" customWidth="1"/>
    <col min="16141" max="16141" width="9.25" style="312" customWidth="1"/>
    <col min="16142" max="16142" width="9.75" style="312" customWidth="1"/>
    <col min="16143" max="16143" width="8.25" style="312" customWidth="1"/>
    <col min="16144" max="16144" width="9.25" style="312" customWidth="1"/>
    <col min="16145" max="16145" width="9.875" style="312" customWidth="1"/>
    <col min="16146" max="16146" width="8.75" style="312" customWidth="1"/>
    <col min="16147" max="16147" width="9.25" style="312" customWidth="1"/>
    <col min="16148" max="16148" width="9.75" style="312" customWidth="1"/>
    <col min="16149" max="16149" width="8.25" style="312" customWidth="1"/>
    <col min="16150" max="16150" width="9.25" style="312" customWidth="1"/>
    <col min="16151" max="16151" width="9.75" style="312" customWidth="1"/>
    <col min="16152" max="16152" width="8.625" style="312" customWidth="1"/>
    <col min="16153" max="16153" width="9.25" style="312" customWidth="1"/>
    <col min="16154" max="16154" width="9.75" style="312" customWidth="1"/>
    <col min="16155" max="16155" width="8.875" style="312" customWidth="1"/>
    <col min="16156" max="16156" width="9.25" style="312" customWidth="1"/>
    <col min="16157" max="16157" width="9.75" style="312" customWidth="1"/>
    <col min="16158" max="16158" width="8.875" style="312" customWidth="1"/>
    <col min="16159" max="16159" width="9.25" style="312" customWidth="1"/>
    <col min="16160" max="16160" width="9.75" style="312" customWidth="1"/>
    <col min="16161" max="16162" width="9.25" style="312" customWidth="1"/>
    <col min="16163" max="16163" width="9.75" style="312" customWidth="1"/>
    <col min="16164" max="16165" width="9.25" style="312" customWidth="1"/>
    <col min="16166" max="16169" width="19" style="312" customWidth="1"/>
    <col min="16170" max="16170" width="15.5" style="312" customWidth="1"/>
    <col min="16171" max="16384" width="9" style="312"/>
  </cols>
  <sheetData>
    <row r="1" spans="1:42" s="267" customFormat="1" ht="19.5" x14ac:dyDescent="0.3">
      <c r="A1" s="993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  <c r="AJ1" s="993"/>
      <c r="AK1" s="993"/>
      <c r="AL1" s="993"/>
      <c r="AM1" s="993"/>
      <c r="AN1" s="993"/>
      <c r="AO1" s="993"/>
      <c r="AP1" s="993"/>
    </row>
    <row r="2" spans="1:42" s="268" customFormat="1" ht="19.5" x14ac:dyDescent="0.3">
      <c r="A2" s="994" t="s">
        <v>1220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4"/>
      <c r="AM2" s="994"/>
      <c r="AN2" s="994"/>
      <c r="AO2" s="994"/>
      <c r="AP2" s="994"/>
    </row>
    <row r="3" spans="1:42" s="269" customFormat="1" ht="19.5" x14ac:dyDescent="0.3">
      <c r="A3" s="995" t="s">
        <v>3322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  <c r="AM3" s="995"/>
      <c r="AN3" s="995"/>
      <c r="AO3" s="995"/>
      <c r="AP3" s="995"/>
    </row>
    <row r="4" spans="1:42" s="271" customFormat="1" ht="18.75" customHeight="1" x14ac:dyDescent="0.35">
      <c r="A4" s="996" t="s">
        <v>2</v>
      </c>
      <c r="B4" s="997"/>
      <c r="C4" s="1000" t="s">
        <v>1221</v>
      </c>
      <c r="D4" s="1000"/>
      <c r="E4" s="1000"/>
      <c r="F4" s="1000" t="s">
        <v>1222</v>
      </c>
      <c r="G4" s="1000"/>
      <c r="H4" s="1000"/>
      <c r="I4" s="1000" t="s">
        <v>1223</v>
      </c>
      <c r="J4" s="1000"/>
      <c r="K4" s="1000"/>
      <c r="L4" s="1000" t="s">
        <v>1224</v>
      </c>
      <c r="M4" s="1000"/>
      <c r="N4" s="1000"/>
      <c r="O4" s="1000" t="s">
        <v>1225</v>
      </c>
      <c r="P4" s="1000"/>
      <c r="Q4" s="1000"/>
      <c r="R4" s="1000" t="s">
        <v>1226</v>
      </c>
      <c r="S4" s="1000"/>
      <c r="T4" s="1000"/>
      <c r="U4" s="1000" t="s">
        <v>1227</v>
      </c>
      <c r="V4" s="1000"/>
      <c r="W4" s="1000"/>
      <c r="X4" s="1000" t="s">
        <v>3323</v>
      </c>
      <c r="Y4" s="1000"/>
      <c r="Z4" s="1000"/>
      <c r="AA4" s="1000" t="s">
        <v>3324</v>
      </c>
      <c r="AB4" s="1000"/>
      <c r="AC4" s="1000"/>
      <c r="AD4" s="1004" t="s">
        <v>3325</v>
      </c>
      <c r="AE4" s="1005"/>
      <c r="AF4" s="1006"/>
      <c r="AG4" s="1004" t="s">
        <v>1228</v>
      </c>
      <c r="AH4" s="1005"/>
      <c r="AI4" s="1006"/>
      <c r="AJ4" s="1004" t="s">
        <v>1229</v>
      </c>
      <c r="AK4" s="1005"/>
      <c r="AL4" s="1006"/>
      <c r="AM4" s="1001" t="s">
        <v>1230</v>
      </c>
      <c r="AN4" s="1002"/>
      <c r="AO4" s="1003"/>
      <c r="AP4" s="270" t="s">
        <v>1231</v>
      </c>
    </row>
    <row r="5" spans="1:42" s="271" customFormat="1" ht="23.25" customHeight="1" x14ac:dyDescent="0.35">
      <c r="A5" s="998"/>
      <c r="B5" s="999"/>
      <c r="C5" s="272" t="s">
        <v>26</v>
      </c>
      <c r="D5" s="273" t="s">
        <v>27</v>
      </c>
      <c r="E5" s="273" t="s">
        <v>28</v>
      </c>
      <c r="F5" s="272" t="s">
        <v>26</v>
      </c>
      <c r="G5" s="273" t="s">
        <v>27</v>
      </c>
      <c r="H5" s="273" t="s">
        <v>28</v>
      </c>
      <c r="I5" s="272" t="s">
        <v>26</v>
      </c>
      <c r="J5" s="273" t="s">
        <v>27</v>
      </c>
      <c r="K5" s="273" t="s">
        <v>28</v>
      </c>
      <c r="L5" s="272" t="s">
        <v>26</v>
      </c>
      <c r="M5" s="273" t="s">
        <v>27</v>
      </c>
      <c r="N5" s="273" t="s">
        <v>28</v>
      </c>
      <c r="O5" s="272" t="s">
        <v>26</v>
      </c>
      <c r="P5" s="273" t="s">
        <v>27</v>
      </c>
      <c r="Q5" s="273" t="s">
        <v>28</v>
      </c>
      <c r="R5" s="272" t="s">
        <v>26</v>
      </c>
      <c r="S5" s="273" t="s">
        <v>27</v>
      </c>
      <c r="T5" s="273" t="s">
        <v>28</v>
      </c>
      <c r="U5" s="272" t="s">
        <v>26</v>
      </c>
      <c r="V5" s="273" t="s">
        <v>27</v>
      </c>
      <c r="W5" s="273" t="s">
        <v>28</v>
      </c>
      <c r="X5" s="272" t="s">
        <v>26</v>
      </c>
      <c r="Y5" s="273" t="s">
        <v>27</v>
      </c>
      <c r="Z5" s="273" t="s">
        <v>28</v>
      </c>
      <c r="AA5" s="272" t="s">
        <v>26</v>
      </c>
      <c r="AB5" s="273" t="s">
        <v>27</v>
      </c>
      <c r="AC5" s="273" t="s">
        <v>28</v>
      </c>
      <c r="AD5" s="272" t="s">
        <v>26</v>
      </c>
      <c r="AE5" s="273" t="s">
        <v>27</v>
      </c>
      <c r="AF5" s="273" t="s">
        <v>28</v>
      </c>
      <c r="AG5" s="274" t="s">
        <v>26</v>
      </c>
      <c r="AH5" s="275" t="s">
        <v>27</v>
      </c>
      <c r="AI5" s="273" t="s">
        <v>28</v>
      </c>
      <c r="AJ5" s="276" t="s">
        <v>26</v>
      </c>
      <c r="AK5" s="275" t="s">
        <v>27</v>
      </c>
      <c r="AL5" s="273" t="s">
        <v>28</v>
      </c>
      <c r="AM5" s="277" t="s">
        <v>26</v>
      </c>
      <c r="AN5" s="277" t="s">
        <v>1232</v>
      </c>
      <c r="AO5" s="278" t="s">
        <v>28</v>
      </c>
      <c r="AP5" s="279" t="s">
        <v>1233</v>
      </c>
    </row>
    <row r="6" spans="1:42" s="271" customFormat="1" ht="22.5" x14ac:dyDescent="0.45">
      <c r="A6" s="280">
        <v>1</v>
      </c>
      <c r="B6" s="281" t="s">
        <v>31</v>
      </c>
      <c r="C6" s="282">
        <v>433400</v>
      </c>
      <c r="D6" s="283">
        <v>56342</v>
      </c>
      <c r="E6" s="283">
        <v>13002</v>
      </c>
      <c r="F6" s="282">
        <v>460000</v>
      </c>
      <c r="G6" s="283">
        <v>59800</v>
      </c>
      <c r="H6" s="283">
        <v>13800</v>
      </c>
      <c r="I6" s="282">
        <v>691700</v>
      </c>
      <c r="J6" s="283">
        <v>68708</v>
      </c>
      <c r="K6" s="283">
        <v>18394</v>
      </c>
      <c r="L6" s="282">
        <v>648571</v>
      </c>
      <c r="M6" s="283">
        <v>54022.84</v>
      </c>
      <c r="N6" s="283">
        <v>16091.42</v>
      </c>
      <c r="O6" s="282">
        <v>320000</v>
      </c>
      <c r="P6" s="283">
        <v>41600</v>
      </c>
      <c r="Q6" s="283">
        <v>9600</v>
      </c>
      <c r="R6" s="282">
        <v>822500</v>
      </c>
      <c r="S6" s="283">
        <v>47300</v>
      </c>
      <c r="T6" s="283">
        <v>18050</v>
      </c>
      <c r="U6" s="282">
        <v>484000</v>
      </c>
      <c r="V6" s="283">
        <v>62920</v>
      </c>
      <c r="W6" s="283">
        <v>14520</v>
      </c>
      <c r="X6" s="282">
        <v>571600</v>
      </c>
      <c r="Y6" s="283">
        <v>74308</v>
      </c>
      <c r="Z6" s="283">
        <v>17148</v>
      </c>
      <c r="AA6" s="282">
        <v>2118550</v>
      </c>
      <c r="AB6" s="283">
        <v>145942</v>
      </c>
      <c r="AC6" s="283">
        <v>49171</v>
      </c>
      <c r="AD6" s="282">
        <v>630900</v>
      </c>
      <c r="AE6" s="283">
        <v>41436</v>
      </c>
      <c r="AF6" s="283">
        <v>14418</v>
      </c>
      <c r="AG6" s="207">
        <v>-302500</v>
      </c>
      <c r="AH6" s="284">
        <v>20300</v>
      </c>
      <c r="AI6" s="284">
        <v>-2450</v>
      </c>
      <c r="AJ6" s="207">
        <v>0</v>
      </c>
      <c r="AK6" s="208">
        <v>0</v>
      </c>
      <c r="AL6" s="208">
        <v>0</v>
      </c>
      <c r="AM6" s="285">
        <v>6878721</v>
      </c>
      <c r="AN6" s="285">
        <v>672678.84</v>
      </c>
      <c r="AO6" s="285">
        <v>181744.41999999998</v>
      </c>
      <c r="AP6" s="285">
        <v>6024297.7400000002</v>
      </c>
    </row>
    <row r="7" spans="1:42" s="271" customFormat="1" ht="22.5" x14ac:dyDescent="0.45">
      <c r="A7" s="280">
        <v>2</v>
      </c>
      <c r="B7" s="281" t="s">
        <v>37</v>
      </c>
      <c r="C7" s="282">
        <v>0</v>
      </c>
      <c r="D7" s="283">
        <v>0</v>
      </c>
      <c r="E7" s="283">
        <v>0</v>
      </c>
      <c r="F7" s="282">
        <v>918184.5</v>
      </c>
      <c r="G7" s="283">
        <v>98287.38</v>
      </c>
      <c r="H7" s="283">
        <v>25203.69</v>
      </c>
      <c r="I7" s="282">
        <v>0</v>
      </c>
      <c r="J7" s="283">
        <v>0</v>
      </c>
      <c r="K7" s="283">
        <v>0</v>
      </c>
      <c r="L7" s="282">
        <v>0</v>
      </c>
      <c r="M7" s="283">
        <v>0</v>
      </c>
      <c r="N7" s="283">
        <v>0</v>
      </c>
      <c r="O7" s="282">
        <v>78061.5</v>
      </c>
      <c r="P7" s="283">
        <v>3122.46</v>
      </c>
      <c r="Q7" s="283">
        <v>1561.23</v>
      </c>
      <c r="R7" s="282">
        <v>49085</v>
      </c>
      <c r="S7" s="283">
        <v>2683.4</v>
      </c>
      <c r="T7" s="283">
        <v>1061.7</v>
      </c>
      <c r="U7" s="282">
        <v>0</v>
      </c>
      <c r="V7" s="283">
        <v>0</v>
      </c>
      <c r="W7" s="283">
        <v>0</v>
      </c>
      <c r="X7" s="282">
        <v>0</v>
      </c>
      <c r="Y7" s="283">
        <v>0</v>
      </c>
      <c r="Z7" s="283">
        <v>0</v>
      </c>
      <c r="AA7" s="282">
        <v>0</v>
      </c>
      <c r="AB7" s="283">
        <v>0</v>
      </c>
      <c r="AC7" s="283">
        <v>0</v>
      </c>
      <c r="AD7" s="282">
        <v>67500</v>
      </c>
      <c r="AE7" s="283">
        <v>2700</v>
      </c>
      <c r="AF7" s="283">
        <v>1350</v>
      </c>
      <c r="AG7" s="207">
        <v>186200</v>
      </c>
      <c r="AH7" s="284">
        <v>7448</v>
      </c>
      <c r="AI7" s="284">
        <v>3724</v>
      </c>
      <c r="AJ7" s="207">
        <v>381400</v>
      </c>
      <c r="AK7" s="208">
        <v>16066</v>
      </c>
      <c r="AL7" s="208">
        <v>7718</v>
      </c>
      <c r="AM7" s="285">
        <v>1680431</v>
      </c>
      <c r="AN7" s="285">
        <v>130307.24</v>
      </c>
      <c r="AO7" s="285">
        <v>40618.619999999995</v>
      </c>
      <c r="AP7" s="285">
        <v>1509505.1400000001</v>
      </c>
    </row>
    <row r="8" spans="1:42" s="287" customFormat="1" ht="22.5" x14ac:dyDescent="0.45">
      <c r="A8" s="286">
        <v>3</v>
      </c>
      <c r="B8" s="281" t="s">
        <v>39</v>
      </c>
      <c r="C8" s="282">
        <v>0</v>
      </c>
      <c r="D8" s="283">
        <v>0</v>
      </c>
      <c r="E8" s="283">
        <v>0</v>
      </c>
      <c r="F8" s="282">
        <v>0</v>
      </c>
      <c r="G8" s="283">
        <v>0</v>
      </c>
      <c r="H8" s="283">
        <v>0</v>
      </c>
      <c r="I8" s="282">
        <v>0</v>
      </c>
      <c r="J8" s="283">
        <v>0</v>
      </c>
      <c r="K8" s="283">
        <v>0</v>
      </c>
      <c r="L8" s="282">
        <v>0</v>
      </c>
      <c r="M8" s="283">
        <v>0</v>
      </c>
      <c r="N8" s="283">
        <v>0</v>
      </c>
      <c r="O8" s="282">
        <v>0</v>
      </c>
      <c r="P8" s="283">
        <v>0</v>
      </c>
      <c r="Q8" s="283">
        <v>0</v>
      </c>
      <c r="R8" s="282">
        <v>5000</v>
      </c>
      <c r="S8" s="283">
        <v>200</v>
      </c>
      <c r="T8" s="283">
        <v>100</v>
      </c>
      <c r="U8" s="282">
        <v>24000</v>
      </c>
      <c r="V8" s="283">
        <v>3120</v>
      </c>
      <c r="W8" s="283">
        <v>720</v>
      </c>
      <c r="X8" s="282">
        <v>0</v>
      </c>
      <c r="Y8" s="283">
        <v>0</v>
      </c>
      <c r="Z8" s="283">
        <v>0</v>
      </c>
      <c r="AA8" s="282">
        <v>0</v>
      </c>
      <c r="AB8" s="283">
        <v>0</v>
      </c>
      <c r="AC8" s="283">
        <v>0</v>
      </c>
      <c r="AD8" s="282">
        <v>0</v>
      </c>
      <c r="AE8" s="283">
        <v>0</v>
      </c>
      <c r="AF8" s="283">
        <v>0</v>
      </c>
      <c r="AG8" s="207">
        <v>8000</v>
      </c>
      <c r="AH8" s="284">
        <v>1040</v>
      </c>
      <c r="AI8" s="284">
        <v>240</v>
      </c>
      <c r="AJ8" s="207">
        <v>0</v>
      </c>
      <c r="AK8" s="208">
        <v>0</v>
      </c>
      <c r="AL8" s="208">
        <v>0</v>
      </c>
      <c r="AM8" s="285">
        <v>37000</v>
      </c>
      <c r="AN8" s="285">
        <v>4360</v>
      </c>
      <c r="AO8" s="285">
        <v>1060</v>
      </c>
      <c r="AP8" s="285">
        <v>31580</v>
      </c>
    </row>
    <row r="9" spans="1:42" s="271" customFormat="1" ht="22.5" x14ac:dyDescent="0.45">
      <c r="A9" s="280">
        <v>4</v>
      </c>
      <c r="B9" s="281" t="s">
        <v>41</v>
      </c>
      <c r="C9" s="282">
        <v>75000</v>
      </c>
      <c r="D9" s="283">
        <v>5700</v>
      </c>
      <c r="E9" s="283">
        <v>1800</v>
      </c>
      <c r="F9" s="282">
        <v>20000</v>
      </c>
      <c r="G9" s="283">
        <v>800</v>
      </c>
      <c r="H9" s="283">
        <v>400</v>
      </c>
      <c r="I9" s="282">
        <v>0</v>
      </c>
      <c r="J9" s="283">
        <v>0</v>
      </c>
      <c r="K9" s="283">
        <v>0</v>
      </c>
      <c r="L9" s="282">
        <v>160000</v>
      </c>
      <c r="M9" s="283">
        <v>6400</v>
      </c>
      <c r="N9" s="283">
        <v>3200</v>
      </c>
      <c r="O9" s="282">
        <v>0</v>
      </c>
      <c r="P9" s="283">
        <v>0</v>
      </c>
      <c r="Q9" s="283">
        <v>0</v>
      </c>
      <c r="R9" s="282">
        <v>30000</v>
      </c>
      <c r="S9" s="283">
        <v>1200</v>
      </c>
      <c r="T9" s="283">
        <v>600</v>
      </c>
      <c r="U9" s="282">
        <v>0</v>
      </c>
      <c r="V9" s="283">
        <v>0</v>
      </c>
      <c r="W9" s="283">
        <v>0</v>
      </c>
      <c r="X9" s="282">
        <v>0</v>
      </c>
      <c r="Y9" s="283">
        <v>0</v>
      </c>
      <c r="Z9" s="283">
        <v>0</v>
      </c>
      <c r="AA9" s="282">
        <v>226200</v>
      </c>
      <c r="AB9" s="283">
        <v>9048</v>
      </c>
      <c r="AC9" s="283">
        <v>4524</v>
      </c>
      <c r="AD9" s="282">
        <v>144800</v>
      </c>
      <c r="AE9" s="283">
        <v>8582</v>
      </c>
      <c r="AF9" s="283">
        <v>3206</v>
      </c>
      <c r="AG9" s="207">
        <v>207600</v>
      </c>
      <c r="AH9" s="284">
        <v>14892</v>
      </c>
      <c r="AI9" s="284">
        <v>4884</v>
      </c>
      <c r="AJ9" s="207">
        <v>273606.65000000002</v>
      </c>
      <c r="AK9" s="208">
        <v>21168.86</v>
      </c>
      <c r="AL9" s="208">
        <v>6608.2</v>
      </c>
      <c r="AM9" s="285">
        <v>1137206.6499999999</v>
      </c>
      <c r="AN9" s="285">
        <v>67790.86</v>
      </c>
      <c r="AO9" s="285">
        <v>25222.2</v>
      </c>
      <c r="AP9" s="285">
        <v>1044193.5899999999</v>
      </c>
    </row>
    <row r="10" spans="1:42" s="271" customFormat="1" ht="22.5" x14ac:dyDescent="0.45">
      <c r="A10" s="280">
        <v>5</v>
      </c>
      <c r="B10" s="281" t="s">
        <v>43</v>
      </c>
      <c r="C10" s="282">
        <v>0</v>
      </c>
      <c r="D10" s="283">
        <v>0</v>
      </c>
      <c r="E10" s="283">
        <v>0</v>
      </c>
      <c r="F10" s="282">
        <v>0</v>
      </c>
      <c r="G10" s="283">
        <v>0</v>
      </c>
      <c r="H10" s="283">
        <v>0</v>
      </c>
      <c r="I10" s="282">
        <v>0</v>
      </c>
      <c r="J10" s="283">
        <v>0</v>
      </c>
      <c r="K10" s="283">
        <v>0</v>
      </c>
      <c r="L10" s="282">
        <v>0</v>
      </c>
      <c r="M10" s="283">
        <v>0</v>
      </c>
      <c r="N10" s="283">
        <v>0</v>
      </c>
      <c r="O10" s="282">
        <v>105000</v>
      </c>
      <c r="P10" s="283">
        <v>4200</v>
      </c>
      <c r="Q10" s="283">
        <v>2100</v>
      </c>
      <c r="R10" s="282">
        <v>0</v>
      </c>
      <c r="S10" s="283">
        <v>0</v>
      </c>
      <c r="T10" s="283">
        <v>0</v>
      </c>
      <c r="U10" s="282">
        <v>0</v>
      </c>
      <c r="V10" s="283">
        <v>0</v>
      </c>
      <c r="W10" s="283">
        <v>0</v>
      </c>
      <c r="X10" s="282">
        <v>0</v>
      </c>
      <c r="Y10" s="283">
        <v>0</v>
      </c>
      <c r="Z10" s="283">
        <v>0</v>
      </c>
      <c r="AA10" s="282">
        <v>48000</v>
      </c>
      <c r="AB10" s="283">
        <v>1920</v>
      </c>
      <c r="AC10" s="283">
        <v>960</v>
      </c>
      <c r="AD10" s="282">
        <v>90000</v>
      </c>
      <c r="AE10" s="283">
        <v>3600</v>
      </c>
      <c r="AF10" s="283">
        <v>1800</v>
      </c>
      <c r="AG10" s="207">
        <v>0</v>
      </c>
      <c r="AH10" s="208">
        <v>0</v>
      </c>
      <c r="AI10" s="208">
        <v>0</v>
      </c>
      <c r="AJ10" s="207">
        <v>0</v>
      </c>
      <c r="AK10" s="208">
        <v>0</v>
      </c>
      <c r="AL10" s="208">
        <v>0</v>
      </c>
      <c r="AM10" s="285">
        <v>243000</v>
      </c>
      <c r="AN10" s="285">
        <v>9720</v>
      </c>
      <c r="AO10" s="285">
        <v>4860</v>
      </c>
      <c r="AP10" s="285">
        <v>228420</v>
      </c>
    </row>
    <row r="11" spans="1:42" s="287" customFormat="1" ht="22.5" x14ac:dyDescent="0.45">
      <c r="A11" s="286">
        <v>6</v>
      </c>
      <c r="B11" s="281" t="s">
        <v>45</v>
      </c>
      <c r="C11" s="282">
        <v>0</v>
      </c>
      <c r="D11" s="283">
        <v>0</v>
      </c>
      <c r="E11" s="283">
        <v>0</v>
      </c>
      <c r="F11" s="282">
        <v>0</v>
      </c>
      <c r="G11" s="283">
        <v>0</v>
      </c>
      <c r="H11" s="283">
        <v>0</v>
      </c>
      <c r="I11" s="282">
        <v>0</v>
      </c>
      <c r="J11" s="283">
        <v>0</v>
      </c>
      <c r="K11" s="283">
        <v>0</v>
      </c>
      <c r="L11" s="282">
        <v>0</v>
      </c>
      <c r="M11" s="283">
        <v>0</v>
      </c>
      <c r="N11" s="283">
        <v>0</v>
      </c>
      <c r="O11" s="282">
        <v>0</v>
      </c>
      <c r="P11" s="283">
        <v>0</v>
      </c>
      <c r="Q11" s="283">
        <v>0</v>
      </c>
      <c r="R11" s="282">
        <v>0</v>
      </c>
      <c r="S11" s="283">
        <v>0</v>
      </c>
      <c r="T11" s="283">
        <v>0</v>
      </c>
      <c r="U11" s="282">
        <v>0</v>
      </c>
      <c r="V11" s="283">
        <v>0</v>
      </c>
      <c r="W11" s="283">
        <v>0</v>
      </c>
      <c r="X11" s="282">
        <v>0</v>
      </c>
      <c r="Y11" s="283">
        <v>0</v>
      </c>
      <c r="Z11" s="283">
        <v>0</v>
      </c>
      <c r="AA11" s="282">
        <v>0</v>
      </c>
      <c r="AB11" s="283">
        <v>0</v>
      </c>
      <c r="AC11" s="283">
        <v>0</v>
      </c>
      <c r="AD11" s="282">
        <v>0</v>
      </c>
      <c r="AE11" s="283">
        <v>0</v>
      </c>
      <c r="AF11" s="283">
        <v>0</v>
      </c>
      <c r="AG11" s="207">
        <v>0</v>
      </c>
      <c r="AH11" s="208">
        <v>0</v>
      </c>
      <c r="AI11" s="208">
        <v>0</v>
      </c>
      <c r="AJ11" s="207">
        <v>0</v>
      </c>
      <c r="AK11" s="208">
        <v>0</v>
      </c>
      <c r="AL11" s="208">
        <v>0</v>
      </c>
      <c r="AM11" s="285">
        <v>0</v>
      </c>
      <c r="AN11" s="285">
        <v>0</v>
      </c>
      <c r="AO11" s="285">
        <v>0</v>
      </c>
      <c r="AP11" s="285">
        <v>0</v>
      </c>
    </row>
    <row r="12" spans="1:42" s="271" customFormat="1" ht="22.5" x14ac:dyDescent="0.45">
      <c r="A12" s="280">
        <v>7</v>
      </c>
      <c r="B12" s="281" t="s">
        <v>47</v>
      </c>
      <c r="C12" s="282">
        <v>0</v>
      </c>
      <c r="D12" s="283">
        <v>0</v>
      </c>
      <c r="E12" s="283">
        <v>0</v>
      </c>
      <c r="F12" s="282">
        <v>542900</v>
      </c>
      <c r="G12" s="283">
        <v>23552</v>
      </c>
      <c r="H12" s="283">
        <v>11062</v>
      </c>
      <c r="I12" s="282">
        <v>0</v>
      </c>
      <c r="J12" s="283">
        <v>0</v>
      </c>
      <c r="K12" s="283">
        <v>0</v>
      </c>
      <c r="L12" s="282">
        <v>0</v>
      </c>
      <c r="M12" s="283">
        <v>0</v>
      </c>
      <c r="N12" s="283">
        <v>0</v>
      </c>
      <c r="O12" s="282">
        <v>0</v>
      </c>
      <c r="P12" s="283">
        <v>0</v>
      </c>
      <c r="Q12" s="283">
        <v>0</v>
      </c>
      <c r="R12" s="282">
        <v>226000</v>
      </c>
      <c r="S12" s="283">
        <v>9040</v>
      </c>
      <c r="T12" s="283">
        <v>4520</v>
      </c>
      <c r="U12" s="282">
        <v>0</v>
      </c>
      <c r="V12" s="283">
        <v>0</v>
      </c>
      <c r="W12" s="283">
        <v>0</v>
      </c>
      <c r="X12" s="282">
        <v>0</v>
      </c>
      <c r="Y12" s="283">
        <v>0</v>
      </c>
      <c r="Z12" s="283">
        <v>0</v>
      </c>
      <c r="AA12" s="282">
        <v>0</v>
      </c>
      <c r="AB12" s="283">
        <v>0</v>
      </c>
      <c r="AC12" s="283">
        <v>0</v>
      </c>
      <c r="AD12" s="282">
        <v>0</v>
      </c>
      <c r="AE12" s="283">
        <v>0</v>
      </c>
      <c r="AF12" s="283">
        <v>0</v>
      </c>
      <c r="AG12" s="207">
        <v>180420</v>
      </c>
      <c r="AH12" s="284">
        <v>23454.6</v>
      </c>
      <c r="AI12" s="284">
        <v>5412.6</v>
      </c>
      <c r="AJ12" s="207">
        <v>0</v>
      </c>
      <c r="AK12" s="208">
        <v>0</v>
      </c>
      <c r="AL12" s="208">
        <v>0</v>
      </c>
      <c r="AM12" s="285">
        <v>949320</v>
      </c>
      <c r="AN12" s="285">
        <v>56046.6</v>
      </c>
      <c r="AO12" s="285">
        <v>20994.6</v>
      </c>
      <c r="AP12" s="285">
        <v>872278.8</v>
      </c>
    </row>
    <row r="13" spans="1:42" s="271" customFormat="1" ht="22.5" x14ac:dyDescent="0.45">
      <c r="A13" s="280">
        <v>8</v>
      </c>
      <c r="B13" s="281" t="s">
        <v>49</v>
      </c>
      <c r="C13" s="282">
        <v>0</v>
      </c>
      <c r="D13" s="283">
        <v>0</v>
      </c>
      <c r="E13" s="283">
        <v>0</v>
      </c>
      <c r="F13" s="282">
        <v>0</v>
      </c>
      <c r="G13" s="283">
        <v>0</v>
      </c>
      <c r="H13" s="283">
        <v>0</v>
      </c>
      <c r="I13" s="282">
        <v>0</v>
      </c>
      <c r="J13" s="283">
        <v>0</v>
      </c>
      <c r="K13" s="283">
        <v>0</v>
      </c>
      <c r="L13" s="282">
        <v>0</v>
      </c>
      <c r="M13" s="283">
        <v>0</v>
      </c>
      <c r="N13" s="283">
        <v>0</v>
      </c>
      <c r="O13" s="282">
        <v>0</v>
      </c>
      <c r="P13" s="283">
        <v>0</v>
      </c>
      <c r="Q13" s="283">
        <v>0</v>
      </c>
      <c r="R13" s="282">
        <v>0</v>
      </c>
      <c r="S13" s="283">
        <v>0</v>
      </c>
      <c r="T13" s="283">
        <v>0</v>
      </c>
      <c r="U13" s="282">
        <v>0</v>
      </c>
      <c r="V13" s="283">
        <v>0</v>
      </c>
      <c r="W13" s="283">
        <v>0</v>
      </c>
      <c r="X13" s="282">
        <v>0</v>
      </c>
      <c r="Y13" s="283">
        <v>0</v>
      </c>
      <c r="Z13" s="283">
        <v>0</v>
      </c>
      <c r="AA13" s="282">
        <v>0</v>
      </c>
      <c r="AB13" s="283">
        <v>0</v>
      </c>
      <c r="AC13" s="283">
        <v>0</v>
      </c>
      <c r="AD13" s="282">
        <v>0</v>
      </c>
      <c r="AE13" s="283">
        <v>0</v>
      </c>
      <c r="AF13" s="283">
        <v>0</v>
      </c>
      <c r="AG13" s="207">
        <v>0</v>
      </c>
      <c r="AH13" s="284">
        <v>0</v>
      </c>
      <c r="AI13" s="284">
        <v>0</v>
      </c>
      <c r="AJ13" s="207">
        <v>0</v>
      </c>
      <c r="AK13" s="208">
        <v>0</v>
      </c>
      <c r="AL13" s="208">
        <v>0</v>
      </c>
      <c r="AM13" s="285">
        <v>0</v>
      </c>
      <c r="AN13" s="285">
        <v>0</v>
      </c>
      <c r="AO13" s="285">
        <v>0</v>
      </c>
      <c r="AP13" s="285">
        <v>0</v>
      </c>
    </row>
    <row r="14" spans="1:42" s="271" customFormat="1" ht="22.5" x14ac:dyDescent="0.45">
      <c r="A14" s="286">
        <v>9</v>
      </c>
      <c r="B14" s="281" t="s">
        <v>1234</v>
      </c>
      <c r="C14" s="282">
        <v>0</v>
      </c>
      <c r="D14" s="283">
        <v>0</v>
      </c>
      <c r="E14" s="283">
        <v>0</v>
      </c>
      <c r="F14" s="282">
        <v>0</v>
      </c>
      <c r="G14" s="283">
        <v>0</v>
      </c>
      <c r="H14" s="283">
        <v>0</v>
      </c>
      <c r="I14" s="282">
        <v>0</v>
      </c>
      <c r="J14" s="283">
        <v>0</v>
      </c>
      <c r="K14" s="283">
        <v>0</v>
      </c>
      <c r="L14" s="282">
        <v>0</v>
      </c>
      <c r="M14" s="283">
        <v>0</v>
      </c>
      <c r="N14" s="283">
        <v>0</v>
      </c>
      <c r="O14" s="282">
        <v>0</v>
      </c>
      <c r="P14" s="283">
        <v>0</v>
      </c>
      <c r="Q14" s="283">
        <v>0</v>
      </c>
      <c r="R14" s="282">
        <v>9500</v>
      </c>
      <c r="S14" s="283">
        <v>1235</v>
      </c>
      <c r="T14" s="283">
        <v>285</v>
      </c>
      <c r="U14" s="282">
        <v>0</v>
      </c>
      <c r="V14" s="283">
        <v>0</v>
      </c>
      <c r="W14" s="283">
        <v>0</v>
      </c>
      <c r="X14" s="282">
        <v>6500</v>
      </c>
      <c r="Y14" s="283">
        <v>845</v>
      </c>
      <c r="Z14" s="283">
        <v>195</v>
      </c>
      <c r="AA14" s="282">
        <v>8750</v>
      </c>
      <c r="AB14" s="283">
        <v>1137.5</v>
      </c>
      <c r="AC14" s="283">
        <v>262.5</v>
      </c>
      <c r="AD14" s="282">
        <v>0</v>
      </c>
      <c r="AE14" s="283">
        <v>0</v>
      </c>
      <c r="AF14" s="283">
        <v>0</v>
      </c>
      <c r="AG14" s="207">
        <v>0</v>
      </c>
      <c r="AH14" s="284">
        <v>0</v>
      </c>
      <c r="AI14" s="284">
        <v>0</v>
      </c>
      <c r="AJ14" s="207">
        <v>0</v>
      </c>
      <c r="AK14" s="208">
        <v>0</v>
      </c>
      <c r="AL14" s="208">
        <v>0</v>
      </c>
      <c r="AM14" s="285">
        <v>24750</v>
      </c>
      <c r="AN14" s="285">
        <v>3217.5</v>
      </c>
      <c r="AO14" s="285">
        <v>742.5</v>
      </c>
      <c r="AP14" s="285">
        <v>20790</v>
      </c>
    </row>
    <row r="15" spans="1:42" s="271" customFormat="1" ht="22.5" x14ac:dyDescent="0.45">
      <c r="A15" s="280">
        <v>10</v>
      </c>
      <c r="B15" s="281" t="s">
        <v>1235</v>
      </c>
      <c r="C15" s="282">
        <v>0</v>
      </c>
      <c r="D15" s="283">
        <v>0</v>
      </c>
      <c r="E15" s="283">
        <v>0</v>
      </c>
      <c r="F15" s="282">
        <v>0</v>
      </c>
      <c r="G15" s="283">
        <v>0</v>
      </c>
      <c r="H15" s="283">
        <v>0</v>
      </c>
      <c r="I15" s="282">
        <v>0</v>
      </c>
      <c r="J15" s="283">
        <v>0</v>
      </c>
      <c r="K15" s="283">
        <v>0</v>
      </c>
      <c r="L15" s="282">
        <v>56700</v>
      </c>
      <c r="M15" s="283">
        <v>7371</v>
      </c>
      <c r="N15" s="283">
        <v>1701</v>
      </c>
      <c r="O15" s="282">
        <v>10200</v>
      </c>
      <c r="P15" s="283">
        <v>1326</v>
      </c>
      <c r="Q15" s="283">
        <v>306</v>
      </c>
      <c r="R15" s="282">
        <v>0</v>
      </c>
      <c r="S15" s="283">
        <v>0</v>
      </c>
      <c r="T15" s="283">
        <v>0</v>
      </c>
      <c r="U15" s="282">
        <v>27000</v>
      </c>
      <c r="V15" s="283">
        <v>3510</v>
      </c>
      <c r="W15" s="283">
        <v>810</v>
      </c>
      <c r="X15" s="282">
        <v>14000</v>
      </c>
      <c r="Y15" s="283">
        <v>1820</v>
      </c>
      <c r="Z15" s="283">
        <v>420</v>
      </c>
      <c r="AA15" s="282">
        <v>0</v>
      </c>
      <c r="AB15" s="283">
        <v>0</v>
      </c>
      <c r="AC15" s="283">
        <v>0</v>
      </c>
      <c r="AD15" s="282">
        <v>140480</v>
      </c>
      <c r="AE15" s="283">
        <v>11509.7</v>
      </c>
      <c r="AF15" s="283">
        <v>3464.1</v>
      </c>
      <c r="AG15" s="207">
        <v>0</v>
      </c>
      <c r="AH15" s="284">
        <v>0</v>
      </c>
      <c r="AI15" s="284">
        <v>0</v>
      </c>
      <c r="AJ15" s="207">
        <v>0</v>
      </c>
      <c r="AK15" s="208">
        <v>0</v>
      </c>
      <c r="AL15" s="208">
        <v>0</v>
      </c>
      <c r="AM15" s="285">
        <v>248380</v>
      </c>
      <c r="AN15" s="285">
        <v>25536.7</v>
      </c>
      <c r="AO15" s="285">
        <v>6701.1</v>
      </c>
      <c r="AP15" s="285">
        <v>216142.19999999998</v>
      </c>
    </row>
    <row r="16" spans="1:42" s="271" customFormat="1" ht="22.5" x14ac:dyDescent="0.45">
      <c r="A16" s="280">
        <v>11</v>
      </c>
      <c r="B16" s="281" t="s">
        <v>55</v>
      </c>
      <c r="C16" s="282">
        <v>0</v>
      </c>
      <c r="D16" s="283">
        <v>0</v>
      </c>
      <c r="E16" s="283">
        <v>0</v>
      </c>
      <c r="F16" s="282">
        <v>0</v>
      </c>
      <c r="G16" s="283">
        <v>0</v>
      </c>
      <c r="H16" s="283">
        <v>0</v>
      </c>
      <c r="I16" s="282">
        <v>0</v>
      </c>
      <c r="J16" s="283">
        <v>0</v>
      </c>
      <c r="K16" s="283">
        <v>0</v>
      </c>
      <c r="L16" s="282">
        <v>0</v>
      </c>
      <c r="M16" s="283">
        <v>0</v>
      </c>
      <c r="N16" s="283">
        <v>0</v>
      </c>
      <c r="O16" s="282">
        <v>0</v>
      </c>
      <c r="P16" s="283">
        <v>0</v>
      </c>
      <c r="Q16" s="283">
        <v>0</v>
      </c>
      <c r="R16" s="282">
        <v>0</v>
      </c>
      <c r="S16" s="283">
        <v>0</v>
      </c>
      <c r="T16" s="283">
        <v>0</v>
      </c>
      <c r="U16" s="282">
        <v>0</v>
      </c>
      <c r="V16" s="283">
        <v>0</v>
      </c>
      <c r="W16" s="283">
        <v>0</v>
      </c>
      <c r="X16" s="282">
        <v>0</v>
      </c>
      <c r="Y16" s="283">
        <v>0</v>
      </c>
      <c r="Z16" s="283">
        <v>0</v>
      </c>
      <c r="AA16" s="282">
        <v>0</v>
      </c>
      <c r="AB16" s="283">
        <v>0</v>
      </c>
      <c r="AC16" s="283">
        <v>0</v>
      </c>
      <c r="AD16" s="282">
        <v>0</v>
      </c>
      <c r="AE16" s="283">
        <v>0</v>
      </c>
      <c r="AF16" s="283">
        <v>0</v>
      </c>
      <c r="AG16" s="207">
        <v>662500</v>
      </c>
      <c r="AH16" s="284">
        <v>26500</v>
      </c>
      <c r="AI16" s="284">
        <v>13250</v>
      </c>
      <c r="AJ16" s="207">
        <v>0</v>
      </c>
      <c r="AK16" s="208">
        <v>0</v>
      </c>
      <c r="AL16" s="208">
        <v>0</v>
      </c>
      <c r="AM16" s="285">
        <v>662500</v>
      </c>
      <c r="AN16" s="285">
        <v>26500</v>
      </c>
      <c r="AO16" s="285">
        <v>13250</v>
      </c>
      <c r="AP16" s="285">
        <v>622750</v>
      </c>
    </row>
    <row r="17" spans="1:42" s="271" customFormat="1" ht="22.5" x14ac:dyDescent="0.45">
      <c r="A17" s="286">
        <v>12</v>
      </c>
      <c r="B17" s="281" t="s">
        <v>57</v>
      </c>
      <c r="C17" s="282">
        <v>0</v>
      </c>
      <c r="D17" s="283">
        <v>0</v>
      </c>
      <c r="E17" s="283">
        <v>0</v>
      </c>
      <c r="F17" s="282">
        <v>0</v>
      </c>
      <c r="G17" s="283">
        <v>0</v>
      </c>
      <c r="H17" s="283">
        <v>0</v>
      </c>
      <c r="I17" s="282">
        <v>0</v>
      </c>
      <c r="J17" s="283">
        <v>0</v>
      </c>
      <c r="K17" s="283">
        <v>0</v>
      </c>
      <c r="L17" s="282">
        <v>0</v>
      </c>
      <c r="M17" s="283">
        <v>0</v>
      </c>
      <c r="N17" s="283">
        <v>0</v>
      </c>
      <c r="O17" s="282">
        <v>0</v>
      </c>
      <c r="P17" s="283">
        <v>0</v>
      </c>
      <c r="Q17" s="283">
        <v>0</v>
      </c>
      <c r="R17" s="282">
        <v>0</v>
      </c>
      <c r="S17" s="283">
        <v>0</v>
      </c>
      <c r="T17" s="283">
        <v>0</v>
      </c>
      <c r="U17" s="282">
        <v>0</v>
      </c>
      <c r="V17" s="283">
        <v>0</v>
      </c>
      <c r="W17" s="283">
        <v>0</v>
      </c>
      <c r="X17" s="282">
        <v>0</v>
      </c>
      <c r="Y17" s="283">
        <v>0</v>
      </c>
      <c r="Z17" s="283">
        <v>0</v>
      </c>
      <c r="AA17" s="282">
        <v>0</v>
      </c>
      <c r="AB17" s="283">
        <v>0</v>
      </c>
      <c r="AC17" s="283">
        <v>0</v>
      </c>
      <c r="AD17" s="282">
        <v>0</v>
      </c>
      <c r="AE17" s="283">
        <v>0</v>
      </c>
      <c r="AF17" s="283">
        <v>0</v>
      </c>
      <c r="AG17" s="207">
        <v>0</v>
      </c>
      <c r="AH17" s="208">
        <v>0</v>
      </c>
      <c r="AI17" s="208">
        <v>0</v>
      </c>
      <c r="AJ17" s="207">
        <v>0</v>
      </c>
      <c r="AK17" s="208">
        <v>0</v>
      </c>
      <c r="AL17" s="208">
        <v>0</v>
      </c>
      <c r="AM17" s="285">
        <v>0</v>
      </c>
      <c r="AN17" s="285">
        <v>0</v>
      </c>
      <c r="AO17" s="285">
        <v>0</v>
      </c>
      <c r="AP17" s="285">
        <v>0</v>
      </c>
    </row>
    <row r="18" spans="1:42" s="271" customFormat="1" ht="22.5" x14ac:dyDescent="0.45">
      <c r="A18" s="280">
        <v>13</v>
      </c>
      <c r="B18" s="281" t="s">
        <v>59</v>
      </c>
      <c r="C18" s="282">
        <v>0</v>
      </c>
      <c r="D18" s="283">
        <v>0</v>
      </c>
      <c r="E18" s="283">
        <v>0</v>
      </c>
      <c r="F18" s="282">
        <v>0</v>
      </c>
      <c r="G18" s="283">
        <v>0</v>
      </c>
      <c r="H18" s="283">
        <v>0</v>
      </c>
      <c r="I18" s="282">
        <v>0</v>
      </c>
      <c r="J18" s="283">
        <v>0</v>
      </c>
      <c r="K18" s="283">
        <v>0</v>
      </c>
      <c r="L18" s="282">
        <v>0</v>
      </c>
      <c r="M18" s="283">
        <v>0</v>
      </c>
      <c r="N18" s="283">
        <v>0</v>
      </c>
      <c r="O18" s="282">
        <v>0</v>
      </c>
      <c r="P18" s="283">
        <v>0</v>
      </c>
      <c r="Q18" s="283">
        <v>0</v>
      </c>
      <c r="R18" s="282">
        <v>6500</v>
      </c>
      <c r="S18" s="283">
        <v>845</v>
      </c>
      <c r="T18" s="283">
        <v>195</v>
      </c>
      <c r="U18" s="282">
        <v>0</v>
      </c>
      <c r="V18" s="283">
        <v>0</v>
      </c>
      <c r="W18" s="283">
        <v>0</v>
      </c>
      <c r="X18" s="282">
        <v>0</v>
      </c>
      <c r="Y18" s="283">
        <v>0</v>
      </c>
      <c r="Z18" s="283">
        <v>0</v>
      </c>
      <c r="AA18" s="282">
        <v>32000</v>
      </c>
      <c r="AB18" s="283">
        <v>4160</v>
      </c>
      <c r="AC18" s="283">
        <v>960</v>
      </c>
      <c r="AD18" s="282">
        <v>0</v>
      </c>
      <c r="AE18" s="283">
        <v>0</v>
      </c>
      <c r="AF18" s="283">
        <v>0</v>
      </c>
      <c r="AG18" s="207">
        <v>0</v>
      </c>
      <c r="AH18" s="208">
        <v>0</v>
      </c>
      <c r="AI18" s="208">
        <v>0</v>
      </c>
      <c r="AJ18" s="207">
        <v>0</v>
      </c>
      <c r="AK18" s="208">
        <v>0</v>
      </c>
      <c r="AL18" s="208">
        <v>0</v>
      </c>
      <c r="AM18" s="285">
        <v>38500</v>
      </c>
      <c r="AN18" s="285">
        <v>5005</v>
      </c>
      <c r="AO18" s="285">
        <v>1155</v>
      </c>
      <c r="AP18" s="285">
        <v>32340</v>
      </c>
    </row>
    <row r="19" spans="1:42" s="271" customFormat="1" ht="22.5" x14ac:dyDescent="0.45">
      <c r="A19" s="286">
        <v>14</v>
      </c>
      <c r="B19" s="288" t="s">
        <v>64</v>
      </c>
      <c r="C19" s="282">
        <v>0</v>
      </c>
      <c r="D19" s="283">
        <v>0</v>
      </c>
      <c r="E19" s="283">
        <v>0</v>
      </c>
      <c r="F19" s="282">
        <v>0</v>
      </c>
      <c r="G19" s="283">
        <v>0</v>
      </c>
      <c r="H19" s="283">
        <v>0</v>
      </c>
      <c r="I19" s="282">
        <v>0</v>
      </c>
      <c r="J19" s="283">
        <v>0</v>
      </c>
      <c r="K19" s="283">
        <v>0</v>
      </c>
      <c r="L19" s="282">
        <v>0</v>
      </c>
      <c r="M19" s="283">
        <v>0</v>
      </c>
      <c r="N19" s="283">
        <v>0</v>
      </c>
      <c r="O19" s="282">
        <v>0</v>
      </c>
      <c r="P19" s="283">
        <v>0</v>
      </c>
      <c r="Q19" s="283">
        <v>0</v>
      </c>
      <c r="R19" s="282">
        <v>0</v>
      </c>
      <c r="S19" s="283">
        <v>0</v>
      </c>
      <c r="T19" s="283">
        <v>0</v>
      </c>
      <c r="U19" s="282">
        <v>0</v>
      </c>
      <c r="V19" s="283">
        <v>0</v>
      </c>
      <c r="W19" s="283">
        <v>0</v>
      </c>
      <c r="X19" s="282">
        <v>850500</v>
      </c>
      <c r="Y19" s="283">
        <v>34020</v>
      </c>
      <c r="Z19" s="283">
        <v>17010</v>
      </c>
      <c r="AA19" s="282">
        <v>0</v>
      </c>
      <c r="AB19" s="283">
        <v>0</v>
      </c>
      <c r="AC19" s="283">
        <v>0</v>
      </c>
      <c r="AD19" s="282">
        <v>0</v>
      </c>
      <c r="AE19" s="283">
        <v>0</v>
      </c>
      <c r="AF19" s="283">
        <v>0</v>
      </c>
      <c r="AG19" s="207">
        <v>0</v>
      </c>
      <c r="AH19" s="208">
        <v>0</v>
      </c>
      <c r="AI19" s="208">
        <v>0</v>
      </c>
      <c r="AJ19" s="207">
        <v>0</v>
      </c>
      <c r="AK19" s="208">
        <v>0</v>
      </c>
      <c r="AL19" s="208">
        <v>0</v>
      </c>
      <c r="AM19" s="285">
        <v>850500</v>
      </c>
      <c r="AN19" s="285">
        <v>34020</v>
      </c>
      <c r="AO19" s="285">
        <v>17010</v>
      </c>
      <c r="AP19" s="285">
        <v>799470</v>
      </c>
    </row>
    <row r="20" spans="1:42" s="271" customFormat="1" ht="22.5" x14ac:dyDescent="0.45">
      <c r="A20" s="280">
        <v>15</v>
      </c>
      <c r="B20" s="288" t="s">
        <v>66</v>
      </c>
      <c r="C20" s="282">
        <v>0</v>
      </c>
      <c r="D20" s="283">
        <v>0</v>
      </c>
      <c r="E20" s="283">
        <v>0</v>
      </c>
      <c r="F20" s="282">
        <v>0</v>
      </c>
      <c r="G20" s="283">
        <v>0</v>
      </c>
      <c r="H20" s="283">
        <v>0</v>
      </c>
      <c r="I20" s="282">
        <v>0</v>
      </c>
      <c r="J20" s="283">
        <v>0</v>
      </c>
      <c r="K20" s="283">
        <v>0</v>
      </c>
      <c r="L20" s="282">
        <v>10000</v>
      </c>
      <c r="M20" s="283">
        <v>1300</v>
      </c>
      <c r="N20" s="283">
        <v>300</v>
      </c>
      <c r="O20" s="282">
        <v>8500</v>
      </c>
      <c r="P20" s="283">
        <v>1105</v>
      </c>
      <c r="Q20" s="283">
        <v>255</v>
      </c>
      <c r="R20" s="282">
        <v>14000</v>
      </c>
      <c r="S20" s="283">
        <v>1820</v>
      </c>
      <c r="T20" s="283">
        <v>420</v>
      </c>
      <c r="U20" s="282">
        <v>10500</v>
      </c>
      <c r="V20" s="283">
        <v>1365</v>
      </c>
      <c r="W20" s="283">
        <v>315</v>
      </c>
      <c r="X20" s="282">
        <v>0</v>
      </c>
      <c r="Y20" s="283">
        <v>0</v>
      </c>
      <c r="Z20" s="283">
        <v>0</v>
      </c>
      <c r="AA20" s="282">
        <v>0</v>
      </c>
      <c r="AB20" s="283">
        <v>0</v>
      </c>
      <c r="AC20" s="283">
        <v>0</v>
      </c>
      <c r="AD20" s="282">
        <v>0</v>
      </c>
      <c r="AE20" s="283">
        <v>0</v>
      </c>
      <c r="AF20" s="283">
        <v>0</v>
      </c>
      <c r="AG20" s="207">
        <v>0</v>
      </c>
      <c r="AH20" s="208">
        <v>0</v>
      </c>
      <c r="AI20" s="208">
        <v>0</v>
      </c>
      <c r="AJ20" s="207">
        <v>0</v>
      </c>
      <c r="AK20" s="208">
        <v>0</v>
      </c>
      <c r="AL20" s="208">
        <v>0</v>
      </c>
      <c r="AM20" s="285">
        <v>43000</v>
      </c>
      <c r="AN20" s="285">
        <v>5590</v>
      </c>
      <c r="AO20" s="285">
        <v>1290</v>
      </c>
      <c r="AP20" s="285">
        <v>36120</v>
      </c>
    </row>
    <row r="21" spans="1:42" s="271" customFormat="1" ht="22.5" x14ac:dyDescent="0.45">
      <c r="A21" s="286">
        <v>16</v>
      </c>
      <c r="B21" s="288" t="s">
        <v>68</v>
      </c>
      <c r="C21" s="282">
        <v>0</v>
      </c>
      <c r="D21" s="283">
        <v>0</v>
      </c>
      <c r="E21" s="283">
        <v>0</v>
      </c>
      <c r="F21" s="282">
        <v>0</v>
      </c>
      <c r="G21" s="283">
        <v>0</v>
      </c>
      <c r="H21" s="283">
        <v>0</v>
      </c>
      <c r="I21" s="282">
        <v>0</v>
      </c>
      <c r="J21" s="283">
        <v>0</v>
      </c>
      <c r="K21" s="283">
        <v>0</v>
      </c>
      <c r="L21" s="282">
        <v>0</v>
      </c>
      <c r="M21" s="283">
        <v>0</v>
      </c>
      <c r="N21" s="283">
        <v>0</v>
      </c>
      <c r="O21" s="282">
        <v>23400</v>
      </c>
      <c r="P21" s="283">
        <v>3042</v>
      </c>
      <c r="Q21" s="283">
        <v>702</v>
      </c>
      <c r="R21" s="282">
        <v>0</v>
      </c>
      <c r="S21" s="283">
        <v>0</v>
      </c>
      <c r="T21" s="283">
        <v>0</v>
      </c>
      <c r="U21" s="282">
        <v>0</v>
      </c>
      <c r="V21" s="283">
        <v>0</v>
      </c>
      <c r="W21" s="283">
        <v>0</v>
      </c>
      <c r="X21" s="282">
        <v>0</v>
      </c>
      <c r="Y21" s="283">
        <v>0</v>
      </c>
      <c r="Z21" s="283">
        <v>0</v>
      </c>
      <c r="AA21" s="282">
        <v>25200</v>
      </c>
      <c r="AB21" s="283">
        <v>3276</v>
      </c>
      <c r="AC21" s="283">
        <v>756</v>
      </c>
      <c r="AD21" s="282">
        <v>0</v>
      </c>
      <c r="AE21" s="283">
        <v>0</v>
      </c>
      <c r="AF21" s="283">
        <v>0</v>
      </c>
      <c r="AG21" s="207">
        <v>105400</v>
      </c>
      <c r="AH21" s="284">
        <v>13702</v>
      </c>
      <c r="AI21" s="284">
        <v>3162</v>
      </c>
      <c r="AJ21" s="207">
        <v>0</v>
      </c>
      <c r="AK21" s="208">
        <v>0</v>
      </c>
      <c r="AL21" s="208">
        <v>0</v>
      </c>
      <c r="AM21" s="285">
        <v>154000</v>
      </c>
      <c r="AN21" s="285">
        <v>20020</v>
      </c>
      <c r="AO21" s="285">
        <v>4620</v>
      </c>
      <c r="AP21" s="285">
        <v>129360</v>
      </c>
    </row>
    <row r="22" spans="1:42" s="271" customFormat="1" ht="22.5" x14ac:dyDescent="0.45">
      <c r="A22" s="280">
        <v>17</v>
      </c>
      <c r="B22" s="288" t="s">
        <v>70</v>
      </c>
      <c r="C22" s="282">
        <v>0</v>
      </c>
      <c r="D22" s="283">
        <v>0</v>
      </c>
      <c r="E22" s="283">
        <v>0</v>
      </c>
      <c r="F22" s="282">
        <v>0</v>
      </c>
      <c r="G22" s="283">
        <v>0</v>
      </c>
      <c r="H22" s="283">
        <v>0</v>
      </c>
      <c r="I22" s="282">
        <v>0</v>
      </c>
      <c r="J22" s="283">
        <v>0</v>
      </c>
      <c r="K22" s="283">
        <v>0</v>
      </c>
      <c r="L22" s="282">
        <v>60000</v>
      </c>
      <c r="M22" s="283">
        <v>7800</v>
      </c>
      <c r="N22" s="283">
        <v>1800</v>
      </c>
      <c r="O22" s="282">
        <v>0</v>
      </c>
      <c r="P22" s="283">
        <v>0</v>
      </c>
      <c r="Q22" s="283">
        <v>0</v>
      </c>
      <c r="R22" s="282">
        <v>0</v>
      </c>
      <c r="S22" s="283">
        <v>0</v>
      </c>
      <c r="T22" s="283">
        <v>0</v>
      </c>
      <c r="U22" s="282">
        <v>378278.12</v>
      </c>
      <c r="V22" s="283">
        <v>15131.12</v>
      </c>
      <c r="W22" s="283">
        <v>7565.57</v>
      </c>
      <c r="X22" s="282">
        <v>30000</v>
      </c>
      <c r="Y22" s="283">
        <v>3900</v>
      </c>
      <c r="Z22" s="283">
        <v>900</v>
      </c>
      <c r="AA22" s="282">
        <v>0</v>
      </c>
      <c r="AB22" s="283">
        <v>0</v>
      </c>
      <c r="AC22" s="283">
        <v>0</v>
      </c>
      <c r="AD22" s="282">
        <v>0</v>
      </c>
      <c r="AE22" s="283">
        <v>0</v>
      </c>
      <c r="AF22" s="283">
        <v>0</v>
      </c>
      <c r="AG22" s="207">
        <v>566833.65</v>
      </c>
      <c r="AH22" s="284">
        <v>22673.35</v>
      </c>
      <c r="AI22" s="284">
        <v>11336.67</v>
      </c>
      <c r="AJ22" s="207">
        <v>0</v>
      </c>
      <c r="AK22" s="208">
        <v>0</v>
      </c>
      <c r="AL22" s="208">
        <v>0</v>
      </c>
      <c r="AM22" s="285">
        <v>1035111.77</v>
      </c>
      <c r="AN22" s="285">
        <v>49504.47</v>
      </c>
      <c r="AO22" s="285">
        <v>21602.239999999998</v>
      </c>
      <c r="AP22" s="285">
        <v>964005.06</v>
      </c>
    </row>
    <row r="23" spans="1:42" s="271" customFormat="1" ht="22.5" x14ac:dyDescent="0.45">
      <c r="A23" s="286">
        <v>18</v>
      </c>
      <c r="B23" s="288" t="s">
        <v>72</v>
      </c>
      <c r="C23" s="282">
        <v>0</v>
      </c>
      <c r="D23" s="283">
        <v>0</v>
      </c>
      <c r="E23" s="283">
        <v>0</v>
      </c>
      <c r="F23" s="282">
        <v>0</v>
      </c>
      <c r="G23" s="283">
        <v>0</v>
      </c>
      <c r="H23" s="283">
        <v>0</v>
      </c>
      <c r="I23" s="282">
        <v>0</v>
      </c>
      <c r="J23" s="283">
        <v>0</v>
      </c>
      <c r="K23" s="283">
        <v>0</v>
      </c>
      <c r="L23" s="282">
        <v>0</v>
      </c>
      <c r="M23" s="283">
        <v>0</v>
      </c>
      <c r="N23" s="283">
        <v>0</v>
      </c>
      <c r="O23" s="282">
        <v>0</v>
      </c>
      <c r="P23" s="283">
        <v>0</v>
      </c>
      <c r="Q23" s="283">
        <v>0</v>
      </c>
      <c r="R23" s="282">
        <v>0</v>
      </c>
      <c r="S23" s="283">
        <v>0</v>
      </c>
      <c r="T23" s="283">
        <v>0</v>
      </c>
      <c r="U23" s="282">
        <v>0</v>
      </c>
      <c r="V23" s="283">
        <v>0</v>
      </c>
      <c r="W23" s="283">
        <v>0</v>
      </c>
      <c r="X23" s="282">
        <v>0</v>
      </c>
      <c r="Y23" s="283">
        <v>0</v>
      </c>
      <c r="Z23" s="283">
        <v>0</v>
      </c>
      <c r="AA23" s="282">
        <v>0</v>
      </c>
      <c r="AB23" s="283">
        <v>0</v>
      </c>
      <c r="AC23" s="283">
        <v>0</v>
      </c>
      <c r="AD23" s="282">
        <v>0</v>
      </c>
      <c r="AE23" s="283">
        <v>0</v>
      </c>
      <c r="AF23" s="283">
        <v>0</v>
      </c>
      <c r="AG23" s="207">
        <v>0</v>
      </c>
      <c r="AH23" s="208">
        <v>0</v>
      </c>
      <c r="AI23" s="208">
        <v>0</v>
      </c>
      <c r="AJ23" s="207">
        <v>0</v>
      </c>
      <c r="AK23" s="208">
        <v>0</v>
      </c>
      <c r="AL23" s="208">
        <v>0</v>
      </c>
      <c r="AM23" s="285">
        <v>0</v>
      </c>
      <c r="AN23" s="285">
        <v>0</v>
      </c>
      <c r="AO23" s="285">
        <v>0</v>
      </c>
      <c r="AP23" s="285">
        <v>0</v>
      </c>
    </row>
    <row r="24" spans="1:42" s="271" customFormat="1" ht="22.5" x14ac:dyDescent="0.45">
      <c r="A24" s="280">
        <v>19</v>
      </c>
      <c r="B24" s="289" t="s">
        <v>74</v>
      </c>
      <c r="C24" s="282">
        <v>0</v>
      </c>
      <c r="D24" s="283">
        <v>0</v>
      </c>
      <c r="E24" s="283">
        <v>0</v>
      </c>
      <c r="F24" s="282">
        <v>1400</v>
      </c>
      <c r="G24" s="283">
        <v>182</v>
      </c>
      <c r="H24" s="283">
        <v>42</v>
      </c>
      <c r="I24" s="282">
        <v>1620</v>
      </c>
      <c r="J24" s="283">
        <v>210.6</v>
      </c>
      <c r="K24" s="283">
        <v>48.6</v>
      </c>
      <c r="L24" s="282">
        <v>8050</v>
      </c>
      <c r="M24" s="283">
        <v>1046.5</v>
      </c>
      <c r="N24" s="283">
        <v>241.5</v>
      </c>
      <c r="O24" s="282">
        <v>8090</v>
      </c>
      <c r="P24" s="283">
        <v>1051.7</v>
      </c>
      <c r="Q24" s="283">
        <v>242.7</v>
      </c>
      <c r="R24" s="282">
        <v>11620</v>
      </c>
      <c r="S24" s="283">
        <v>1510.6</v>
      </c>
      <c r="T24" s="283">
        <v>348.6</v>
      </c>
      <c r="U24" s="282">
        <v>12689</v>
      </c>
      <c r="V24" s="283">
        <v>1649.57</v>
      </c>
      <c r="W24" s="283">
        <v>380.67</v>
      </c>
      <c r="X24" s="282">
        <v>1850</v>
      </c>
      <c r="Y24" s="283">
        <v>240.5</v>
      </c>
      <c r="Z24" s="283">
        <v>55.5</v>
      </c>
      <c r="AA24" s="282">
        <v>0</v>
      </c>
      <c r="AB24" s="283">
        <v>0</v>
      </c>
      <c r="AC24" s="283">
        <v>0</v>
      </c>
      <c r="AD24" s="282">
        <v>0</v>
      </c>
      <c r="AE24" s="283">
        <v>0</v>
      </c>
      <c r="AF24" s="283">
        <v>0</v>
      </c>
      <c r="AG24" s="207">
        <v>800</v>
      </c>
      <c r="AH24" s="284">
        <v>104</v>
      </c>
      <c r="AI24" s="284">
        <v>24</v>
      </c>
      <c r="AJ24" s="207">
        <v>3830</v>
      </c>
      <c r="AK24" s="208">
        <v>497.9</v>
      </c>
      <c r="AL24" s="208">
        <v>114.9</v>
      </c>
      <c r="AM24" s="285">
        <v>49949</v>
      </c>
      <c r="AN24" s="285">
        <v>6493.37</v>
      </c>
      <c r="AO24" s="285">
        <v>1498.47</v>
      </c>
      <c r="AP24" s="285">
        <v>41957.159999999996</v>
      </c>
    </row>
    <row r="25" spans="1:42" s="271" customFormat="1" ht="22.5" x14ac:dyDescent="0.45">
      <c r="A25" s="286">
        <v>20</v>
      </c>
      <c r="B25" s="289" t="s">
        <v>76</v>
      </c>
      <c r="C25" s="282">
        <v>0</v>
      </c>
      <c r="D25" s="283">
        <v>0</v>
      </c>
      <c r="E25" s="283">
        <v>0</v>
      </c>
      <c r="F25" s="282">
        <v>0</v>
      </c>
      <c r="G25" s="283">
        <v>0</v>
      </c>
      <c r="H25" s="283">
        <v>0</v>
      </c>
      <c r="I25" s="282">
        <v>0</v>
      </c>
      <c r="J25" s="283">
        <v>0</v>
      </c>
      <c r="K25" s="283">
        <v>0</v>
      </c>
      <c r="L25" s="282">
        <v>0</v>
      </c>
      <c r="M25" s="283">
        <v>0</v>
      </c>
      <c r="N25" s="283">
        <v>0</v>
      </c>
      <c r="O25" s="282">
        <v>0</v>
      </c>
      <c r="P25" s="283">
        <v>0</v>
      </c>
      <c r="Q25" s="283">
        <v>0</v>
      </c>
      <c r="R25" s="282">
        <v>0</v>
      </c>
      <c r="S25" s="283">
        <v>0</v>
      </c>
      <c r="T25" s="283">
        <v>0</v>
      </c>
      <c r="U25" s="282">
        <v>0</v>
      </c>
      <c r="V25" s="283">
        <v>0</v>
      </c>
      <c r="W25" s="283">
        <v>0</v>
      </c>
      <c r="X25" s="282">
        <v>0</v>
      </c>
      <c r="Y25" s="283">
        <v>0</v>
      </c>
      <c r="Z25" s="283">
        <v>0</v>
      </c>
      <c r="AA25" s="282">
        <v>0</v>
      </c>
      <c r="AB25" s="283">
        <v>0</v>
      </c>
      <c r="AC25" s="283">
        <v>0</v>
      </c>
      <c r="AD25" s="282">
        <v>0</v>
      </c>
      <c r="AE25" s="283">
        <v>0</v>
      </c>
      <c r="AF25" s="283">
        <v>0</v>
      </c>
      <c r="AG25" s="284">
        <v>93000</v>
      </c>
      <c r="AH25" s="284">
        <v>12090</v>
      </c>
      <c r="AI25" s="284">
        <v>2790</v>
      </c>
      <c r="AJ25" s="207">
        <v>0</v>
      </c>
      <c r="AK25" s="208">
        <v>0</v>
      </c>
      <c r="AL25" s="208">
        <v>0</v>
      </c>
      <c r="AM25" s="285">
        <v>93000</v>
      </c>
      <c r="AN25" s="285">
        <v>12090</v>
      </c>
      <c r="AO25" s="285">
        <v>2790</v>
      </c>
      <c r="AP25" s="285">
        <v>78120</v>
      </c>
    </row>
    <row r="26" spans="1:42" s="271" customFormat="1" ht="22.5" x14ac:dyDescent="0.45">
      <c r="A26" s="280">
        <v>21</v>
      </c>
      <c r="B26" s="290" t="s">
        <v>78</v>
      </c>
      <c r="C26" s="282">
        <v>0</v>
      </c>
      <c r="D26" s="283">
        <v>0</v>
      </c>
      <c r="E26" s="283">
        <v>0</v>
      </c>
      <c r="F26" s="282">
        <v>0</v>
      </c>
      <c r="G26" s="283">
        <v>0</v>
      </c>
      <c r="H26" s="283">
        <v>0</v>
      </c>
      <c r="I26" s="282">
        <v>0</v>
      </c>
      <c r="J26" s="283">
        <v>0</v>
      </c>
      <c r="K26" s="283">
        <v>0</v>
      </c>
      <c r="L26" s="282">
        <v>0</v>
      </c>
      <c r="M26" s="283">
        <v>0</v>
      </c>
      <c r="N26" s="283">
        <v>0</v>
      </c>
      <c r="O26" s="282">
        <v>0</v>
      </c>
      <c r="P26" s="283">
        <v>0</v>
      </c>
      <c r="Q26" s="283">
        <v>0</v>
      </c>
      <c r="R26" s="282">
        <v>0</v>
      </c>
      <c r="S26" s="283">
        <v>0</v>
      </c>
      <c r="T26" s="283">
        <v>0</v>
      </c>
      <c r="U26" s="282">
        <v>0</v>
      </c>
      <c r="V26" s="283">
        <v>0</v>
      </c>
      <c r="W26" s="283">
        <v>0</v>
      </c>
      <c r="X26" s="282">
        <v>0</v>
      </c>
      <c r="Y26" s="283">
        <v>0</v>
      </c>
      <c r="Z26" s="283">
        <v>0</v>
      </c>
      <c r="AA26" s="282">
        <v>0</v>
      </c>
      <c r="AB26" s="283">
        <v>0</v>
      </c>
      <c r="AC26" s="283">
        <v>0</v>
      </c>
      <c r="AD26" s="282">
        <v>0</v>
      </c>
      <c r="AE26" s="283">
        <v>0</v>
      </c>
      <c r="AF26" s="283">
        <v>0</v>
      </c>
      <c r="AG26" s="207">
        <v>0</v>
      </c>
      <c r="AH26" s="208">
        <v>0</v>
      </c>
      <c r="AI26" s="208">
        <v>0</v>
      </c>
      <c r="AJ26" s="207">
        <v>0</v>
      </c>
      <c r="AK26" s="208">
        <v>0</v>
      </c>
      <c r="AL26" s="208">
        <v>0</v>
      </c>
      <c r="AM26" s="285">
        <v>0</v>
      </c>
      <c r="AN26" s="285">
        <v>0</v>
      </c>
      <c r="AO26" s="285">
        <v>0</v>
      </c>
      <c r="AP26" s="285">
        <v>0</v>
      </c>
    </row>
    <row r="27" spans="1:42" s="271" customFormat="1" ht="22.5" x14ac:dyDescent="0.45">
      <c r="A27" s="286">
        <v>22</v>
      </c>
      <c r="B27" s="289" t="s">
        <v>80</v>
      </c>
      <c r="C27" s="282">
        <v>0</v>
      </c>
      <c r="D27" s="283">
        <v>0</v>
      </c>
      <c r="E27" s="283">
        <v>0</v>
      </c>
      <c r="F27" s="282">
        <v>0</v>
      </c>
      <c r="G27" s="283">
        <v>0</v>
      </c>
      <c r="H27" s="283">
        <v>0</v>
      </c>
      <c r="I27" s="282">
        <v>0</v>
      </c>
      <c r="J27" s="283">
        <v>0</v>
      </c>
      <c r="K27" s="283">
        <v>0</v>
      </c>
      <c r="L27" s="282">
        <v>232800</v>
      </c>
      <c r="M27" s="283">
        <v>24324</v>
      </c>
      <c r="N27" s="283">
        <v>6324</v>
      </c>
      <c r="O27" s="282">
        <v>120500</v>
      </c>
      <c r="P27" s="283">
        <v>15665</v>
      </c>
      <c r="Q27" s="283">
        <v>3615</v>
      </c>
      <c r="R27" s="282">
        <v>68700</v>
      </c>
      <c r="S27" s="283">
        <v>8931</v>
      </c>
      <c r="T27" s="283">
        <v>2061</v>
      </c>
      <c r="U27" s="282">
        <v>0</v>
      </c>
      <c r="V27" s="283">
        <v>0</v>
      </c>
      <c r="W27" s="283">
        <v>0</v>
      </c>
      <c r="X27" s="282">
        <v>0</v>
      </c>
      <c r="Y27" s="283">
        <v>0</v>
      </c>
      <c r="Z27" s="283">
        <v>0</v>
      </c>
      <c r="AA27" s="282">
        <v>73500</v>
      </c>
      <c r="AB27" s="283">
        <v>9555</v>
      </c>
      <c r="AC27" s="283">
        <v>2205</v>
      </c>
      <c r="AD27" s="282">
        <v>2966770</v>
      </c>
      <c r="AE27" s="283">
        <v>243354.1</v>
      </c>
      <c r="AF27" s="283">
        <v>73189.100000000006</v>
      </c>
      <c r="AG27" s="207">
        <v>2317300</v>
      </c>
      <c r="AH27" s="284">
        <v>270865</v>
      </c>
      <c r="AI27" s="284">
        <v>66143</v>
      </c>
      <c r="AJ27" s="207">
        <v>1453530</v>
      </c>
      <c r="AK27" s="208">
        <v>144773.4</v>
      </c>
      <c r="AL27" s="208">
        <v>38696.400000000001</v>
      </c>
      <c r="AM27" s="285">
        <v>7233100</v>
      </c>
      <c r="AN27" s="285">
        <v>717467.5</v>
      </c>
      <c r="AO27" s="285">
        <v>192233.5</v>
      </c>
      <c r="AP27" s="285">
        <v>6323399</v>
      </c>
    </row>
    <row r="28" spans="1:42" s="271" customFormat="1" ht="22.5" x14ac:dyDescent="0.45">
      <c r="A28" s="280">
        <v>23</v>
      </c>
      <c r="B28" s="289" t="s">
        <v>82</v>
      </c>
      <c r="C28" s="282">
        <v>0</v>
      </c>
      <c r="D28" s="283">
        <v>0</v>
      </c>
      <c r="E28" s="283">
        <v>0</v>
      </c>
      <c r="F28" s="282">
        <v>702510</v>
      </c>
      <c r="G28" s="283">
        <v>0</v>
      </c>
      <c r="H28" s="283">
        <v>0</v>
      </c>
      <c r="I28" s="282">
        <v>0</v>
      </c>
      <c r="J28" s="283">
        <v>0</v>
      </c>
      <c r="K28" s="283">
        <v>0</v>
      </c>
      <c r="L28" s="282">
        <v>615000</v>
      </c>
      <c r="M28" s="283">
        <v>0</v>
      </c>
      <c r="N28" s="283">
        <v>0</v>
      </c>
      <c r="O28" s="282">
        <v>519170</v>
      </c>
      <c r="P28" s="283">
        <v>0</v>
      </c>
      <c r="Q28" s="283">
        <v>0</v>
      </c>
      <c r="R28" s="282">
        <v>417500</v>
      </c>
      <c r="S28" s="283">
        <v>0</v>
      </c>
      <c r="T28" s="283">
        <v>0</v>
      </c>
      <c r="U28" s="282">
        <v>824700</v>
      </c>
      <c r="V28" s="283">
        <v>0</v>
      </c>
      <c r="W28" s="283">
        <v>0</v>
      </c>
      <c r="X28" s="282">
        <v>560080</v>
      </c>
      <c r="Y28" s="283">
        <v>0</v>
      </c>
      <c r="Z28" s="283">
        <v>0</v>
      </c>
      <c r="AA28" s="282">
        <v>0</v>
      </c>
      <c r="AB28" s="283">
        <v>0</v>
      </c>
      <c r="AC28" s="283">
        <v>0</v>
      </c>
      <c r="AD28" s="282">
        <v>235000</v>
      </c>
      <c r="AE28" s="283">
        <v>0</v>
      </c>
      <c r="AF28" s="283">
        <v>0</v>
      </c>
      <c r="AG28" s="207">
        <v>665000</v>
      </c>
      <c r="AH28" s="208">
        <v>0</v>
      </c>
      <c r="AI28" s="208">
        <v>0</v>
      </c>
      <c r="AJ28" s="207">
        <v>1332100</v>
      </c>
      <c r="AK28" s="208">
        <v>0</v>
      </c>
      <c r="AL28" s="208">
        <v>0</v>
      </c>
      <c r="AM28" s="285">
        <v>5871060</v>
      </c>
      <c r="AN28" s="285">
        <v>0</v>
      </c>
      <c r="AO28" s="285">
        <v>0</v>
      </c>
      <c r="AP28" s="285">
        <v>5871060</v>
      </c>
    </row>
    <row r="29" spans="1:42" s="271" customFormat="1" ht="22.5" x14ac:dyDescent="0.45">
      <c r="A29" s="286">
        <v>24</v>
      </c>
      <c r="B29" s="289" t="s">
        <v>85</v>
      </c>
      <c r="C29" s="282">
        <v>0</v>
      </c>
      <c r="D29" s="283">
        <v>0</v>
      </c>
      <c r="E29" s="283">
        <v>0</v>
      </c>
      <c r="F29" s="282">
        <v>0</v>
      </c>
      <c r="G29" s="283">
        <v>0</v>
      </c>
      <c r="H29" s="283">
        <v>0</v>
      </c>
      <c r="I29" s="282">
        <v>0</v>
      </c>
      <c r="J29" s="283">
        <v>0</v>
      </c>
      <c r="K29" s="283">
        <v>0</v>
      </c>
      <c r="L29" s="282">
        <v>0</v>
      </c>
      <c r="M29" s="283">
        <v>0</v>
      </c>
      <c r="N29" s="283">
        <v>0</v>
      </c>
      <c r="O29" s="282">
        <v>0</v>
      </c>
      <c r="P29" s="283">
        <v>0</v>
      </c>
      <c r="Q29" s="283">
        <v>0</v>
      </c>
      <c r="R29" s="282">
        <v>0</v>
      </c>
      <c r="S29" s="283">
        <v>0</v>
      </c>
      <c r="T29" s="283">
        <v>0</v>
      </c>
      <c r="U29" s="282">
        <v>0</v>
      </c>
      <c r="V29" s="283">
        <v>0</v>
      </c>
      <c r="W29" s="283">
        <v>0</v>
      </c>
      <c r="X29" s="282">
        <v>0</v>
      </c>
      <c r="Y29" s="283">
        <v>0</v>
      </c>
      <c r="Z29" s="283">
        <v>0</v>
      </c>
      <c r="AA29" s="282">
        <v>0</v>
      </c>
      <c r="AB29" s="283">
        <v>0</v>
      </c>
      <c r="AC29" s="283">
        <v>0</v>
      </c>
      <c r="AD29" s="282">
        <v>0</v>
      </c>
      <c r="AE29" s="283">
        <v>0</v>
      </c>
      <c r="AF29" s="283">
        <v>0</v>
      </c>
      <c r="AG29" s="207">
        <v>0</v>
      </c>
      <c r="AH29" s="208">
        <v>0</v>
      </c>
      <c r="AI29" s="208">
        <v>0</v>
      </c>
      <c r="AJ29" s="207">
        <v>0</v>
      </c>
      <c r="AK29" s="208">
        <v>0</v>
      </c>
      <c r="AL29" s="208">
        <v>0</v>
      </c>
      <c r="AM29" s="285">
        <v>0</v>
      </c>
      <c r="AN29" s="285">
        <v>0</v>
      </c>
      <c r="AO29" s="285">
        <v>0</v>
      </c>
      <c r="AP29" s="285">
        <v>0</v>
      </c>
    </row>
    <row r="30" spans="1:42" s="271" customFormat="1" ht="22.5" x14ac:dyDescent="0.45">
      <c r="A30" s="280">
        <v>25</v>
      </c>
      <c r="B30" s="289" t="s">
        <v>611</v>
      </c>
      <c r="C30" s="282">
        <v>0</v>
      </c>
      <c r="D30" s="283">
        <v>0</v>
      </c>
      <c r="E30" s="283">
        <v>0</v>
      </c>
      <c r="F30" s="282">
        <v>0</v>
      </c>
      <c r="G30" s="283">
        <v>0</v>
      </c>
      <c r="H30" s="283">
        <v>0</v>
      </c>
      <c r="I30" s="282">
        <v>0</v>
      </c>
      <c r="J30" s="283">
        <v>0</v>
      </c>
      <c r="K30" s="283">
        <v>0</v>
      </c>
      <c r="L30" s="282">
        <v>0</v>
      </c>
      <c r="M30" s="283">
        <v>0</v>
      </c>
      <c r="N30" s="283">
        <v>0</v>
      </c>
      <c r="O30" s="282">
        <v>0</v>
      </c>
      <c r="P30" s="283">
        <v>0</v>
      </c>
      <c r="Q30" s="283">
        <v>0</v>
      </c>
      <c r="R30" s="282">
        <v>0</v>
      </c>
      <c r="S30" s="283">
        <v>0</v>
      </c>
      <c r="T30" s="283">
        <v>0</v>
      </c>
      <c r="U30" s="282">
        <v>0</v>
      </c>
      <c r="V30" s="283">
        <v>0</v>
      </c>
      <c r="W30" s="283">
        <v>0</v>
      </c>
      <c r="X30" s="282">
        <v>0</v>
      </c>
      <c r="Y30" s="283">
        <v>0</v>
      </c>
      <c r="Z30" s="283">
        <v>0</v>
      </c>
      <c r="AA30" s="282">
        <v>0</v>
      </c>
      <c r="AB30" s="283">
        <v>0</v>
      </c>
      <c r="AC30" s="283">
        <v>0</v>
      </c>
      <c r="AD30" s="282">
        <v>0</v>
      </c>
      <c r="AE30" s="283">
        <v>0</v>
      </c>
      <c r="AF30" s="283">
        <v>0</v>
      </c>
      <c r="AG30" s="207">
        <v>0</v>
      </c>
      <c r="AH30" s="208">
        <v>0</v>
      </c>
      <c r="AI30" s="208">
        <v>0</v>
      </c>
      <c r="AJ30" s="207">
        <v>0</v>
      </c>
      <c r="AK30" s="208">
        <v>0</v>
      </c>
      <c r="AL30" s="208">
        <v>0</v>
      </c>
      <c r="AM30" s="285">
        <v>0</v>
      </c>
      <c r="AN30" s="285">
        <v>0</v>
      </c>
      <c r="AO30" s="285">
        <v>0</v>
      </c>
      <c r="AP30" s="285">
        <v>0</v>
      </c>
    </row>
    <row r="31" spans="1:42" s="271" customFormat="1" ht="22.5" x14ac:dyDescent="0.45">
      <c r="A31" s="286">
        <v>26</v>
      </c>
      <c r="B31" s="291" t="s">
        <v>612</v>
      </c>
      <c r="C31" s="282">
        <v>146000</v>
      </c>
      <c r="D31" s="283">
        <v>0</v>
      </c>
      <c r="E31" s="283">
        <v>0</v>
      </c>
      <c r="F31" s="282">
        <v>0</v>
      </c>
      <c r="G31" s="283">
        <v>0</v>
      </c>
      <c r="H31" s="283">
        <v>0</v>
      </c>
      <c r="I31" s="282">
        <v>0</v>
      </c>
      <c r="J31" s="283">
        <v>0</v>
      </c>
      <c r="K31" s="283">
        <v>0</v>
      </c>
      <c r="L31" s="282">
        <v>0</v>
      </c>
      <c r="M31" s="283">
        <v>0</v>
      </c>
      <c r="N31" s="283">
        <v>0</v>
      </c>
      <c r="O31" s="282">
        <v>0</v>
      </c>
      <c r="P31" s="283">
        <v>0</v>
      </c>
      <c r="Q31" s="283">
        <v>0</v>
      </c>
      <c r="R31" s="282">
        <v>0</v>
      </c>
      <c r="S31" s="283">
        <v>0</v>
      </c>
      <c r="T31" s="283">
        <v>0</v>
      </c>
      <c r="U31" s="282">
        <v>0</v>
      </c>
      <c r="V31" s="283">
        <v>0</v>
      </c>
      <c r="W31" s="283">
        <v>0</v>
      </c>
      <c r="X31" s="282">
        <v>0</v>
      </c>
      <c r="Y31" s="283">
        <v>0</v>
      </c>
      <c r="Z31" s="283">
        <v>0</v>
      </c>
      <c r="AA31" s="282">
        <v>0</v>
      </c>
      <c r="AB31" s="283">
        <v>0</v>
      </c>
      <c r="AC31" s="283">
        <v>0</v>
      </c>
      <c r="AD31" s="282">
        <v>0</v>
      </c>
      <c r="AE31" s="283">
        <v>0</v>
      </c>
      <c r="AF31" s="283">
        <v>0</v>
      </c>
      <c r="AG31" s="207">
        <v>0</v>
      </c>
      <c r="AH31" s="208">
        <v>0</v>
      </c>
      <c r="AI31" s="208">
        <v>0</v>
      </c>
      <c r="AJ31" s="207">
        <v>0</v>
      </c>
      <c r="AK31" s="208">
        <v>0</v>
      </c>
      <c r="AL31" s="208">
        <v>0</v>
      </c>
      <c r="AM31" s="285">
        <v>146000</v>
      </c>
      <c r="AN31" s="285">
        <v>0</v>
      </c>
      <c r="AO31" s="285">
        <v>0</v>
      </c>
      <c r="AP31" s="285">
        <v>146000</v>
      </c>
    </row>
    <row r="32" spans="1:42" s="271" customFormat="1" ht="22.5" x14ac:dyDescent="0.45">
      <c r="A32" s="280">
        <v>27</v>
      </c>
      <c r="B32" s="291" t="s">
        <v>613</v>
      </c>
      <c r="C32" s="282">
        <v>3000</v>
      </c>
      <c r="D32" s="283">
        <v>120</v>
      </c>
      <c r="E32" s="283">
        <v>60</v>
      </c>
      <c r="F32" s="282">
        <v>200000</v>
      </c>
      <c r="G32" s="283">
        <v>8000</v>
      </c>
      <c r="H32" s="283">
        <v>4000</v>
      </c>
      <c r="I32" s="292">
        <v>-200000</v>
      </c>
      <c r="J32" s="293">
        <v>-8000</v>
      </c>
      <c r="K32" s="293">
        <v>-4000</v>
      </c>
      <c r="L32" s="292">
        <v>125040</v>
      </c>
      <c r="M32" s="293">
        <v>5001.6000000000004</v>
      </c>
      <c r="N32" s="293">
        <v>2500.8000000000002</v>
      </c>
      <c r="O32" s="282">
        <v>0</v>
      </c>
      <c r="P32" s="283">
        <v>0</v>
      </c>
      <c r="Q32" s="283">
        <v>0</v>
      </c>
      <c r="R32" s="282">
        <v>0</v>
      </c>
      <c r="S32" s="283">
        <v>0</v>
      </c>
      <c r="T32" s="283">
        <v>0</v>
      </c>
      <c r="U32" s="282">
        <v>0</v>
      </c>
      <c r="V32" s="283">
        <v>0</v>
      </c>
      <c r="W32" s="283">
        <v>0</v>
      </c>
      <c r="X32" s="282">
        <v>10000</v>
      </c>
      <c r="Y32" s="283">
        <v>1300</v>
      </c>
      <c r="Z32" s="283">
        <v>300</v>
      </c>
      <c r="AA32" s="282">
        <v>10000</v>
      </c>
      <c r="AB32" s="283">
        <v>1300</v>
      </c>
      <c r="AC32" s="283">
        <v>300</v>
      </c>
      <c r="AD32" s="282">
        <v>0</v>
      </c>
      <c r="AE32" s="283">
        <v>0</v>
      </c>
      <c r="AF32" s="283">
        <v>0</v>
      </c>
      <c r="AG32" s="207">
        <v>0</v>
      </c>
      <c r="AH32" s="208">
        <v>0</v>
      </c>
      <c r="AI32" s="208">
        <v>0</v>
      </c>
      <c r="AJ32" s="207">
        <v>10000</v>
      </c>
      <c r="AK32" s="208">
        <v>1300</v>
      </c>
      <c r="AL32" s="208">
        <v>300</v>
      </c>
      <c r="AM32" s="285">
        <v>158040</v>
      </c>
      <c r="AN32" s="285">
        <v>9021.6</v>
      </c>
      <c r="AO32" s="285">
        <v>3460.8</v>
      </c>
      <c r="AP32" s="285">
        <v>145557.6</v>
      </c>
    </row>
    <row r="33" spans="1:42" s="271" customFormat="1" ht="22.5" x14ac:dyDescent="0.45">
      <c r="A33" s="286">
        <v>28</v>
      </c>
      <c r="B33" s="291" t="s">
        <v>1236</v>
      </c>
      <c r="C33" s="282">
        <v>0</v>
      </c>
      <c r="D33" s="283">
        <v>0</v>
      </c>
      <c r="E33" s="283">
        <v>0</v>
      </c>
      <c r="F33" s="282">
        <v>390000</v>
      </c>
      <c r="G33" s="283">
        <v>50700</v>
      </c>
      <c r="H33" s="283">
        <v>11700</v>
      </c>
      <c r="I33" s="282">
        <v>237250</v>
      </c>
      <c r="J33" s="283">
        <v>30842.5</v>
      </c>
      <c r="K33" s="283">
        <v>7117.5</v>
      </c>
      <c r="L33" s="282">
        <v>0</v>
      </c>
      <c r="M33" s="283">
        <v>0</v>
      </c>
      <c r="N33" s="283">
        <v>0</v>
      </c>
      <c r="O33" s="282">
        <v>0</v>
      </c>
      <c r="P33" s="283">
        <v>0</v>
      </c>
      <c r="Q33" s="283">
        <v>0</v>
      </c>
      <c r="R33" s="282">
        <v>997420</v>
      </c>
      <c r="S33" s="283">
        <v>39896.800000000003</v>
      </c>
      <c r="T33" s="283">
        <v>19948.400000000001</v>
      </c>
      <c r="U33" s="282">
        <v>8100</v>
      </c>
      <c r="V33" s="283">
        <v>5400</v>
      </c>
      <c r="W33" s="283">
        <v>2700</v>
      </c>
      <c r="X33" s="282">
        <v>0</v>
      </c>
      <c r="Y33" s="283">
        <v>0</v>
      </c>
      <c r="Z33" s="283">
        <v>0</v>
      </c>
      <c r="AA33" s="282">
        <v>52496</v>
      </c>
      <c r="AB33" s="283">
        <v>2099.84</v>
      </c>
      <c r="AC33" s="283">
        <v>1049.92</v>
      </c>
      <c r="AD33" s="282">
        <v>0</v>
      </c>
      <c r="AE33" s="283">
        <v>0</v>
      </c>
      <c r="AF33" s="283">
        <v>0</v>
      </c>
      <c r="AG33" s="207">
        <v>1329893.6000000001</v>
      </c>
      <c r="AH33" s="284">
        <v>53195.75</v>
      </c>
      <c r="AI33" s="284">
        <v>26597.87</v>
      </c>
      <c r="AJ33" s="207">
        <v>0</v>
      </c>
      <c r="AK33" s="208">
        <v>0</v>
      </c>
      <c r="AL33" s="208">
        <v>0</v>
      </c>
      <c r="AM33" s="285">
        <v>3015159.6</v>
      </c>
      <c r="AN33" s="285">
        <v>182134.89</v>
      </c>
      <c r="AO33" s="285">
        <v>69113.69</v>
      </c>
      <c r="AP33" s="285">
        <v>2763911.02</v>
      </c>
    </row>
    <row r="34" spans="1:42" s="297" customFormat="1" ht="21.75" thickBot="1" x14ac:dyDescent="0.4">
      <c r="A34" s="1007" t="s">
        <v>89</v>
      </c>
      <c r="B34" s="1008"/>
      <c r="C34" s="294">
        <v>657400</v>
      </c>
      <c r="D34" s="294">
        <v>62162</v>
      </c>
      <c r="E34" s="294">
        <v>14862</v>
      </c>
      <c r="F34" s="294">
        <v>3234994.5</v>
      </c>
      <c r="G34" s="294">
        <v>241321.38</v>
      </c>
      <c r="H34" s="294">
        <v>66207.69</v>
      </c>
      <c r="I34" s="294">
        <v>730570</v>
      </c>
      <c r="J34" s="294">
        <v>91761.1</v>
      </c>
      <c r="K34" s="294">
        <v>21560.1</v>
      </c>
      <c r="L34" s="294">
        <v>1916161</v>
      </c>
      <c r="M34" s="294">
        <v>107265.94</v>
      </c>
      <c r="N34" s="294">
        <v>32158.719999999998</v>
      </c>
      <c r="O34" s="294">
        <v>1192921.5</v>
      </c>
      <c r="P34" s="294">
        <v>71112.160000000003</v>
      </c>
      <c r="Q34" s="294">
        <v>18381.93</v>
      </c>
      <c r="R34" s="294">
        <v>2657825</v>
      </c>
      <c r="S34" s="294">
        <v>114661.8</v>
      </c>
      <c r="T34" s="294">
        <v>47589.7</v>
      </c>
      <c r="U34" s="294">
        <v>1769267.12</v>
      </c>
      <c r="V34" s="294">
        <v>93095.69</v>
      </c>
      <c r="W34" s="294">
        <v>27011.239999999998</v>
      </c>
      <c r="X34" s="294">
        <v>2044530</v>
      </c>
      <c r="Y34" s="294">
        <v>116433.5</v>
      </c>
      <c r="Z34" s="294">
        <v>36028.5</v>
      </c>
      <c r="AA34" s="294">
        <v>2594696</v>
      </c>
      <c r="AB34" s="294">
        <v>178438.34</v>
      </c>
      <c r="AC34" s="294">
        <v>60188.42</v>
      </c>
      <c r="AD34" s="294">
        <v>4275450</v>
      </c>
      <c r="AE34" s="294">
        <v>311181.8</v>
      </c>
      <c r="AF34" s="294">
        <v>97427.200000000012</v>
      </c>
      <c r="AG34" s="294">
        <v>6020447.25</v>
      </c>
      <c r="AH34" s="294">
        <v>466264.69</v>
      </c>
      <c r="AI34" s="294">
        <v>135114.14500000002</v>
      </c>
      <c r="AJ34" s="294">
        <v>3454466.65</v>
      </c>
      <c r="AK34" s="294">
        <v>183806.16</v>
      </c>
      <c r="AL34" s="294">
        <v>53437.5</v>
      </c>
      <c r="AM34" s="295">
        <v>30548729.02</v>
      </c>
      <c r="AN34" s="295">
        <v>2037504.57</v>
      </c>
      <c r="AO34" s="295">
        <v>609967.14</v>
      </c>
      <c r="AP34" s="296">
        <v>27901257.310000002</v>
      </c>
    </row>
    <row r="35" spans="1:42" s="300" customFormat="1" ht="19.5" thickTop="1" x14ac:dyDescent="0.3">
      <c r="A35" s="298"/>
      <c r="B35" s="298"/>
      <c r="C35" s="298"/>
      <c r="D35" s="298"/>
      <c r="E35" s="298"/>
      <c r="F35" s="299"/>
      <c r="G35" s="299"/>
      <c r="H35" s="299"/>
      <c r="I35" s="299"/>
      <c r="J35" s="299"/>
      <c r="AM35" s="301"/>
      <c r="AN35" s="301"/>
      <c r="AO35" s="301"/>
      <c r="AP35" s="302"/>
    </row>
    <row r="36" spans="1:42" s="303" customFormat="1" ht="15.75" x14ac:dyDescent="0.25">
      <c r="C36" s="304"/>
      <c r="D36" s="304"/>
      <c r="E36" s="304"/>
      <c r="F36" s="304"/>
      <c r="G36" s="304"/>
      <c r="H36" s="304"/>
      <c r="I36" s="305"/>
      <c r="J36" s="305"/>
      <c r="U36" s="306"/>
      <c r="V36" s="306"/>
      <c r="W36" s="306"/>
      <c r="AF36" s="307"/>
      <c r="AM36" s="308"/>
      <c r="AN36" s="308"/>
      <c r="AO36" s="308"/>
      <c r="AP36" s="308"/>
    </row>
    <row r="37" spans="1:42" s="303" customFormat="1" ht="20.25" customHeight="1" x14ac:dyDescent="0.25">
      <c r="C37" s="309"/>
      <c r="D37" s="309"/>
      <c r="E37" s="304"/>
      <c r="F37" s="304"/>
      <c r="G37" s="304"/>
      <c r="H37" s="304"/>
      <c r="I37" s="305"/>
      <c r="J37" s="305"/>
      <c r="AF37" s="310"/>
      <c r="AM37" s="311"/>
      <c r="AN37" s="311"/>
      <c r="AO37" s="311"/>
      <c r="AP37" s="311"/>
    </row>
    <row r="38" spans="1:42" ht="20.25" customHeight="1" x14ac:dyDescent="0.35">
      <c r="C38" s="313"/>
      <c r="D38" s="313"/>
      <c r="E38" s="313"/>
      <c r="F38" s="314"/>
      <c r="G38" s="314"/>
      <c r="H38" s="314"/>
      <c r="AM38" s="316"/>
      <c r="AN38" s="317"/>
      <c r="AO38" s="317"/>
    </row>
    <row r="39" spans="1:42" s="319" customFormat="1" x14ac:dyDescent="0.35">
      <c r="B39" s="320"/>
      <c r="C39" s="320"/>
      <c r="D39" s="320"/>
      <c r="E39" s="321"/>
      <c r="F39" s="321"/>
      <c r="G39" s="321"/>
      <c r="H39" s="322"/>
      <c r="I39" s="323"/>
      <c r="J39" s="323"/>
      <c r="K39" s="323"/>
      <c r="O39" s="323"/>
      <c r="P39" s="323"/>
      <c r="Q39" s="323"/>
      <c r="R39" s="323"/>
      <c r="S39" s="323"/>
      <c r="T39" s="323"/>
      <c r="X39" s="323"/>
      <c r="Y39" s="323"/>
      <c r="Z39" s="323"/>
      <c r="AA39" s="323"/>
      <c r="AB39" s="323"/>
      <c r="AC39" s="323"/>
      <c r="AG39" s="323"/>
      <c r="AH39" s="323"/>
      <c r="AI39" s="323"/>
      <c r="AJ39" s="323"/>
      <c r="AK39" s="323"/>
      <c r="AL39" s="323"/>
      <c r="AM39" s="316"/>
      <c r="AN39" s="317"/>
      <c r="AO39" s="317"/>
      <c r="AP39" s="324"/>
    </row>
    <row r="40" spans="1:42" s="319" customFormat="1" x14ac:dyDescent="0.35">
      <c r="B40" s="320"/>
      <c r="C40" s="320"/>
      <c r="D40" s="320"/>
      <c r="E40" s="321"/>
      <c r="F40" s="321"/>
      <c r="G40" s="321"/>
      <c r="H40" s="322"/>
      <c r="I40" s="323"/>
      <c r="J40" s="323"/>
      <c r="K40" s="323"/>
      <c r="O40" s="323"/>
      <c r="P40" s="323"/>
      <c r="Q40" s="323"/>
      <c r="R40" s="323"/>
      <c r="S40" s="323"/>
      <c r="T40" s="323"/>
      <c r="X40" s="323"/>
      <c r="Y40" s="323"/>
      <c r="Z40" s="323"/>
      <c r="AA40" s="323"/>
      <c r="AB40" s="323"/>
      <c r="AC40" s="323"/>
      <c r="AG40" s="323"/>
      <c r="AH40" s="323"/>
      <c r="AI40" s="323"/>
      <c r="AJ40" s="323"/>
      <c r="AK40" s="323"/>
      <c r="AL40" s="323"/>
      <c r="AM40" s="325"/>
      <c r="AN40" s="326"/>
      <c r="AO40" s="326"/>
      <c r="AP40" s="324"/>
    </row>
    <row r="41" spans="1:42" s="319" customFormat="1" x14ac:dyDescent="0.35">
      <c r="B41" s="320"/>
      <c r="C41" s="320"/>
      <c r="D41" s="320"/>
      <c r="E41" s="320"/>
      <c r="F41" s="320"/>
      <c r="G41" s="320"/>
      <c r="H41" s="322"/>
      <c r="I41" s="323"/>
      <c r="J41" s="323"/>
      <c r="K41" s="323"/>
      <c r="O41" s="323"/>
      <c r="P41" s="323"/>
      <c r="Q41" s="323"/>
      <c r="R41" s="323"/>
      <c r="S41" s="323"/>
      <c r="T41" s="323"/>
      <c r="X41" s="323"/>
      <c r="Y41" s="323"/>
      <c r="Z41" s="323"/>
      <c r="AA41" s="323"/>
      <c r="AB41" s="323"/>
      <c r="AC41" s="323"/>
      <c r="AG41" s="323"/>
      <c r="AH41" s="323"/>
      <c r="AI41" s="323"/>
      <c r="AJ41" s="323"/>
      <c r="AK41" s="323"/>
      <c r="AL41" s="323"/>
      <c r="AM41" s="327"/>
      <c r="AN41" s="327"/>
      <c r="AO41" s="327"/>
      <c r="AP41" s="324"/>
    </row>
    <row r="42" spans="1:42" s="319" customFormat="1" x14ac:dyDescent="0.35">
      <c r="B42" s="320"/>
      <c r="C42" s="320"/>
      <c r="D42" s="320"/>
      <c r="E42" s="320"/>
      <c r="F42" s="320"/>
      <c r="G42" s="320"/>
      <c r="H42" s="322"/>
      <c r="I42" s="323"/>
      <c r="J42" s="323"/>
      <c r="K42" s="323"/>
      <c r="O42" s="323"/>
      <c r="P42" s="323"/>
      <c r="Q42" s="323"/>
      <c r="R42" s="323"/>
      <c r="S42" s="323"/>
      <c r="T42" s="323"/>
      <c r="X42" s="323"/>
      <c r="Y42" s="323"/>
      <c r="Z42" s="323"/>
      <c r="AA42" s="323"/>
      <c r="AB42" s="323"/>
      <c r="AC42" s="323"/>
      <c r="AG42" s="323"/>
      <c r="AH42" s="323"/>
      <c r="AI42" s="323"/>
      <c r="AJ42" s="323"/>
      <c r="AK42" s="323"/>
      <c r="AL42" s="323"/>
      <c r="AM42" s="327"/>
      <c r="AN42" s="327"/>
      <c r="AO42" s="327"/>
      <c r="AP42" s="324"/>
    </row>
    <row r="43" spans="1:42" s="319" customFormat="1" x14ac:dyDescent="0.35">
      <c r="B43" s="320"/>
      <c r="C43" s="320"/>
      <c r="D43" s="320"/>
      <c r="E43" s="320"/>
      <c r="F43" s="320"/>
      <c r="G43" s="320"/>
      <c r="H43" s="322"/>
      <c r="I43" s="323"/>
      <c r="J43" s="323"/>
      <c r="K43" s="323"/>
      <c r="O43" s="323"/>
      <c r="P43" s="323"/>
      <c r="Q43" s="323"/>
      <c r="R43" s="323"/>
      <c r="S43" s="323"/>
      <c r="T43" s="323"/>
      <c r="X43" s="323"/>
      <c r="Y43" s="323"/>
      <c r="Z43" s="323"/>
      <c r="AA43" s="323"/>
      <c r="AB43" s="323"/>
      <c r="AC43" s="323"/>
      <c r="AG43" s="323"/>
      <c r="AH43" s="323"/>
      <c r="AI43" s="323"/>
      <c r="AJ43" s="323"/>
      <c r="AK43" s="323"/>
      <c r="AL43" s="323"/>
      <c r="AM43" s="327"/>
      <c r="AN43" s="327"/>
      <c r="AO43" s="327"/>
      <c r="AP43" s="324"/>
    </row>
    <row r="44" spans="1:42" s="319" customFormat="1" x14ac:dyDescent="0.35">
      <c r="B44" s="320"/>
      <c r="C44" s="320"/>
      <c r="D44" s="320"/>
      <c r="E44" s="320"/>
      <c r="F44" s="320"/>
      <c r="G44" s="320"/>
      <c r="H44" s="322"/>
      <c r="I44" s="323"/>
      <c r="J44" s="323"/>
      <c r="K44" s="323"/>
      <c r="O44" s="323"/>
      <c r="P44" s="323"/>
      <c r="Q44" s="323"/>
      <c r="R44" s="323"/>
      <c r="S44" s="323"/>
      <c r="T44" s="323"/>
      <c r="X44" s="323"/>
      <c r="Y44" s="323"/>
      <c r="Z44" s="323"/>
      <c r="AA44" s="323"/>
      <c r="AB44" s="323"/>
      <c r="AC44" s="323"/>
      <c r="AG44" s="323"/>
      <c r="AH44" s="323"/>
      <c r="AI44" s="323"/>
      <c r="AJ44" s="323"/>
      <c r="AK44" s="323"/>
      <c r="AL44" s="323"/>
      <c r="AM44" s="327"/>
      <c r="AN44" s="327"/>
      <c r="AO44" s="327"/>
      <c r="AP44" s="324"/>
    </row>
    <row r="45" spans="1:42" x14ac:dyDescent="0.35">
      <c r="C45" s="313"/>
      <c r="D45" s="313"/>
      <c r="E45" s="313"/>
      <c r="F45" s="314"/>
      <c r="G45" s="314"/>
      <c r="H45" s="314"/>
    </row>
    <row r="46" spans="1:42" x14ac:dyDescent="0.35">
      <c r="C46" s="313"/>
      <c r="D46" s="313"/>
      <c r="E46" s="313"/>
      <c r="F46" s="314"/>
      <c r="G46" s="314"/>
      <c r="H46" s="314"/>
    </row>
  </sheetData>
  <mergeCells count="18">
    <mergeCell ref="A34:B34"/>
    <mergeCell ref="U4:W4"/>
    <mergeCell ref="X4:Z4"/>
    <mergeCell ref="AA4:AC4"/>
    <mergeCell ref="AD4:AF4"/>
    <mergeCell ref="A1:AP1"/>
    <mergeCell ref="A2:AP2"/>
    <mergeCell ref="A3:AP3"/>
    <mergeCell ref="A4:B5"/>
    <mergeCell ref="C4:E4"/>
    <mergeCell ref="F4:H4"/>
    <mergeCell ref="I4:K4"/>
    <mergeCell ref="L4:N4"/>
    <mergeCell ref="O4:Q4"/>
    <mergeCell ref="R4:T4"/>
    <mergeCell ref="AM4:AO4"/>
    <mergeCell ref="AG4:AI4"/>
    <mergeCell ref="AJ4:A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X362"/>
  <sheetViews>
    <sheetView workbookViewId="0">
      <pane xSplit="4" ySplit="7" topLeftCell="I339" activePane="bottomRight" state="frozen"/>
      <selection pane="topRight" activeCell="E1" sqref="E1"/>
      <selection pane="bottomLeft" activeCell="A8" sqref="A8"/>
      <selection pane="bottomRight" activeCell="K348" sqref="K348"/>
    </sheetView>
  </sheetViews>
  <sheetFormatPr defaultRowHeight="16.5" x14ac:dyDescent="0.35"/>
  <cols>
    <col min="1" max="1" width="2.375" style="183" customWidth="1"/>
    <col min="2" max="2" width="9.125" style="183" customWidth="1"/>
    <col min="3" max="3" width="17.5" style="183" customWidth="1"/>
    <col min="4" max="4" width="60.125" style="182" customWidth="1"/>
    <col min="5" max="5" width="13.875" style="183" bestFit="1" customWidth="1"/>
    <col min="6" max="6" width="14.875" style="260" bestFit="1" customWidth="1"/>
    <col min="7" max="7" width="18" style="260" bestFit="1" customWidth="1"/>
    <col min="8" max="8" width="15.875" style="260" bestFit="1" customWidth="1"/>
    <col min="9" max="9" width="18" style="261" bestFit="1" customWidth="1"/>
    <col min="10" max="10" width="15.75" style="260" customWidth="1"/>
    <col min="11" max="11" width="16.25" style="260" customWidth="1"/>
    <col min="12" max="12" width="14.625" style="260" customWidth="1"/>
    <col min="13" max="50" width="3.875" style="183" customWidth="1"/>
    <col min="51" max="255" width="9" style="183"/>
    <col min="256" max="256" width="2.375" style="183" customWidth="1"/>
    <col min="257" max="257" width="9.125" style="183" customWidth="1"/>
    <col min="258" max="258" width="17.5" style="183" customWidth="1"/>
    <col min="259" max="259" width="60.125" style="183" customWidth="1"/>
    <col min="260" max="260" width="13.875" style="183" bestFit="1" customWidth="1"/>
    <col min="261" max="261" width="14.875" style="183" bestFit="1" customWidth="1"/>
    <col min="262" max="262" width="18" style="183" bestFit="1" customWidth="1"/>
    <col min="263" max="263" width="15.875" style="183" bestFit="1" customWidth="1"/>
    <col min="264" max="264" width="18" style="183" bestFit="1" customWidth="1"/>
    <col min="265" max="265" width="15.75" style="183" customWidth="1"/>
    <col min="266" max="266" width="16.25" style="183" customWidth="1"/>
    <col min="267" max="267" width="14.625" style="183" customWidth="1"/>
    <col min="268" max="268" width="14.25" style="183" customWidth="1"/>
    <col min="269" max="306" width="3.875" style="183" customWidth="1"/>
    <col min="307" max="511" width="9" style="183"/>
    <col min="512" max="512" width="2.375" style="183" customWidth="1"/>
    <col min="513" max="513" width="9.125" style="183" customWidth="1"/>
    <col min="514" max="514" width="17.5" style="183" customWidth="1"/>
    <col min="515" max="515" width="60.125" style="183" customWidth="1"/>
    <col min="516" max="516" width="13.875" style="183" bestFit="1" customWidth="1"/>
    <col min="517" max="517" width="14.875" style="183" bestFit="1" customWidth="1"/>
    <col min="518" max="518" width="18" style="183" bestFit="1" customWidth="1"/>
    <col min="519" max="519" width="15.875" style="183" bestFit="1" customWidth="1"/>
    <col min="520" max="520" width="18" style="183" bestFit="1" customWidth="1"/>
    <col min="521" max="521" width="15.75" style="183" customWidth="1"/>
    <col min="522" max="522" width="16.25" style="183" customWidth="1"/>
    <col min="523" max="523" width="14.625" style="183" customWidth="1"/>
    <col min="524" max="524" width="14.25" style="183" customWidth="1"/>
    <col min="525" max="562" width="3.875" style="183" customWidth="1"/>
    <col min="563" max="767" width="9" style="183"/>
    <col min="768" max="768" width="2.375" style="183" customWidth="1"/>
    <col min="769" max="769" width="9.125" style="183" customWidth="1"/>
    <col min="770" max="770" width="17.5" style="183" customWidth="1"/>
    <col min="771" max="771" width="60.125" style="183" customWidth="1"/>
    <col min="772" max="772" width="13.875" style="183" bestFit="1" customWidth="1"/>
    <col min="773" max="773" width="14.875" style="183" bestFit="1" customWidth="1"/>
    <col min="774" max="774" width="18" style="183" bestFit="1" customWidth="1"/>
    <col min="775" max="775" width="15.875" style="183" bestFit="1" customWidth="1"/>
    <col min="776" max="776" width="18" style="183" bestFit="1" customWidth="1"/>
    <col min="777" max="777" width="15.75" style="183" customWidth="1"/>
    <col min="778" max="778" width="16.25" style="183" customWidth="1"/>
    <col min="779" max="779" width="14.625" style="183" customWidth="1"/>
    <col min="780" max="780" width="14.25" style="183" customWidth="1"/>
    <col min="781" max="818" width="3.875" style="183" customWidth="1"/>
    <col min="819" max="1023" width="9" style="183"/>
    <col min="1024" max="1024" width="2.375" style="183" customWidth="1"/>
    <col min="1025" max="1025" width="9.125" style="183" customWidth="1"/>
    <col min="1026" max="1026" width="17.5" style="183" customWidth="1"/>
    <col min="1027" max="1027" width="60.125" style="183" customWidth="1"/>
    <col min="1028" max="1028" width="13.875" style="183" bestFit="1" customWidth="1"/>
    <col min="1029" max="1029" width="14.875" style="183" bestFit="1" customWidth="1"/>
    <col min="1030" max="1030" width="18" style="183" bestFit="1" customWidth="1"/>
    <col min="1031" max="1031" width="15.875" style="183" bestFit="1" customWidth="1"/>
    <col min="1032" max="1032" width="18" style="183" bestFit="1" customWidth="1"/>
    <col min="1033" max="1033" width="15.75" style="183" customWidth="1"/>
    <col min="1034" max="1034" width="16.25" style="183" customWidth="1"/>
    <col min="1035" max="1035" width="14.625" style="183" customWidth="1"/>
    <col min="1036" max="1036" width="14.25" style="183" customWidth="1"/>
    <col min="1037" max="1074" width="3.875" style="183" customWidth="1"/>
    <col min="1075" max="1279" width="9" style="183"/>
    <col min="1280" max="1280" width="2.375" style="183" customWidth="1"/>
    <col min="1281" max="1281" width="9.125" style="183" customWidth="1"/>
    <col min="1282" max="1282" width="17.5" style="183" customWidth="1"/>
    <col min="1283" max="1283" width="60.125" style="183" customWidth="1"/>
    <col min="1284" max="1284" width="13.875" style="183" bestFit="1" customWidth="1"/>
    <col min="1285" max="1285" width="14.875" style="183" bestFit="1" customWidth="1"/>
    <col min="1286" max="1286" width="18" style="183" bestFit="1" customWidth="1"/>
    <col min="1287" max="1287" width="15.875" style="183" bestFit="1" customWidth="1"/>
    <col min="1288" max="1288" width="18" style="183" bestFit="1" customWidth="1"/>
    <col min="1289" max="1289" width="15.75" style="183" customWidth="1"/>
    <col min="1290" max="1290" width="16.25" style="183" customWidth="1"/>
    <col min="1291" max="1291" width="14.625" style="183" customWidth="1"/>
    <col min="1292" max="1292" width="14.25" style="183" customWidth="1"/>
    <col min="1293" max="1330" width="3.875" style="183" customWidth="1"/>
    <col min="1331" max="1535" width="9" style="183"/>
    <col min="1536" max="1536" width="2.375" style="183" customWidth="1"/>
    <col min="1537" max="1537" width="9.125" style="183" customWidth="1"/>
    <col min="1538" max="1538" width="17.5" style="183" customWidth="1"/>
    <col min="1539" max="1539" width="60.125" style="183" customWidth="1"/>
    <col min="1540" max="1540" width="13.875" style="183" bestFit="1" customWidth="1"/>
    <col min="1541" max="1541" width="14.875" style="183" bestFit="1" customWidth="1"/>
    <col min="1542" max="1542" width="18" style="183" bestFit="1" customWidth="1"/>
    <col min="1543" max="1543" width="15.875" style="183" bestFit="1" customWidth="1"/>
    <col min="1544" max="1544" width="18" style="183" bestFit="1" customWidth="1"/>
    <col min="1545" max="1545" width="15.75" style="183" customWidth="1"/>
    <col min="1546" max="1546" width="16.25" style="183" customWidth="1"/>
    <col min="1547" max="1547" width="14.625" style="183" customWidth="1"/>
    <col min="1548" max="1548" width="14.25" style="183" customWidth="1"/>
    <col min="1549" max="1586" width="3.875" style="183" customWidth="1"/>
    <col min="1587" max="1791" width="9" style="183"/>
    <col min="1792" max="1792" width="2.375" style="183" customWidth="1"/>
    <col min="1793" max="1793" width="9.125" style="183" customWidth="1"/>
    <col min="1794" max="1794" width="17.5" style="183" customWidth="1"/>
    <col min="1795" max="1795" width="60.125" style="183" customWidth="1"/>
    <col min="1796" max="1796" width="13.875" style="183" bestFit="1" customWidth="1"/>
    <col min="1797" max="1797" width="14.875" style="183" bestFit="1" customWidth="1"/>
    <col min="1798" max="1798" width="18" style="183" bestFit="1" customWidth="1"/>
    <col min="1799" max="1799" width="15.875" style="183" bestFit="1" customWidth="1"/>
    <col min="1800" max="1800" width="18" style="183" bestFit="1" customWidth="1"/>
    <col min="1801" max="1801" width="15.75" style="183" customWidth="1"/>
    <col min="1802" max="1802" width="16.25" style="183" customWidth="1"/>
    <col min="1803" max="1803" width="14.625" style="183" customWidth="1"/>
    <col min="1804" max="1804" width="14.25" style="183" customWidth="1"/>
    <col min="1805" max="1842" width="3.875" style="183" customWidth="1"/>
    <col min="1843" max="2047" width="9" style="183"/>
    <col min="2048" max="2048" width="2.375" style="183" customWidth="1"/>
    <col min="2049" max="2049" width="9.125" style="183" customWidth="1"/>
    <col min="2050" max="2050" width="17.5" style="183" customWidth="1"/>
    <col min="2051" max="2051" width="60.125" style="183" customWidth="1"/>
    <col min="2052" max="2052" width="13.875" style="183" bestFit="1" customWidth="1"/>
    <col min="2053" max="2053" width="14.875" style="183" bestFit="1" customWidth="1"/>
    <col min="2054" max="2054" width="18" style="183" bestFit="1" customWidth="1"/>
    <col min="2055" max="2055" width="15.875" style="183" bestFit="1" customWidth="1"/>
    <col min="2056" max="2056" width="18" style="183" bestFit="1" customWidth="1"/>
    <col min="2057" max="2057" width="15.75" style="183" customWidth="1"/>
    <col min="2058" max="2058" width="16.25" style="183" customWidth="1"/>
    <col min="2059" max="2059" width="14.625" style="183" customWidth="1"/>
    <col min="2060" max="2060" width="14.25" style="183" customWidth="1"/>
    <col min="2061" max="2098" width="3.875" style="183" customWidth="1"/>
    <col min="2099" max="2303" width="9" style="183"/>
    <col min="2304" max="2304" width="2.375" style="183" customWidth="1"/>
    <col min="2305" max="2305" width="9.125" style="183" customWidth="1"/>
    <col min="2306" max="2306" width="17.5" style="183" customWidth="1"/>
    <col min="2307" max="2307" width="60.125" style="183" customWidth="1"/>
    <col min="2308" max="2308" width="13.875" style="183" bestFit="1" customWidth="1"/>
    <col min="2309" max="2309" width="14.875" style="183" bestFit="1" customWidth="1"/>
    <col min="2310" max="2310" width="18" style="183" bestFit="1" customWidth="1"/>
    <col min="2311" max="2311" width="15.875" style="183" bestFit="1" customWidth="1"/>
    <col min="2312" max="2312" width="18" style="183" bestFit="1" customWidth="1"/>
    <col min="2313" max="2313" width="15.75" style="183" customWidth="1"/>
    <col min="2314" max="2314" width="16.25" style="183" customWidth="1"/>
    <col min="2315" max="2315" width="14.625" style="183" customWidth="1"/>
    <col min="2316" max="2316" width="14.25" style="183" customWidth="1"/>
    <col min="2317" max="2354" width="3.875" style="183" customWidth="1"/>
    <col min="2355" max="2559" width="9" style="183"/>
    <col min="2560" max="2560" width="2.375" style="183" customWidth="1"/>
    <col min="2561" max="2561" width="9.125" style="183" customWidth="1"/>
    <col min="2562" max="2562" width="17.5" style="183" customWidth="1"/>
    <col min="2563" max="2563" width="60.125" style="183" customWidth="1"/>
    <col min="2564" max="2564" width="13.875" style="183" bestFit="1" customWidth="1"/>
    <col min="2565" max="2565" width="14.875" style="183" bestFit="1" customWidth="1"/>
    <col min="2566" max="2566" width="18" style="183" bestFit="1" customWidth="1"/>
    <col min="2567" max="2567" width="15.875" style="183" bestFit="1" customWidth="1"/>
    <col min="2568" max="2568" width="18" style="183" bestFit="1" customWidth="1"/>
    <col min="2569" max="2569" width="15.75" style="183" customWidth="1"/>
    <col min="2570" max="2570" width="16.25" style="183" customWidth="1"/>
    <col min="2571" max="2571" width="14.625" style="183" customWidth="1"/>
    <col min="2572" max="2572" width="14.25" style="183" customWidth="1"/>
    <col min="2573" max="2610" width="3.875" style="183" customWidth="1"/>
    <col min="2611" max="2815" width="9" style="183"/>
    <col min="2816" max="2816" width="2.375" style="183" customWidth="1"/>
    <col min="2817" max="2817" width="9.125" style="183" customWidth="1"/>
    <col min="2818" max="2818" width="17.5" style="183" customWidth="1"/>
    <col min="2819" max="2819" width="60.125" style="183" customWidth="1"/>
    <col min="2820" max="2820" width="13.875" style="183" bestFit="1" customWidth="1"/>
    <col min="2821" max="2821" width="14.875" style="183" bestFit="1" customWidth="1"/>
    <col min="2822" max="2822" width="18" style="183" bestFit="1" customWidth="1"/>
    <col min="2823" max="2823" width="15.875" style="183" bestFit="1" customWidth="1"/>
    <col min="2824" max="2824" width="18" style="183" bestFit="1" customWidth="1"/>
    <col min="2825" max="2825" width="15.75" style="183" customWidth="1"/>
    <col min="2826" max="2826" width="16.25" style="183" customWidth="1"/>
    <col min="2827" max="2827" width="14.625" style="183" customWidth="1"/>
    <col min="2828" max="2828" width="14.25" style="183" customWidth="1"/>
    <col min="2829" max="2866" width="3.875" style="183" customWidth="1"/>
    <col min="2867" max="3071" width="9" style="183"/>
    <col min="3072" max="3072" width="2.375" style="183" customWidth="1"/>
    <col min="3073" max="3073" width="9.125" style="183" customWidth="1"/>
    <col min="3074" max="3074" width="17.5" style="183" customWidth="1"/>
    <col min="3075" max="3075" width="60.125" style="183" customWidth="1"/>
    <col min="3076" max="3076" width="13.875" style="183" bestFit="1" customWidth="1"/>
    <col min="3077" max="3077" width="14.875" style="183" bestFit="1" customWidth="1"/>
    <col min="3078" max="3078" width="18" style="183" bestFit="1" customWidth="1"/>
    <col min="3079" max="3079" width="15.875" style="183" bestFit="1" customWidth="1"/>
    <col min="3080" max="3080" width="18" style="183" bestFit="1" customWidth="1"/>
    <col min="3081" max="3081" width="15.75" style="183" customWidth="1"/>
    <col min="3082" max="3082" width="16.25" style="183" customWidth="1"/>
    <col min="3083" max="3083" width="14.625" style="183" customWidth="1"/>
    <col min="3084" max="3084" width="14.25" style="183" customWidth="1"/>
    <col min="3085" max="3122" width="3.875" style="183" customWidth="1"/>
    <col min="3123" max="3327" width="9" style="183"/>
    <col min="3328" max="3328" width="2.375" style="183" customWidth="1"/>
    <col min="3329" max="3329" width="9.125" style="183" customWidth="1"/>
    <col min="3330" max="3330" width="17.5" style="183" customWidth="1"/>
    <col min="3331" max="3331" width="60.125" style="183" customWidth="1"/>
    <col min="3332" max="3332" width="13.875" style="183" bestFit="1" customWidth="1"/>
    <col min="3333" max="3333" width="14.875" style="183" bestFit="1" customWidth="1"/>
    <col min="3334" max="3334" width="18" style="183" bestFit="1" customWidth="1"/>
    <col min="3335" max="3335" width="15.875" style="183" bestFit="1" customWidth="1"/>
    <col min="3336" max="3336" width="18" style="183" bestFit="1" customWidth="1"/>
    <col min="3337" max="3337" width="15.75" style="183" customWidth="1"/>
    <col min="3338" max="3338" width="16.25" style="183" customWidth="1"/>
    <col min="3339" max="3339" width="14.625" style="183" customWidth="1"/>
    <col min="3340" max="3340" width="14.25" style="183" customWidth="1"/>
    <col min="3341" max="3378" width="3.875" style="183" customWidth="1"/>
    <col min="3379" max="3583" width="9" style="183"/>
    <col min="3584" max="3584" width="2.375" style="183" customWidth="1"/>
    <col min="3585" max="3585" width="9.125" style="183" customWidth="1"/>
    <col min="3586" max="3586" width="17.5" style="183" customWidth="1"/>
    <col min="3587" max="3587" width="60.125" style="183" customWidth="1"/>
    <col min="3588" max="3588" width="13.875" style="183" bestFit="1" customWidth="1"/>
    <col min="3589" max="3589" width="14.875" style="183" bestFit="1" customWidth="1"/>
    <col min="3590" max="3590" width="18" style="183" bestFit="1" customWidth="1"/>
    <col min="3591" max="3591" width="15.875" style="183" bestFit="1" customWidth="1"/>
    <col min="3592" max="3592" width="18" style="183" bestFit="1" customWidth="1"/>
    <col min="3593" max="3593" width="15.75" style="183" customWidth="1"/>
    <col min="3594" max="3594" width="16.25" style="183" customWidth="1"/>
    <col min="3595" max="3595" width="14.625" style="183" customWidth="1"/>
    <col min="3596" max="3596" width="14.25" style="183" customWidth="1"/>
    <col min="3597" max="3634" width="3.875" style="183" customWidth="1"/>
    <col min="3635" max="3839" width="9" style="183"/>
    <col min="3840" max="3840" width="2.375" style="183" customWidth="1"/>
    <col min="3841" max="3841" width="9.125" style="183" customWidth="1"/>
    <col min="3842" max="3842" width="17.5" style="183" customWidth="1"/>
    <col min="3843" max="3843" width="60.125" style="183" customWidth="1"/>
    <col min="3844" max="3844" width="13.875" style="183" bestFit="1" customWidth="1"/>
    <col min="3845" max="3845" width="14.875" style="183" bestFit="1" customWidth="1"/>
    <col min="3846" max="3846" width="18" style="183" bestFit="1" customWidth="1"/>
    <col min="3847" max="3847" width="15.875" style="183" bestFit="1" customWidth="1"/>
    <col min="3848" max="3848" width="18" style="183" bestFit="1" customWidth="1"/>
    <col min="3849" max="3849" width="15.75" style="183" customWidth="1"/>
    <col min="3850" max="3850" width="16.25" style="183" customWidth="1"/>
    <col min="3851" max="3851" width="14.625" style="183" customWidth="1"/>
    <col min="3852" max="3852" width="14.25" style="183" customWidth="1"/>
    <col min="3853" max="3890" width="3.875" style="183" customWidth="1"/>
    <col min="3891" max="4095" width="9" style="183"/>
    <col min="4096" max="4096" width="2.375" style="183" customWidth="1"/>
    <col min="4097" max="4097" width="9.125" style="183" customWidth="1"/>
    <col min="4098" max="4098" width="17.5" style="183" customWidth="1"/>
    <col min="4099" max="4099" width="60.125" style="183" customWidth="1"/>
    <col min="4100" max="4100" width="13.875" style="183" bestFit="1" customWidth="1"/>
    <col min="4101" max="4101" width="14.875" style="183" bestFit="1" customWidth="1"/>
    <col min="4102" max="4102" width="18" style="183" bestFit="1" customWidth="1"/>
    <col min="4103" max="4103" width="15.875" style="183" bestFit="1" customWidth="1"/>
    <col min="4104" max="4104" width="18" style="183" bestFit="1" customWidth="1"/>
    <col min="4105" max="4105" width="15.75" style="183" customWidth="1"/>
    <col min="4106" max="4106" width="16.25" style="183" customWidth="1"/>
    <col min="4107" max="4107" width="14.625" style="183" customWidth="1"/>
    <col min="4108" max="4108" width="14.25" style="183" customWidth="1"/>
    <col min="4109" max="4146" width="3.875" style="183" customWidth="1"/>
    <col min="4147" max="4351" width="9" style="183"/>
    <col min="4352" max="4352" width="2.375" style="183" customWidth="1"/>
    <col min="4353" max="4353" width="9.125" style="183" customWidth="1"/>
    <col min="4354" max="4354" width="17.5" style="183" customWidth="1"/>
    <col min="4355" max="4355" width="60.125" style="183" customWidth="1"/>
    <col min="4356" max="4356" width="13.875" style="183" bestFit="1" customWidth="1"/>
    <col min="4357" max="4357" width="14.875" style="183" bestFit="1" customWidth="1"/>
    <col min="4358" max="4358" width="18" style="183" bestFit="1" customWidth="1"/>
    <col min="4359" max="4359" width="15.875" style="183" bestFit="1" customWidth="1"/>
    <col min="4360" max="4360" width="18" style="183" bestFit="1" customWidth="1"/>
    <col min="4361" max="4361" width="15.75" style="183" customWidth="1"/>
    <col min="4362" max="4362" width="16.25" style="183" customWidth="1"/>
    <col min="4363" max="4363" width="14.625" style="183" customWidth="1"/>
    <col min="4364" max="4364" width="14.25" style="183" customWidth="1"/>
    <col min="4365" max="4402" width="3.875" style="183" customWidth="1"/>
    <col min="4403" max="4607" width="9" style="183"/>
    <col min="4608" max="4608" width="2.375" style="183" customWidth="1"/>
    <col min="4609" max="4609" width="9.125" style="183" customWidth="1"/>
    <col min="4610" max="4610" width="17.5" style="183" customWidth="1"/>
    <col min="4611" max="4611" width="60.125" style="183" customWidth="1"/>
    <col min="4612" max="4612" width="13.875" style="183" bestFit="1" customWidth="1"/>
    <col min="4613" max="4613" width="14.875" style="183" bestFit="1" customWidth="1"/>
    <col min="4614" max="4614" width="18" style="183" bestFit="1" customWidth="1"/>
    <col min="4615" max="4615" width="15.875" style="183" bestFit="1" customWidth="1"/>
    <col min="4616" max="4616" width="18" style="183" bestFit="1" customWidth="1"/>
    <col min="4617" max="4617" width="15.75" style="183" customWidth="1"/>
    <col min="4618" max="4618" width="16.25" style="183" customWidth="1"/>
    <col min="4619" max="4619" width="14.625" style="183" customWidth="1"/>
    <col min="4620" max="4620" width="14.25" style="183" customWidth="1"/>
    <col min="4621" max="4658" width="3.875" style="183" customWidth="1"/>
    <col min="4659" max="4863" width="9" style="183"/>
    <col min="4864" max="4864" width="2.375" style="183" customWidth="1"/>
    <col min="4865" max="4865" width="9.125" style="183" customWidth="1"/>
    <col min="4866" max="4866" width="17.5" style="183" customWidth="1"/>
    <col min="4867" max="4867" width="60.125" style="183" customWidth="1"/>
    <col min="4868" max="4868" width="13.875" style="183" bestFit="1" customWidth="1"/>
    <col min="4869" max="4869" width="14.875" style="183" bestFit="1" customWidth="1"/>
    <col min="4870" max="4870" width="18" style="183" bestFit="1" customWidth="1"/>
    <col min="4871" max="4871" width="15.875" style="183" bestFit="1" customWidth="1"/>
    <col min="4872" max="4872" width="18" style="183" bestFit="1" customWidth="1"/>
    <col min="4873" max="4873" width="15.75" style="183" customWidth="1"/>
    <col min="4874" max="4874" width="16.25" style="183" customWidth="1"/>
    <col min="4875" max="4875" width="14.625" style="183" customWidth="1"/>
    <col min="4876" max="4876" width="14.25" style="183" customWidth="1"/>
    <col min="4877" max="4914" width="3.875" style="183" customWidth="1"/>
    <col min="4915" max="5119" width="9" style="183"/>
    <col min="5120" max="5120" width="2.375" style="183" customWidth="1"/>
    <col min="5121" max="5121" width="9.125" style="183" customWidth="1"/>
    <col min="5122" max="5122" width="17.5" style="183" customWidth="1"/>
    <col min="5123" max="5123" width="60.125" style="183" customWidth="1"/>
    <col min="5124" max="5124" width="13.875" style="183" bestFit="1" customWidth="1"/>
    <col min="5125" max="5125" width="14.875" style="183" bestFit="1" customWidth="1"/>
    <col min="5126" max="5126" width="18" style="183" bestFit="1" customWidth="1"/>
    <col min="5127" max="5127" width="15.875" style="183" bestFit="1" customWidth="1"/>
    <col min="5128" max="5128" width="18" style="183" bestFit="1" customWidth="1"/>
    <col min="5129" max="5129" width="15.75" style="183" customWidth="1"/>
    <col min="5130" max="5130" width="16.25" style="183" customWidth="1"/>
    <col min="5131" max="5131" width="14.625" style="183" customWidth="1"/>
    <col min="5132" max="5132" width="14.25" style="183" customWidth="1"/>
    <col min="5133" max="5170" width="3.875" style="183" customWidth="1"/>
    <col min="5171" max="5375" width="9" style="183"/>
    <col min="5376" max="5376" width="2.375" style="183" customWidth="1"/>
    <col min="5377" max="5377" width="9.125" style="183" customWidth="1"/>
    <col min="5378" max="5378" width="17.5" style="183" customWidth="1"/>
    <col min="5379" max="5379" width="60.125" style="183" customWidth="1"/>
    <col min="5380" max="5380" width="13.875" style="183" bestFit="1" customWidth="1"/>
    <col min="5381" max="5381" width="14.875" style="183" bestFit="1" customWidth="1"/>
    <col min="5382" max="5382" width="18" style="183" bestFit="1" customWidth="1"/>
    <col min="5383" max="5383" width="15.875" style="183" bestFit="1" customWidth="1"/>
    <col min="5384" max="5384" width="18" style="183" bestFit="1" customWidth="1"/>
    <col min="5385" max="5385" width="15.75" style="183" customWidth="1"/>
    <col min="5386" max="5386" width="16.25" style="183" customWidth="1"/>
    <col min="5387" max="5387" width="14.625" style="183" customWidth="1"/>
    <col min="5388" max="5388" width="14.25" style="183" customWidth="1"/>
    <col min="5389" max="5426" width="3.875" style="183" customWidth="1"/>
    <col min="5427" max="5631" width="9" style="183"/>
    <col min="5632" max="5632" width="2.375" style="183" customWidth="1"/>
    <col min="5633" max="5633" width="9.125" style="183" customWidth="1"/>
    <col min="5634" max="5634" width="17.5" style="183" customWidth="1"/>
    <col min="5635" max="5635" width="60.125" style="183" customWidth="1"/>
    <col min="5636" max="5636" width="13.875" style="183" bestFit="1" customWidth="1"/>
    <col min="5637" max="5637" width="14.875" style="183" bestFit="1" customWidth="1"/>
    <col min="5638" max="5638" width="18" style="183" bestFit="1" customWidth="1"/>
    <col min="5639" max="5639" width="15.875" style="183" bestFit="1" customWidth="1"/>
    <col min="5640" max="5640" width="18" style="183" bestFit="1" customWidth="1"/>
    <col min="5641" max="5641" width="15.75" style="183" customWidth="1"/>
    <col min="5642" max="5642" width="16.25" style="183" customWidth="1"/>
    <col min="5643" max="5643" width="14.625" style="183" customWidth="1"/>
    <col min="5644" max="5644" width="14.25" style="183" customWidth="1"/>
    <col min="5645" max="5682" width="3.875" style="183" customWidth="1"/>
    <col min="5683" max="5887" width="9" style="183"/>
    <col min="5888" max="5888" width="2.375" style="183" customWidth="1"/>
    <col min="5889" max="5889" width="9.125" style="183" customWidth="1"/>
    <col min="5890" max="5890" width="17.5" style="183" customWidth="1"/>
    <col min="5891" max="5891" width="60.125" style="183" customWidth="1"/>
    <col min="5892" max="5892" width="13.875" style="183" bestFit="1" customWidth="1"/>
    <col min="5893" max="5893" width="14.875" style="183" bestFit="1" customWidth="1"/>
    <col min="5894" max="5894" width="18" style="183" bestFit="1" customWidth="1"/>
    <col min="5895" max="5895" width="15.875" style="183" bestFit="1" customWidth="1"/>
    <col min="5896" max="5896" width="18" style="183" bestFit="1" customWidth="1"/>
    <col min="5897" max="5897" width="15.75" style="183" customWidth="1"/>
    <col min="5898" max="5898" width="16.25" style="183" customWidth="1"/>
    <col min="5899" max="5899" width="14.625" style="183" customWidth="1"/>
    <col min="5900" max="5900" width="14.25" style="183" customWidth="1"/>
    <col min="5901" max="5938" width="3.875" style="183" customWidth="1"/>
    <col min="5939" max="6143" width="9" style="183"/>
    <col min="6144" max="6144" width="2.375" style="183" customWidth="1"/>
    <col min="6145" max="6145" width="9.125" style="183" customWidth="1"/>
    <col min="6146" max="6146" width="17.5" style="183" customWidth="1"/>
    <col min="6147" max="6147" width="60.125" style="183" customWidth="1"/>
    <col min="6148" max="6148" width="13.875" style="183" bestFit="1" customWidth="1"/>
    <col min="6149" max="6149" width="14.875" style="183" bestFit="1" customWidth="1"/>
    <col min="6150" max="6150" width="18" style="183" bestFit="1" customWidth="1"/>
    <col min="6151" max="6151" width="15.875" style="183" bestFit="1" customWidth="1"/>
    <col min="6152" max="6152" width="18" style="183" bestFit="1" customWidth="1"/>
    <col min="6153" max="6153" width="15.75" style="183" customWidth="1"/>
    <col min="6154" max="6154" width="16.25" style="183" customWidth="1"/>
    <col min="6155" max="6155" width="14.625" style="183" customWidth="1"/>
    <col min="6156" max="6156" width="14.25" style="183" customWidth="1"/>
    <col min="6157" max="6194" width="3.875" style="183" customWidth="1"/>
    <col min="6195" max="6399" width="9" style="183"/>
    <col min="6400" max="6400" width="2.375" style="183" customWidth="1"/>
    <col min="6401" max="6401" width="9.125" style="183" customWidth="1"/>
    <col min="6402" max="6402" width="17.5" style="183" customWidth="1"/>
    <col min="6403" max="6403" width="60.125" style="183" customWidth="1"/>
    <col min="6404" max="6404" width="13.875" style="183" bestFit="1" customWidth="1"/>
    <col min="6405" max="6405" width="14.875" style="183" bestFit="1" customWidth="1"/>
    <col min="6406" max="6406" width="18" style="183" bestFit="1" customWidth="1"/>
    <col min="6407" max="6407" width="15.875" style="183" bestFit="1" customWidth="1"/>
    <col min="6408" max="6408" width="18" style="183" bestFit="1" customWidth="1"/>
    <col min="6409" max="6409" width="15.75" style="183" customWidth="1"/>
    <col min="6410" max="6410" width="16.25" style="183" customWidth="1"/>
    <col min="6411" max="6411" width="14.625" style="183" customWidth="1"/>
    <col min="6412" max="6412" width="14.25" style="183" customWidth="1"/>
    <col min="6413" max="6450" width="3.875" style="183" customWidth="1"/>
    <col min="6451" max="6655" width="9" style="183"/>
    <col min="6656" max="6656" width="2.375" style="183" customWidth="1"/>
    <col min="6657" max="6657" width="9.125" style="183" customWidth="1"/>
    <col min="6658" max="6658" width="17.5" style="183" customWidth="1"/>
    <col min="6659" max="6659" width="60.125" style="183" customWidth="1"/>
    <col min="6660" max="6660" width="13.875" style="183" bestFit="1" customWidth="1"/>
    <col min="6661" max="6661" width="14.875" style="183" bestFit="1" customWidth="1"/>
    <col min="6662" max="6662" width="18" style="183" bestFit="1" customWidth="1"/>
    <col min="6663" max="6663" width="15.875" style="183" bestFit="1" customWidth="1"/>
    <col min="6664" max="6664" width="18" style="183" bestFit="1" customWidth="1"/>
    <col min="6665" max="6665" width="15.75" style="183" customWidth="1"/>
    <col min="6666" max="6666" width="16.25" style="183" customWidth="1"/>
    <col min="6667" max="6667" width="14.625" style="183" customWidth="1"/>
    <col min="6668" max="6668" width="14.25" style="183" customWidth="1"/>
    <col min="6669" max="6706" width="3.875" style="183" customWidth="1"/>
    <col min="6707" max="6911" width="9" style="183"/>
    <col min="6912" max="6912" width="2.375" style="183" customWidth="1"/>
    <col min="6913" max="6913" width="9.125" style="183" customWidth="1"/>
    <col min="6914" max="6914" width="17.5" style="183" customWidth="1"/>
    <col min="6915" max="6915" width="60.125" style="183" customWidth="1"/>
    <col min="6916" max="6916" width="13.875" style="183" bestFit="1" customWidth="1"/>
    <col min="6917" max="6917" width="14.875" style="183" bestFit="1" customWidth="1"/>
    <col min="6918" max="6918" width="18" style="183" bestFit="1" customWidth="1"/>
    <col min="6919" max="6919" width="15.875" style="183" bestFit="1" customWidth="1"/>
    <col min="6920" max="6920" width="18" style="183" bestFit="1" customWidth="1"/>
    <col min="6921" max="6921" width="15.75" style="183" customWidth="1"/>
    <col min="6922" max="6922" width="16.25" style="183" customWidth="1"/>
    <col min="6923" max="6923" width="14.625" style="183" customWidth="1"/>
    <col min="6924" max="6924" width="14.25" style="183" customWidth="1"/>
    <col min="6925" max="6962" width="3.875" style="183" customWidth="1"/>
    <col min="6963" max="7167" width="9" style="183"/>
    <col min="7168" max="7168" width="2.375" style="183" customWidth="1"/>
    <col min="7169" max="7169" width="9.125" style="183" customWidth="1"/>
    <col min="7170" max="7170" width="17.5" style="183" customWidth="1"/>
    <col min="7171" max="7171" width="60.125" style="183" customWidth="1"/>
    <col min="7172" max="7172" width="13.875" style="183" bestFit="1" customWidth="1"/>
    <col min="7173" max="7173" width="14.875" style="183" bestFit="1" customWidth="1"/>
    <col min="7174" max="7174" width="18" style="183" bestFit="1" customWidth="1"/>
    <col min="7175" max="7175" width="15.875" style="183" bestFit="1" customWidth="1"/>
    <col min="7176" max="7176" width="18" style="183" bestFit="1" customWidth="1"/>
    <col min="7177" max="7177" width="15.75" style="183" customWidth="1"/>
    <col min="7178" max="7178" width="16.25" style="183" customWidth="1"/>
    <col min="7179" max="7179" width="14.625" style="183" customWidth="1"/>
    <col min="7180" max="7180" width="14.25" style="183" customWidth="1"/>
    <col min="7181" max="7218" width="3.875" style="183" customWidth="1"/>
    <col min="7219" max="7423" width="9" style="183"/>
    <col min="7424" max="7424" width="2.375" style="183" customWidth="1"/>
    <col min="7425" max="7425" width="9.125" style="183" customWidth="1"/>
    <col min="7426" max="7426" width="17.5" style="183" customWidth="1"/>
    <col min="7427" max="7427" width="60.125" style="183" customWidth="1"/>
    <col min="7428" max="7428" width="13.875" style="183" bestFit="1" customWidth="1"/>
    <col min="7429" max="7429" width="14.875" style="183" bestFit="1" customWidth="1"/>
    <col min="7430" max="7430" width="18" style="183" bestFit="1" customWidth="1"/>
    <col min="7431" max="7431" width="15.875" style="183" bestFit="1" customWidth="1"/>
    <col min="7432" max="7432" width="18" style="183" bestFit="1" customWidth="1"/>
    <col min="7433" max="7433" width="15.75" style="183" customWidth="1"/>
    <col min="7434" max="7434" width="16.25" style="183" customWidth="1"/>
    <col min="7435" max="7435" width="14.625" style="183" customWidth="1"/>
    <col min="7436" max="7436" width="14.25" style="183" customWidth="1"/>
    <col min="7437" max="7474" width="3.875" style="183" customWidth="1"/>
    <col min="7475" max="7679" width="9" style="183"/>
    <col min="7680" max="7680" width="2.375" style="183" customWidth="1"/>
    <col min="7681" max="7681" width="9.125" style="183" customWidth="1"/>
    <col min="7682" max="7682" width="17.5" style="183" customWidth="1"/>
    <col min="7683" max="7683" width="60.125" style="183" customWidth="1"/>
    <col min="7684" max="7684" width="13.875" style="183" bestFit="1" customWidth="1"/>
    <col min="7685" max="7685" width="14.875" style="183" bestFit="1" customWidth="1"/>
    <col min="7686" max="7686" width="18" style="183" bestFit="1" customWidth="1"/>
    <col min="7687" max="7687" width="15.875" style="183" bestFit="1" customWidth="1"/>
    <col min="7688" max="7688" width="18" style="183" bestFit="1" customWidth="1"/>
    <col min="7689" max="7689" width="15.75" style="183" customWidth="1"/>
    <col min="7690" max="7690" width="16.25" style="183" customWidth="1"/>
    <col min="7691" max="7691" width="14.625" style="183" customWidth="1"/>
    <col min="7692" max="7692" width="14.25" style="183" customWidth="1"/>
    <col min="7693" max="7730" width="3.875" style="183" customWidth="1"/>
    <col min="7731" max="7935" width="9" style="183"/>
    <col min="7936" max="7936" width="2.375" style="183" customWidth="1"/>
    <col min="7937" max="7937" width="9.125" style="183" customWidth="1"/>
    <col min="7938" max="7938" width="17.5" style="183" customWidth="1"/>
    <col min="7939" max="7939" width="60.125" style="183" customWidth="1"/>
    <col min="7940" max="7940" width="13.875" style="183" bestFit="1" customWidth="1"/>
    <col min="7941" max="7941" width="14.875" style="183" bestFit="1" customWidth="1"/>
    <col min="7942" max="7942" width="18" style="183" bestFit="1" customWidth="1"/>
    <col min="7943" max="7943" width="15.875" style="183" bestFit="1" customWidth="1"/>
    <col min="7944" max="7944" width="18" style="183" bestFit="1" customWidth="1"/>
    <col min="7945" max="7945" width="15.75" style="183" customWidth="1"/>
    <col min="7946" max="7946" width="16.25" style="183" customWidth="1"/>
    <col min="7947" max="7947" width="14.625" style="183" customWidth="1"/>
    <col min="7948" max="7948" width="14.25" style="183" customWidth="1"/>
    <col min="7949" max="7986" width="3.875" style="183" customWidth="1"/>
    <col min="7987" max="8191" width="9" style="183"/>
    <col min="8192" max="8192" width="2.375" style="183" customWidth="1"/>
    <col min="8193" max="8193" width="9.125" style="183" customWidth="1"/>
    <col min="8194" max="8194" width="17.5" style="183" customWidth="1"/>
    <col min="8195" max="8195" width="60.125" style="183" customWidth="1"/>
    <col min="8196" max="8196" width="13.875" style="183" bestFit="1" customWidth="1"/>
    <col min="8197" max="8197" width="14.875" style="183" bestFit="1" customWidth="1"/>
    <col min="8198" max="8198" width="18" style="183" bestFit="1" customWidth="1"/>
    <col min="8199" max="8199" width="15.875" style="183" bestFit="1" customWidth="1"/>
    <col min="8200" max="8200" width="18" style="183" bestFit="1" customWidth="1"/>
    <col min="8201" max="8201" width="15.75" style="183" customWidth="1"/>
    <col min="8202" max="8202" width="16.25" style="183" customWidth="1"/>
    <col min="8203" max="8203" width="14.625" style="183" customWidth="1"/>
    <col min="8204" max="8204" width="14.25" style="183" customWidth="1"/>
    <col min="8205" max="8242" width="3.875" style="183" customWidth="1"/>
    <col min="8243" max="8447" width="9" style="183"/>
    <col min="8448" max="8448" width="2.375" style="183" customWidth="1"/>
    <col min="8449" max="8449" width="9.125" style="183" customWidth="1"/>
    <col min="8450" max="8450" width="17.5" style="183" customWidth="1"/>
    <col min="8451" max="8451" width="60.125" style="183" customWidth="1"/>
    <col min="8452" max="8452" width="13.875" style="183" bestFit="1" customWidth="1"/>
    <col min="8453" max="8453" width="14.875" style="183" bestFit="1" customWidth="1"/>
    <col min="8454" max="8454" width="18" style="183" bestFit="1" customWidth="1"/>
    <col min="8455" max="8455" width="15.875" style="183" bestFit="1" customWidth="1"/>
    <col min="8456" max="8456" width="18" style="183" bestFit="1" customWidth="1"/>
    <col min="8457" max="8457" width="15.75" style="183" customWidth="1"/>
    <col min="8458" max="8458" width="16.25" style="183" customWidth="1"/>
    <col min="8459" max="8459" width="14.625" style="183" customWidth="1"/>
    <col min="8460" max="8460" width="14.25" style="183" customWidth="1"/>
    <col min="8461" max="8498" width="3.875" style="183" customWidth="1"/>
    <col min="8499" max="8703" width="9" style="183"/>
    <col min="8704" max="8704" width="2.375" style="183" customWidth="1"/>
    <col min="8705" max="8705" width="9.125" style="183" customWidth="1"/>
    <col min="8706" max="8706" width="17.5" style="183" customWidth="1"/>
    <col min="8707" max="8707" width="60.125" style="183" customWidth="1"/>
    <col min="8708" max="8708" width="13.875" style="183" bestFit="1" customWidth="1"/>
    <col min="8709" max="8709" width="14.875" style="183" bestFit="1" customWidth="1"/>
    <col min="8710" max="8710" width="18" style="183" bestFit="1" customWidth="1"/>
    <col min="8711" max="8711" width="15.875" style="183" bestFit="1" customWidth="1"/>
    <col min="8712" max="8712" width="18" style="183" bestFit="1" customWidth="1"/>
    <col min="8713" max="8713" width="15.75" style="183" customWidth="1"/>
    <col min="8714" max="8714" width="16.25" style="183" customWidth="1"/>
    <col min="8715" max="8715" width="14.625" style="183" customWidth="1"/>
    <col min="8716" max="8716" width="14.25" style="183" customWidth="1"/>
    <col min="8717" max="8754" width="3.875" style="183" customWidth="1"/>
    <col min="8755" max="8959" width="9" style="183"/>
    <col min="8960" max="8960" width="2.375" style="183" customWidth="1"/>
    <col min="8961" max="8961" width="9.125" style="183" customWidth="1"/>
    <col min="8962" max="8962" width="17.5" style="183" customWidth="1"/>
    <col min="8963" max="8963" width="60.125" style="183" customWidth="1"/>
    <col min="8964" max="8964" width="13.875" style="183" bestFit="1" customWidth="1"/>
    <col min="8965" max="8965" width="14.875" style="183" bestFit="1" customWidth="1"/>
    <col min="8966" max="8966" width="18" style="183" bestFit="1" customWidth="1"/>
    <col min="8967" max="8967" width="15.875" style="183" bestFit="1" customWidth="1"/>
    <col min="8968" max="8968" width="18" style="183" bestFit="1" customWidth="1"/>
    <col min="8969" max="8969" width="15.75" style="183" customWidth="1"/>
    <col min="8970" max="8970" width="16.25" style="183" customWidth="1"/>
    <col min="8971" max="8971" width="14.625" style="183" customWidth="1"/>
    <col min="8972" max="8972" width="14.25" style="183" customWidth="1"/>
    <col min="8973" max="9010" width="3.875" style="183" customWidth="1"/>
    <col min="9011" max="9215" width="9" style="183"/>
    <col min="9216" max="9216" width="2.375" style="183" customWidth="1"/>
    <col min="9217" max="9217" width="9.125" style="183" customWidth="1"/>
    <col min="9218" max="9218" width="17.5" style="183" customWidth="1"/>
    <col min="9219" max="9219" width="60.125" style="183" customWidth="1"/>
    <col min="9220" max="9220" width="13.875" style="183" bestFit="1" customWidth="1"/>
    <col min="9221" max="9221" width="14.875" style="183" bestFit="1" customWidth="1"/>
    <col min="9222" max="9222" width="18" style="183" bestFit="1" customWidth="1"/>
    <col min="9223" max="9223" width="15.875" style="183" bestFit="1" customWidth="1"/>
    <col min="9224" max="9224" width="18" style="183" bestFit="1" customWidth="1"/>
    <col min="9225" max="9225" width="15.75" style="183" customWidth="1"/>
    <col min="9226" max="9226" width="16.25" style="183" customWidth="1"/>
    <col min="9227" max="9227" width="14.625" style="183" customWidth="1"/>
    <col min="9228" max="9228" width="14.25" style="183" customWidth="1"/>
    <col min="9229" max="9266" width="3.875" style="183" customWidth="1"/>
    <col min="9267" max="9471" width="9" style="183"/>
    <col min="9472" max="9472" width="2.375" style="183" customWidth="1"/>
    <col min="9473" max="9473" width="9.125" style="183" customWidth="1"/>
    <col min="9474" max="9474" width="17.5" style="183" customWidth="1"/>
    <col min="9475" max="9475" width="60.125" style="183" customWidth="1"/>
    <col min="9476" max="9476" width="13.875" style="183" bestFit="1" customWidth="1"/>
    <col min="9477" max="9477" width="14.875" style="183" bestFit="1" customWidth="1"/>
    <col min="9478" max="9478" width="18" style="183" bestFit="1" customWidth="1"/>
    <col min="9479" max="9479" width="15.875" style="183" bestFit="1" customWidth="1"/>
    <col min="9480" max="9480" width="18" style="183" bestFit="1" customWidth="1"/>
    <col min="9481" max="9481" width="15.75" style="183" customWidth="1"/>
    <col min="9482" max="9482" width="16.25" style="183" customWidth="1"/>
    <col min="9483" max="9483" width="14.625" style="183" customWidth="1"/>
    <col min="9484" max="9484" width="14.25" style="183" customWidth="1"/>
    <col min="9485" max="9522" width="3.875" style="183" customWidth="1"/>
    <col min="9523" max="9727" width="9" style="183"/>
    <col min="9728" max="9728" width="2.375" style="183" customWidth="1"/>
    <col min="9729" max="9729" width="9.125" style="183" customWidth="1"/>
    <col min="9730" max="9730" width="17.5" style="183" customWidth="1"/>
    <col min="9731" max="9731" width="60.125" style="183" customWidth="1"/>
    <col min="9732" max="9732" width="13.875" style="183" bestFit="1" customWidth="1"/>
    <col min="9733" max="9733" width="14.875" style="183" bestFit="1" customWidth="1"/>
    <col min="9734" max="9734" width="18" style="183" bestFit="1" customWidth="1"/>
    <col min="9735" max="9735" width="15.875" style="183" bestFit="1" customWidth="1"/>
    <col min="9736" max="9736" width="18" style="183" bestFit="1" customWidth="1"/>
    <col min="9737" max="9737" width="15.75" style="183" customWidth="1"/>
    <col min="9738" max="9738" width="16.25" style="183" customWidth="1"/>
    <col min="9739" max="9739" width="14.625" style="183" customWidth="1"/>
    <col min="9740" max="9740" width="14.25" style="183" customWidth="1"/>
    <col min="9741" max="9778" width="3.875" style="183" customWidth="1"/>
    <col min="9779" max="9983" width="9" style="183"/>
    <col min="9984" max="9984" width="2.375" style="183" customWidth="1"/>
    <col min="9985" max="9985" width="9.125" style="183" customWidth="1"/>
    <col min="9986" max="9986" width="17.5" style="183" customWidth="1"/>
    <col min="9987" max="9987" width="60.125" style="183" customWidth="1"/>
    <col min="9988" max="9988" width="13.875" style="183" bestFit="1" customWidth="1"/>
    <col min="9989" max="9989" width="14.875" style="183" bestFit="1" customWidth="1"/>
    <col min="9990" max="9990" width="18" style="183" bestFit="1" customWidth="1"/>
    <col min="9991" max="9991" width="15.875" style="183" bestFit="1" customWidth="1"/>
    <col min="9992" max="9992" width="18" style="183" bestFit="1" customWidth="1"/>
    <col min="9993" max="9993" width="15.75" style="183" customWidth="1"/>
    <col min="9994" max="9994" width="16.25" style="183" customWidth="1"/>
    <col min="9995" max="9995" width="14.625" style="183" customWidth="1"/>
    <col min="9996" max="9996" width="14.25" style="183" customWidth="1"/>
    <col min="9997" max="10034" width="3.875" style="183" customWidth="1"/>
    <col min="10035" max="10239" width="9" style="183"/>
    <col min="10240" max="10240" width="2.375" style="183" customWidth="1"/>
    <col min="10241" max="10241" width="9.125" style="183" customWidth="1"/>
    <col min="10242" max="10242" width="17.5" style="183" customWidth="1"/>
    <col min="10243" max="10243" width="60.125" style="183" customWidth="1"/>
    <col min="10244" max="10244" width="13.875" style="183" bestFit="1" customWidth="1"/>
    <col min="10245" max="10245" width="14.875" style="183" bestFit="1" customWidth="1"/>
    <col min="10246" max="10246" width="18" style="183" bestFit="1" customWidth="1"/>
    <col min="10247" max="10247" width="15.875" style="183" bestFit="1" customWidth="1"/>
    <col min="10248" max="10248" width="18" style="183" bestFit="1" customWidth="1"/>
    <col min="10249" max="10249" width="15.75" style="183" customWidth="1"/>
    <col min="10250" max="10250" width="16.25" style="183" customWidth="1"/>
    <col min="10251" max="10251" width="14.625" style="183" customWidth="1"/>
    <col min="10252" max="10252" width="14.25" style="183" customWidth="1"/>
    <col min="10253" max="10290" width="3.875" style="183" customWidth="1"/>
    <col min="10291" max="10495" width="9" style="183"/>
    <col min="10496" max="10496" width="2.375" style="183" customWidth="1"/>
    <col min="10497" max="10497" width="9.125" style="183" customWidth="1"/>
    <col min="10498" max="10498" width="17.5" style="183" customWidth="1"/>
    <col min="10499" max="10499" width="60.125" style="183" customWidth="1"/>
    <col min="10500" max="10500" width="13.875" style="183" bestFit="1" customWidth="1"/>
    <col min="10501" max="10501" width="14.875" style="183" bestFit="1" customWidth="1"/>
    <col min="10502" max="10502" width="18" style="183" bestFit="1" customWidth="1"/>
    <col min="10503" max="10503" width="15.875" style="183" bestFit="1" customWidth="1"/>
    <col min="10504" max="10504" width="18" style="183" bestFit="1" customWidth="1"/>
    <col min="10505" max="10505" width="15.75" style="183" customWidth="1"/>
    <col min="10506" max="10506" width="16.25" style="183" customWidth="1"/>
    <col min="10507" max="10507" width="14.625" style="183" customWidth="1"/>
    <col min="10508" max="10508" width="14.25" style="183" customWidth="1"/>
    <col min="10509" max="10546" width="3.875" style="183" customWidth="1"/>
    <col min="10547" max="10751" width="9" style="183"/>
    <col min="10752" max="10752" width="2.375" style="183" customWidth="1"/>
    <col min="10753" max="10753" width="9.125" style="183" customWidth="1"/>
    <col min="10754" max="10754" width="17.5" style="183" customWidth="1"/>
    <col min="10755" max="10755" width="60.125" style="183" customWidth="1"/>
    <col min="10756" max="10756" width="13.875" style="183" bestFit="1" customWidth="1"/>
    <col min="10757" max="10757" width="14.875" style="183" bestFit="1" customWidth="1"/>
    <col min="10758" max="10758" width="18" style="183" bestFit="1" customWidth="1"/>
    <col min="10759" max="10759" width="15.875" style="183" bestFit="1" customWidth="1"/>
    <col min="10760" max="10760" width="18" style="183" bestFit="1" customWidth="1"/>
    <col min="10761" max="10761" width="15.75" style="183" customWidth="1"/>
    <col min="10762" max="10762" width="16.25" style="183" customWidth="1"/>
    <col min="10763" max="10763" width="14.625" style="183" customWidth="1"/>
    <col min="10764" max="10764" width="14.25" style="183" customWidth="1"/>
    <col min="10765" max="10802" width="3.875" style="183" customWidth="1"/>
    <col min="10803" max="11007" width="9" style="183"/>
    <col min="11008" max="11008" width="2.375" style="183" customWidth="1"/>
    <col min="11009" max="11009" width="9.125" style="183" customWidth="1"/>
    <col min="11010" max="11010" width="17.5" style="183" customWidth="1"/>
    <col min="11011" max="11011" width="60.125" style="183" customWidth="1"/>
    <col min="11012" max="11012" width="13.875" style="183" bestFit="1" customWidth="1"/>
    <col min="11013" max="11013" width="14.875" style="183" bestFit="1" customWidth="1"/>
    <col min="11014" max="11014" width="18" style="183" bestFit="1" customWidth="1"/>
    <col min="11015" max="11015" width="15.875" style="183" bestFit="1" customWidth="1"/>
    <col min="11016" max="11016" width="18" style="183" bestFit="1" customWidth="1"/>
    <col min="11017" max="11017" width="15.75" style="183" customWidth="1"/>
    <col min="11018" max="11018" width="16.25" style="183" customWidth="1"/>
    <col min="11019" max="11019" width="14.625" style="183" customWidth="1"/>
    <col min="11020" max="11020" width="14.25" style="183" customWidth="1"/>
    <col min="11021" max="11058" width="3.875" style="183" customWidth="1"/>
    <col min="11059" max="11263" width="9" style="183"/>
    <col min="11264" max="11264" width="2.375" style="183" customWidth="1"/>
    <col min="11265" max="11265" width="9.125" style="183" customWidth="1"/>
    <col min="11266" max="11266" width="17.5" style="183" customWidth="1"/>
    <col min="11267" max="11267" width="60.125" style="183" customWidth="1"/>
    <col min="11268" max="11268" width="13.875" style="183" bestFit="1" customWidth="1"/>
    <col min="11269" max="11269" width="14.875" style="183" bestFit="1" customWidth="1"/>
    <col min="11270" max="11270" width="18" style="183" bestFit="1" customWidth="1"/>
    <col min="11271" max="11271" width="15.875" style="183" bestFit="1" customWidth="1"/>
    <col min="11272" max="11272" width="18" style="183" bestFit="1" customWidth="1"/>
    <col min="11273" max="11273" width="15.75" style="183" customWidth="1"/>
    <col min="11274" max="11274" width="16.25" style="183" customWidth="1"/>
    <col min="11275" max="11275" width="14.625" style="183" customWidth="1"/>
    <col min="11276" max="11276" width="14.25" style="183" customWidth="1"/>
    <col min="11277" max="11314" width="3.875" style="183" customWidth="1"/>
    <col min="11315" max="11519" width="9" style="183"/>
    <col min="11520" max="11520" width="2.375" style="183" customWidth="1"/>
    <col min="11521" max="11521" width="9.125" style="183" customWidth="1"/>
    <col min="11522" max="11522" width="17.5" style="183" customWidth="1"/>
    <col min="11523" max="11523" width="60.125" style="183" customWidth="1"/>
    <col min="11524" max="11524" width="13.875" style="183" bestFit="1" customWidth="1"/>
    <col min="11525" max="11525" width="14.875" style="183" bestFit="1" customWidth="1"/>
    <col min="11526" max="11526" width="18" style="183" bestFit="1" customWidth="1"/>
    <col min="11527" max="11527" width="15.875" style="183" bestFit="1" customWidth="1"/>
    <col min="11528" max="11528" width="18" style="183" bestFit="1" customWidth="1"/>
    <col min="11529" max="11529" width="15.75" style="183" customWidth="1"/>
    <col min="11530" max="11530" width="16.25" style="183" customWidth="1"/>
    <col min="11531" max="11531" width="14.625" style="183" customWidth="1"/>
    <col min="11532" max="11532" width="14.25" style="183" customWidth="1"/>
    <col min="11533" max="11570" width="3.875" style="183" customWidth="1"/>
    <col min="11571" max="11775" width="9" style="183"/>
    <col min="11776" max="11776" width="2.375" style="183" customWidth="1"/>
    <col min="11777" max="11777" width="9.125" style="183" customWidth="1"/>
    <col min="11778" max="11778" width="17.5" style="183" customWidth="1"/>
    <col min="11779" max="11779" width="60.125" style="183" customWidth="1"/>
    <col min="11780" max="11780" width="13.875" style="183" bestFit="1" customWidth="1"/>
    <col min="11781" max="11781" width="14.875" style="183" bestFit="1" customWidth="1"/>
    <col min="11782" max="11782" width="18" style="183" bestFit="1" customWidth="1"/>
    <col min="11783" max="11783" width="15.875" style="183" bestFit="1" customWidth="1"/>
    <col min="11784" max="11784" width="18" style="183" bestFit="1" customWidth="1"/>
    <col min="11785" max="11785" width="15.75" style="183" customWidth="1"/>
    <col min="11786" max="11786" width="16.25" style="183" customWidth="1"/>
    <col min="11787" max="11787" width="14.625" style="183" customWidth="1"/>
    <col min="11788" max="11788" width="14.25" style="183" customWidth="1"/>
    <col min="11789" max="11826" width="3.875" style="183" customWidth="1"/>
    <col min="11827" max="12031" width="9" style="183"/>
    <col min="12032" max="12032" width="2.375" style="183" customWidth="1"/>
    <col min="12033" max="12033" width="9.125" style="183" customWidth="1"/>
    <col min="12034" max="12034" width="17.5" style="183" customWidth="1"/>
    <col min="12035" max="12035" width="60.125" style="183" customWidth="1"/>
    <col min="12036" max="12036" width="13.875" style="183" bestFit="1" customWidth="1"/>
    <col min="12037" max="12037" width="14.875" style="183" bestFit="1" customWidth="1"/>
    <col min="12038" max="12038" width="18" style="183" bestFit="1" customWidth="1"/>
    <col min="12039" max="12039" width="15.875" style="183" bestFit="1" customWidth="1"/>
    <col min="12040" max="12040" width="18" style="183" bestFit="1" customWidth="1"/>
    <col min="12041" max="12041" width="15.75" style="183" customWidth="1"/>
    <col min="12042" max="12042" width="16.25" style="183" customWidth="1"/>
    <col min="12043" max="12043" width="14.625" style="183" customWidth="1"/>
    <col min="12044" max="12044" width="14.25" style="183" customWidth="1"/>
    <col min="12045" max="12082" width="3.875" style="183" customWidth="1"/>
    <col min="12083" max="12287" width="9" style="183"/>
    <col min="12288" max="12288" width="2.375" style="183" customWidth="1"/>
    <col min="12289" max="12289" width="9.125" style="183" customWidth="1"/>
    <col min="12290" max="12290" width="17.5" style="183" customWidth="1"/>
    <col min="12291" max="12291" width="60.125" style="183" customWidth="1"/>
    <col min="12292" max="12292" width="13.875" style="183" bestFit="1" customWidth="1"/>
    <col min="12293" max="12293" width="14.875" style="183" bestFit="1" customWidth="1"/>
    <col min="12294" max="12294" width="18" style="183" bestFit="1" customWidth="1"/>
    <col min="12295" max="12295" width="15.875" style="183" bestFit="1" customWidth="1"/>
    <col min="12296" max="12296" width="18" style="183" bestFit="1" customWidth="1"/>
    <col min="12297" max="12297" width="15.75" style="183" customWidth="1"/>
    <col min="12298" max="12298" width="16.25" style="183" customWidth="1"/>
    <col min="12299" max="12299" width="14.625" style="183" customWidth="1"/>
    <col min="12300" max="12300" width="14.25" style="183" customWidth="1"/>
    <col min="12301" max="12338" width="3.875" style="183" customWidth="1"/>
    <col min="12339" max="12543" width="9" style="183"/>
    <col min="12544" max="12544" width="2.375" style="183" customWidth="1"/>
    <col min="12545" max="12545" width="9.125" style="183" customWidth="1"/>
    <col min="12546" max="12546" width="17.5" style="183" customWidth="1"/>
    <col min="12547" max="12547" width="60.125" style="183" customWidth="1"/>
    <col min="12548" max="12548" width="13.875" style="183" bestFit="1" customWidth="1"/>
    <col min="12549" max="12549" width="14.875" style="183" bestFit="1" customWidth="1"/>
    <col min="12550" max="12550" width="18" style="183" bestFit="1" customWidth="1"/>
    <col min="12551" max="12551" width="15.875" style="183" bestFit="1" customWidth="1"/>
    <col min="12552" max="12552" width="18" style="183" bestFit="1" customWidth="1"/>
    <col min="12553" max="12553" width="15.75" style="183" customWidth="1"/>
    <col min="12554" max="12554" width="16.25" style="183" customWidth="1"/>
    <col min="12555" max="12555" width="14.625" style="183" customWidth="1"/>
    <col min="12556" max="12556" width="14.25" style="183" customWidth="1"/>
    <col min="12557" max="12594" width="3.875" style="183" customWidth="1"/>
    <col min="12595" max="12799" width="9" style="183"/>
    <col min="12800" max="12800" width="2.375" style="183" customWidth="1"/>
    <col min="12801" max="12801" width="9.125" style="183" customWidth="1"/>
    <col min="12802" max="12802" width="17.5" style="183" customWidth="1"/>
    <col min="12803" max="12803" width="60.125" style="183" customWidth="1"/>
    <col min="12804" max="12804" width="13.875" style="183" bestFit="1" customWidth="1"/>
    <col min="12805" max="12805" width="14.875" style="183" bestFit="1" customWidth="1"/>
    <col min="12806" max="12806" width="18" style="183" bestFit="1" customWidth="1"/>
    <col min="12807" max="12807" width="15.875" style="183" bestFit="1" customWidth="1"/>
    <col min="12808" max="12808" width="18" style="183" bestFit="1" customWidth="1"/>
    <col min="12809" max="12809" width="15.75" style="183" customWidth="1"/>
    <col min="12810" max="12810" width="16.25" style="183" customWidth="1"/>
    <col min="12811" max="12811" width="14.625" style="183" customWidth="1"/>
    <col min="12812" max="12812" width="14.25" style="183" customWidth="1"/>
    <col min="12813" max="12850" width="3.875" style="183" customWidth="1"/>
    <col min="12851" max="13055" width="9" style="183"/>
    <col min="13056" max="13056" width="2.375" style="183" customWidth="1"/>
    <col min="13057" max="13057" width="9.125" style="183" customWidth="1"/>
    <col min="13058" max="13058" width="17.5" style="183" customWidth="1"/>
    <col min="13059" max="13059" width="60.125" style="183" customWidth="1"/>
    <col min="13060" max="13060" width="13.875" style="183" bestFit="1" customWidth="1"/>
    <col min="13061" max="13061" width="14.875" style="183" bestFit="1" customWidth="1"/>
    <col min="13062" max="13062" width="18" style="183" bestFit="1" customWidth="1"/>
    <col min="13063" max="13063" width="15.875" style="183" bestFit="1" customWidth="1"/>
    <col min="13064" max="13064" width="18" style="183" bestFit="1" customWidth="1"/>
    <col min="13065" max="13065" width="15.75" style="183" customWidth="1"/>
    <col min="13066" max="13066" width="16.25" style="183" customWidth="1"/>
    <col min="13067" max="13067" width="14.625" style="183" customWidth="1"/>
    <col min="13068" max="13068" width="14.25" style="183" customWidth="1"/>
    <col min="13069" max="13106" width="3.875" style="183" customWidth="1"/>
    <col min="13107" max="13311" width="9" style="183"/>
    <col min="13312" max="13312" width="2.375" style="183" customWidth="1"/>
    <col min="13313" max="13313" width="9.125" style="183" customWidth="1"/>
    <col min="13314" max="13314" width="17.5" style="183" customWidth="1"/>
    <col min="13315" max="13315" width="60.125" style="183" customWidth="1"/>
    <col min="13316" max="13316" width="13.875" style="183" bestFit="1" customWidth="1"/>
    <col min="13317" max="13317" width="14.875" style="183" bestFit="1" customWidth="1"/>
    <col min="13318" max="13318" width="18" style="183" bestFit="1" customWidth="1"/>
    <col min="13319" max="13319" width="15.875" style="183" bestFit="1" customWidth="1"/>
    <col min="13320" max="13320" width="18" style="183" bestFit="1" customWidth="1"/>
    <col min="13321" max="13321" width="15.75" style="183" customWidth="1"/>
    <col min="13322" max="13322" width="16.25" style="183" customWidth="1"/>
    <col min="13323" max="13323" width="14.625" style="183" customWidth="1"/>
    <col min="13324" max="13324" width="14.25" style="183" customWidth="1"/>
    <col min="13325" max="13362" width="3.875" style="183" customWidth="1"/>
    <col min="13363" max="13567" width="9" style="183"/>
    <col min="13568" max="13568" width="2.375" style="183" customWidth="1"/>
    <col min="13569" max="13569" width="9.125" style="183" customWidth="1"/>
    <col min="13570" max="13570" width="17.5" style="183" customWidth="1"/>
    <col min="13571" max="13571" width="60.125" style="183" customWidth="1"/>
    <col min="13572" max="13572" width="13.875" style="183" bestFit="1" customWidth="1"/>
    <col min="13573" max="13573" width="14.875" style="183" bestFit="1" customWidth="1"/>
    <col min="13574" max="13574" width="18" style="183" bestFit="1" customWidth="1"/>
    <col min="13575" max="13575" width="15.875" style="183" bestFit="1" customWidth="1"/>
    <col min="13576" max="13576" width="18" style="183" bestFit="1" customWidth="1"/>
    <col min="13577" max="13577" width="15.75" style="183" customWidth="1"/>
    <col min="13578" max="13578" width="16.25" style="183" customWidth="1"/>
    <col min="13579" max="13579" width="14.625" style="183" customWidth="1"/>
    <col min="13580" max="13580" width="14.25" style="183" customWidth="1"/>
    <col min="13581" max="13618" width="3.875" style="183" customWidth="1"/>
    <col min="13619" max="13823" width="9" style="183"/>
    <col min="13824" max="13824" width="2.375" style="183" customWidth="1"/>
    <col min="13825" max="13825" width="9.125" style="183" customWidth="1"/>
    <col min="13826" max="13826" width="17.5" style="183" customWidth="1"/>
    <col min="13827" max="13827" width="60.125" style="183" customWidth="1"/>
    <col min="13828" max="13828" width="13.875" style="183" bestFit="1" customWidth="1"/>
    <col min="13829" max="13829" width="14.875" style="183" bestFit="1" customWidth="1"/>
    <col min="13830" max="13830" width="18" style="183" bestFit="1" customWidth="1"/>
    <col min="13831" max="13831" width="15.875" style="183" bestFit="1" customWidth="1"/>
    <col min="13832" max="13832" width="18" style="183" bestFit="1" customWidth="1"/>
    <col min="13833" max="13833" width="15.75" style="183" customWidth="1"/>
    <col min="13834" max="13834" width="16.25" style="183" customWidth="1"/>
    <col min="13835" max="13835" width="14.625" style="183" customWidth="1"/>
    <col min="13836" max="13836" width="14.25" style="183" customWidth="1"/>
    <col min="13837" max="13874" width="3.875" style="183" customWidth="1"/>
    <col min="13875" max="14079" width="9" style="183"/>
    <col min="14080" max="14080" width="2.375" style="183" customWidth="1"/>
    <col min="14081" max="14081" width="9.125" style="183" customWidth="1"/>
    <col min="14082" max="14082" width="17.5" style="183" customWidth="1"/>
    <col min="14083" max="14083" width="60.125" style="183" customWidth="1"/>
    <col min="14084" max="14084" width="13.875" style="183" bestFit="1" customWidth="1"/>
    <col min="14085" max="14085" width="14.875" style="183" bestFit="1" customWidth="1"/>
    <col min="14086" max="14086" width="18" style="183" bestFit="1" customWidth="1"/>
    <col min="14087" max="14087" width="15.875" style="183" bestFit="1" customWidth="1"/>
    <col min="14088" max="14088" width="18" style="183" bestFit="1" customWidth="1"/>
    <col min="14089" max="14089" width="15.75" style="183" customWidth="1"/>
    <col min="14090" max="14090" width="16.25" style="183" customWidth="1"/>
    <col min="14091" max="14091" width="14.625" style="183" customWidth="1"/>
    <col min="14092" max="14092" width="14.25" style="183" customWidth="1"/>
    <col min="14093" max="14130" width="3.875" style="183" customWidth="1"/>
    <col min="14131" max="14335" width="9" style="183"/>
    <col min="14336" max="14336" width="2.375" style="183" customWidth="1"/>
    <col min="14337" max="14337" width="9.125" style="183" customWidth="1"/>
    <col min="14338" max="14338" width="17.5" style="183" customWidth="1"/>
    <col min="14339" max="14339" width="60.125" style="183" customWidth="1"/>
    <col min="14340" max="14340" width="13.875" style="183" bestFit="1" customWidth="1"/>
    <col min="14341" max="14341" width="14.875" style="183" bestFit="1" customWidth="1"/>
    <col min="14342" max="14342" width="18" style="183" bestFit="1" customWidth="1"/>
    <col min="14343" max="14343" width="15.875" style="183" bestFit="1" customWidth="1"/>
    <col min="14344" max="14344" width="18" style="183" bestFit="1" customWidth="1"/>
    <col min="14345" max="14345" width="15.75" style="183" customWidth="1"/>
    <col min="14346" max="14346" width="16.25" style="183" customWidth="1"/>
    <col min="14347" max="14347" width="14.625" style="183" customWidth="1"/>
    <col min="14348" max="14348" width="14.25" style="183" customWidth="1"/>
    <col min="14349" max="14386" width="3.875" style="183" customWidth="1"/>
    <col min="14387" max="14591" width="9" style="183"/>
    <col min="14592" max="14592" width="2.375" style="183" customWidth="1"/>
    <col min="14593" max="14593" width="9.125" style="183" customWidth="1"/>
    <col min="14594" max="14594" width="17.5" style="183" customWidth="1"/>
    <col min="14595" max="14595" width="60.125" style="183" customWidth="1"/>
    <col min="14596" max="14596" width="13.875" style="183" bestFit="1" customWidth="1"/>
    <col min="14597" max="14597" width="14.875" style="183" bestFit="1" customWidth="1"/>
    <col min="14598" max="14598" width="18" style="183" bestFit="1" customWidth="1"/>
    <col min="14599" max="14599" width="15.875" style="183" bestFit="1" customWidth="1"/>
    <col min="14600" max="14600" width="18" style="183" bestFit="1" customWidth="1"/>
    <col min="14601" max="14601" width="15.75" style="183" customWidth="1"/>
    <col min="14602" max="14602" width="16.25" style="183" customWidth="1"/>
    <col min="14603" max="14603" width="14.625" style="183" customWidth="1"/>
    <col min="14604" max="14604" width="14.25" style="183" customWidth="1"/>
    <col min="14605" max="14642" width="3.875" style="183" customWidth="1"/>
    <col min="14643" max="14847" width="9" style="183"/>
    <col min="14848" max="14848" width="2.375" style="183" customWidth="1"/>
    <col min="14849" max="14849" width="9.125" style="183" customWidth="1"/>
    <col min="14850" max="14850" width="17.5" style="183" customWidth="1"/>
    <col min="14851" max="14851" width="60.125" style="183" customWidth="1"/>
    <col min="14852" max="14852" width="13.875" style="183" bestFit="1" customWidth="1"/>
    <col min="14853" max="14853" width="14.875" style="183" bestFit="1" customWidth="1"/>
    <col min="14854" max="14854" width="18" style="183" bestFit="1" customWidth="1"/>
    <col min="14855" max="14855" width="15.875" style="183" bestFit="1" customWidth="1"/>
    <col min="14856" max="14856" width="18" style="183" bestFit="1" customWidth="1"/>
    <col min="14857" max="14857" width="15.75" style="183" customWidth="1"/>
    <col min="14858" max="14858" width="16.25" style="183" customWidth="1"/>
    <col min="14859" max="14859" width="14.625" style="183" customWidth="1"/>
    <col min="14860" max="14860" width="14.25" style="183" customWidth="1"/>
    <col min="14861" max="14898" width="3.875" style="183" customWidth="1"/>
    <col min="14899" max="15103" width="9" style="183"/>
    <col min="15104" max="15104" width="2.375" style="183" customWidth="1"/>
    <col min="15105" max="15105" width="9.125" style="183" customWidth="1"/>
    <col min="15106" max="15106" width="17.5" style="183" customWidth="1"/>
    <col min="15107" max="15107" width="60.125" style="183" customWidth="1"/>
    <col min="15108" max="15108" width="13.875" style="183" bestFit="1" customWidth="1"/>
    <col min="15109" max="15109" width="14.875" style="183" bestFit="1" customWidth="1"/>
    <col min="15110" max="15110" width="18" style="183" bestFit="1" customWidth="1"/>
    <col min="15111" max="15111" width="15.875" style="183" bestFit="1" customWidth="1"/>
    <col min="15112" max="15112" width="18" style="183" bestFit="1" customWidth="1"/>
    <col min="15113" max="15113" width="15.75" style="183" customWidth="1"/>
    <col min="15114" max="15114" width="16.25" style="183" customWidth="1"/>
    <col min="15115" max="15115" width="14.625" style="183" customWidth="1"/>
    <col min="15116" max="15116" width="14.25" style="183" customWidth="1"/>
    <col min="15117" max="15154" width="3.875" style="183" customWidth="1"/>
    <col min="15155" max="15359" width="9" style="183"/>
    <col min="15360" max="15360" width="2.375" style="183" customWidth="1"/>
    <col min="15361" max="15361" width="9.125" style="183" customWidth="1"/>
    <col min="15362" max="15362" width="17.5" style="183" customWidth="1"/>
    <col min="15363" max="15363" width="60.125" style="183" customWidth="1"/>
    <col min="15364" max="15364" width="13.875" style="183" bestFit="1" customWidth="1"/>
    <col min="15365" max="15365" width="14.875" style="183" bestFit="1" customWidth="1"/>
    <col min="15366" max="15366" width="18" style="183" bestFit="1" customWidth="1"/>
    <col min="15367" max="15367" width="15.875" style="183" bestFit="1" customWidth="1"/>
    <col min="15368" max="15368" width="18" style="183" bestFit="1" customWidth="1"/>
    <col min="15369" max="15369" width="15.75" style="183" customWidth="1"/>
    <col min="15370" max="15370" width="16.25" style="183" customWidth="1"/>
    <col min="15371" max="15371" width="14.625" style="183" customWidth="1"/>
    <col min="15372" max="15372" width="14.25" style="183" customWidth="1"/>
    <col min="15373" max="15410" width="3.875" style="183" customWidth="1"/>
    <col min="15411" max="15615" width="9" style="183"/>
    <col min="15616" max="15616" width="2.375" style="183" customWidth="1"/>
    <col min="15617" max="15617" width="9.125" style="183" customWidth="1"/>
    <col min="15618" max="15618" width="17.5" style="183" customWidth="1"/>
    <col min="15619" max="15619" width="60.125" style="183" customWidth="1"/>
    <col min="15620" max="15620" width="13.875" style="183" bestFit="1" customWidth="1"/>
    <col min="15621" max="15621" width="14.875" style="183" bestFit="1" customWidth="1"/>
    <col min="15622" max="15622" width="18" style="183" bestFit="1" customWidth="1"/>
    <col min="15623" max="15623" width="15.875" style="183" bestFit="1" customWidth="1"/>
    <col min="15624" max="15624" width="18" style="183" bestFit="1" customWidth="1"/>
    <col min="15625" max="15625" width="15.75" style="183" customWidth="1"/>
    <col min="15626" max="15626" width="16.25" style="183" customWidth="1"/>
    <col min="15627" max="15627" width="14.625" style="183" customWidth="1"/>
    <col min="15628" max="15628" width="14.25" style="183" customWidth="1"/>
    <col min="15629" max="15666" width="3.875" style="183" customWidth="1"/>
    <col min="15667" max="15871" width="9" style="183"/>
    <col min="15872" max="15872" width="2.375" style="183" customWidth="1"/>
    <col min="15873" max="15873" width="9.125" style="183" customWidth="1"/>
    <col min="15874" max="15874" width="17.5" style="183" customWidth="1"/>
    <col min="15875" max="15875" width="60.125" style="183" customWidth="1"/>
    <col min="15876" max="15876" width="13.875" style="183" bestFit="1" customWidth="1"/>
    <col min="15877" max="15877" width="14.875" style="183" bestFit="1" customWidth="1"/>
    <col min="15878" max="15878" width="18" style="183" bestFit="1" customWidth="1"/>
    <col min="15879" max="15879" width="15.875" style="183" bestFit="1" customWidth="1"/>
    <col min="15880" max="15880" width="18" style="183" bestFit="1" customWidth="1"/>
    <col min="15881" max="15881" width="15.75" style="183" customWidth="1"/>
    <col min="15882" max="15882" width="16.25" style="183" customWidth="1"/>
    <col min="15883" max="15883" width="14.625" style="183" customWidth="1"/>
    <col min="15884" max="15884" width="14.25" style="183" customWidth="1"/>
    <col min="15885" max="15922" width="3.875" style="183" customWidth="1"/>
    <col min="15923" max="16127" width="9" style="183"/>
    <col min="16128" max="16128" width="2.375" style="183" customWidth="1"/>
    <col min="16129" max="16129" width="9.125" style="183" customWidth="1"/>
    <col min="16130" max="16130" width="17.5" style="183" customWidth="1"/>
    <col min="16131" max="16131" width="60.125" style="183" customWidth="1"/>
    <col min="16132" max="16132" width="13.875" style="183" bestFit="1" customWidth="1"/>
    <col min="16133" max="16133" width="14.875" style="183" bestFit="1" customWidth="1"/>
    <col min="16134" max="16134" width="18" style="183" bestFit="1" customWidth="1"/>
    <col min="16135" max="16135" width="15.875" style="183" bestFit="1" customWidth="1"/>
    <col min="16136" max="16136" width="18" style="183" bestFit="1" customWidth="1"/>
    <col min="16137" max="16137" width="15.75" style="183" customWidth="1"/>
    <col min="16138" max="16138" width="16.25" style="183" customWidth="1"/>
    <col min="16139" max="16139" width="14.625" style="183" customWidth="1"/>
    <col min="16140" max="16140" width="14.25" style="183" customWidth="1"/>
    <col min="16141" max="16178" width="3.875" style="183" customWidth="1"/>
    <col min="16179" max="16384" width="9" style="183"/>
  </cols>
  <sheetData>
    <row r="1" spans="1:13" s="85" customFormat="1" ht="23.25" x14ac:dyDescent="0.5">
      <c r="A1" s="893" t="s">
        <v>93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</row>
    <row r="2" spans="1:13" s="85" customFormat="1" ht="23.25" x14ac:dyDescent="0.5">
      <c r="A2" s="893" t="s">
        <v>3326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</row>
    <row r="3" spans="1:13" s="85" customFormat="1" ht="23.25" x14ac:dyDescent="0.5">
      <c r="A3" s="894" t="s">
        <v>3327</v>
      </c>
      <c r="B3" s="894"/>
      <c r="C3" s="894"/>
      <c r="D3" s="894"/>
      <c r="E3" s="893"/>
      <c r="F3" s="894"/>
      <c r="G3" s="894"/>
      <c r="H3" s="894"/>
      <c r="I3" s="894"/>
      <c r="J3" s="893"/>
      <c r="K3" s="893"/>
      <c r="L3" s="893"/>
    </row>
    <row r="4" spans="1:13" s="86" customFormat="1" ht="21" customHeight="1" x14ac:dyDescent="0.45">
      <c r="A4" s="831" t="s">
        <v>96</v>
      </c>
      <c r="B4" s="832"/>
      <c r="C4" s="837" t="s">
        <v>97</v>
      </c>
      <c r="D4" s="840" t="s">
        <v>98</v>
      </c>
      <c r="E4" s="1011" t="s">
        <v>99</v>
      </c>
      <c r="F4" s="1009" t="s">
        <v>100</v>
      </c>
      <c r="G4" s="1009"/>
      <c r="H4" s="1009"/>
      <c r="I4" s="1010"/>
      <c r="J4" s="1011" t="s">
        <v>3328</v>
      </c>
      <c r="K4" s="1011" t="s">
        <v>1237</v>
      </c>
      <c r="L4" s="1011" t="s">
        <v>103</v>
      </c>
      <c r="M4" s="85"/>
    </row>
    <row r="5" spans="1:13" s="86" customFormat="1" ht="21" customHeight="1" x14ac:dyDescent="0.45">
      <c r="A5" s="833"/>
      <c r="B5" s="834"/>
      <c r="C5" s="838"/>
      <c r="D5" s="841"/>
      <c r="E5" s="1017"/>
      <c r="F5" s="1013" t="s">
        <v>105</v>
      </c>
      <c r="G5" s="1014"/>
      <c r="H5" s="1015" t="s">
        <v>106</v>
      </c>
      <c r="I5" s="1016"/>
      <c r="J5" s="1012"/>
      <c r="K5" s="1012"/>
      <c r="L5" s="1012"/>
      <c r="M5" s="85"/>
    </row>
    <row r="6" spans="1:13" s="86" customFormat="1" ht="21" x14ac:dyDescent="0.45">
      <c r="A6" s="833"/>
      <c r="B6" s="834"/>
      <c r="C6" s="838"/>
      <c r="D6" s="841"/>
      <c r="E6" s="1017"/>
      <c r="F6" s="446" t="s">
        <v>107</v>
      </c>
      <c r="G6" s="445" t="s">
        <v>108</v>
      </c>
      <c r="H6" s="446" t="s">
        <v>109</v>
      </c>
      <c r="I6" s="445" t="s">
        <v>110</v>
      </c>
      <c r="J6" s="1012"/>
      <c r="K6" s="1012"/>
      <c r="L6" s="1012"/>
      <c r="M6" s="85"/>
    </row>
    <row r="7" spans="1:13" s="332" customFormat="1" ht="12.75" customHeight="1" x14ac:dyDescent="0.2">
      <c r="A7" s="835"/>
      <c r="B7" s="836"/>
      <c r="C7" s="839"/>
      <c r="D7" s="842"/>
      <c r="E7" s="329" t="s">
        <v>1238</v>
      </c>
      <c r="F7" s="330" t="s">
        <v>1240</v>
      </c>
      <c r="G7" s="331" t="s">
        <v>1241</v>
      </c>
      <c r="H7" s="330" t="s">
        <v>1242</v>
      </c>
      <c r="I7" s="331" t="s">
        <v>1243</v>
      </c>
      <c r="J7" s="329" t="s">
        <v>1244</v>
      </c>
      <c r="K7" s="329" t="s">
        <v>1245</v>
      </c>
      <c r="L7" s="329" t="s">
        <v>1246</v>
      </c>
    </row>
    <row r="8" spans="1:13" s="219" customFormat="1" ht="21" x14ac:dyDescent="0.45">
      <c r="A8" s="217" t="s">
        <v>185</v>
      </c>
      <c r="B8" s="217"/>
      <c r="C8" s="217"/>
      <c r="D8" s="333"/>
      <c r="E8" s="334"/>
      <c r="F8" s="334"/>
      <c r="G8" s="334"/>
      <c r="H8" s="334"/>
      <c r="I8" s="334"/>
      <c r="J8" s="334"/>
      <c r="K8" s="334"/>
      <c r="L8" s="334"/>
      <c r="M8" s="85"/>
    </row>
    <row r="9" spans="1:13" s="224" customFormat="1" ht="63" x14ac:dyDescent="0.2">
      <c r="A9" s="220"/>
      <c r="B9" s="220" t="s">
        <v>1247</v>
      </c>
      <c r="C9" s="220" t="s">
        <v>1248</v>
      </c>
      <c r="D9" s="335" t="s">
        <v>1249</v>
      </c>
      <c r="E9" s="230">
        <v>178200</v>
      </c>
      <c r="F9" s="230">
        <v>0</v>
      </c>
      <c r="G9" s="230">
        <v>0</v>
      </c>
      <c r="H9" s="230">
        <v>23166</v>
      </c>
      <c r="I9" s="230">
        <v>5346</v>
      </c>
      <c r="J9" s="230">
        <v>23166</v>
      </c>
      <c r="K9" s="230">
        <v>5346</v>
      </c>
      <c r="L9" s="230">
        <v>149688</v>
      </c>
    </row>
    <row r="10" spans="1:13" s="224" customFormat="1" ht="63" x14ac:dyDescent="0.2">
      <c r="A10" s="220"/>
      <c r="B10" s="220" t="s">
        <v>1250</v>
      </c>
      <c r="C10" s="220" t="s">
        <v>1251</v>
      </c>
      <c r="D10" s="335" t="s">
        <v>1252</v>
      </c>
      <c r="E10" s="230">
        <v>178200</v>
      </c>
      <c r="F10" s="230">
        <v>0</v>
      </c>
      <c r="G10" s="230">
        <v>0</v>
      </c>
      <c r="H10" s="230">
        <v>23166</v>
      </c>
      <c r="I10" s="230">
        <v>5346</v>
      </c>
      <c r="J10" s="230">
        <v>23166</v>
      </c>
      <c r="K10" s="230">
        <v>5346</v>
      </c>
      <c r="L10" s="230">
        <v>149688</v>
      </c>
    </row>
    <row r="11" spans="1:13" s="224" customFormat="1" ht="63" x14ac:dyDescent="0.2">
      <c r="A11" s="220"/>
      <c r="B11" s="220" t="s">
        <v>1253</v>
      </c>
      <c r="C11" s="220" t="s">
        <v>1254</v>
      </c>
      <c r="D11" s="335" t="s">
        <v>1255</v>
      </c>
      <c r="E11" s="230">
        <v>178200</v>
      </c>
      <c r="F11" s="230">
        <v>0</v>
      </c>
      <c r="G11" s="230">
        <v>0</v>
      </c>
      <c r="H11" s="230">
        <v>23166</v>
      </c>
      <c r="I11" s="230">
        <v>5346</v>
      </c>
      <c r="J11" s="230">
        <v>23166</v>
      </c>
      <c r="K11" s="230">
        <v>5346</v>
      </c>
      <c r="L11" s="230">
        <v>149688</v>
      </c>
    </row>
    <row r="12" spans="1:13" s="224" customFormat="1" ht="84" x14ac:dyDescent="0.2">
      <c r="A12" s="220"/>
      <c r="B12" s="220" t="s">
        <v>1256</v>
      </c>
      <c r="C12" s="220" t="s">
        <v>1257</v>
      </c>
      <c r="D12" s="335" t="s">
        <v>1258</v>
      </c>
      <c r="E12" s="230">
        <v>234184.5</v>
      </c>
      <c r="F12" s="230">
        <v>9367.3799999999992</v>
      </c>
      <c r="G12" s="230">
        <v>4683.6899999999996</v>
      </c>
      <c r="H12" s="230">
        <v>0</v>
      </c>
      <c r="I12" s="230">
        <v>0</v>
      </c>
      <c r="J12" s="230">
        <v>9367.3799999999992</v>
      </c>
      <c r="K12" s="230">
        <v>4683.6899999999996</v>
      </c>
      <c r="L12" s="230">
        <v>220133.43</v>
      </c>
    </row>
    <row r="13" spans="1:13" s="224" customFormat="1" ht="63" x14ac:dyDescent="0.2">
      <c r="A13" s="220"/>
      <c r="B13" s="220" t="s">
        <v>1259</v>
      </c>
      <c r="C13" s="220" t="s">
        <v>1260</v>
      </c>
      <c r="D13" s="335" t="s">
        <v>1261</v>
      </c>
      <c r="E13" s="230">
        <v>149400</v>
      </c>
      <c r="F13" s="230">
        <v>0</v>
      </c>
      <c r="G13" s="230">
        <v>0</v>
      </c>
      <c r="H13" s="230">
        <v>19422</v>
      </c>
      <c r="I13" s="230">
        <v>4482</v>
      </c>
      <c r="J13" s="230">
        <v>19422</v>
      </c>
      <c r="K13" s="230">
        <v>4482</v>
      </c>
      <c r="L13" s="230">
        <v>125496</v>
      </c>
    </row>
    <row r="14" spans="1:13" s="229" customFormat="1" ht="84" x14ac:dyDescent="0.2">
      <c r="A14" s="225"/>
      <c r="B14" s="225" t="s">
        <v>1262</v>
      </c>
      <c r="C14" s="225" t="s">
        <v>1263</v>
      </c>
      <c r="D14" s="336" t="s">
        <v>1264</v>
      </c>
      <c r="E14" s="231">
        <v>78061.5</v>
      </c>
      <c r="F14" s="231">
        <v>3122.46</v>
      </c>
      <c r="G14" s="231">
        <v>1561.23</v>
      </c>
      <c r="H14" s="231">
        <v>0</v>
      </c>
      <c r="I14" s="231">
        <v>0</v>
      </c>
      <c r="J14" s="231">
        <v>3122.46</v>
      </c>
      <c r="K14" s="231">
        <v>1561.23</v>
      </c>
      <c r="L14" s="231">
        <v>73377.81</v>
      </c>
    </row>
    <row r="15" spans="1:13" s="224" customFormat="1" ht="84" x14ac:dyDescent="0.2">
      <c r="A15" s="220"/>
      <c r="B15" s="220" t="s">
        <v>1265</v>
      </c>
      <c r="C15" s="220" t="s">
        <v>1266</v>
      </c>
      <c r="D15" s="335" t="s">
        <v>1267</v>
      </c>
      <c r="E15" s="230">
        <v>41085</v>
      </c>
      <c r="F15" s="230">
        <v>1643.4</v>
      </c>
      <c r="G15" s="230">
        <v>821.7</v>
      </c>
      <c r="H15" s="230">
        <v>0</v>
      </c>
      <c r="I15" s="230">
        <v>0</v>
      </c>
      <c r="J15" s="230">
        <v>1643.4</v>
      </c>
      <c r="K15" s="230">
        <v>821.7</v>
      </c>
      <c r="L15" s="230">
        <v>38619.9</v>
      </c>
    </row>
    <row r="16" spans="1:13" s="224" customFormat="1" ht="84" x14ac:dyDescent="0.2">
      <c r="A16" s="220"/>
      <c r="B16" s="220" t="s">
        <v>1265</v>
      </c>
      <c r="C16" s="220" t="s">
        <v>1268</v>
      </c>
      <c r="D16" s="335" t="s">
        <v>1269</v>
      </c>
      <c r="E16" s="230">
        <v>8000</v>
      </c>
      <c r="F16" s="230">
        <v>0</v>
      </c>
      <c r="G16" s="230">
        <v>0</v>
      </c>
      <c r="H16" s="230">
        <v>1040</v>
      </c>
      <c r="I16" s="230">
        <v>240</v>
      </c>
      <c r="J16" s="230">
        <v>1040</v>
      </c>
      <c r="K16" s="230">
        <v>240</v>
      </c>
      <c r="L16" s="230">
        <v>6720</v>
      </c>
    </row>
    <row r="17" spans="1:50" s="136" customFormat="1" ht="63" x14ac:dyDescent="0.2">
      <c r="A17" s="220"/>
      <c r="B17" s="220" t="s">
        <v>1270</v>
      </c>
      <c r="C17" s="220" t="s">
        <v>1271</v>
      </c>
      <c r="D17" s="335" t="s">
        <v>1272</v>
      </c>
      <c r="E17" s="230">
        <v>67500</v>
      </c>
      <c r="F17" s="230">
        <v>2700</v>
      </c>
      <c r="G17" s="230">
        <v>1350</v>
      </c>
      <c r="H17" s="230">
        <v>0</v>
      </c>
      <c r="I17" s="230">
        <v>0</v>
      </c>
      <c r="J17" s="230">
        <v>2700</v>
      </c>
      <c r="K17" s="230">
        <v>1350</v>
      </c>
      <c r="L17" s="230">
        <v>63450</v>
      </c>
    </row>
    <row r="18" spans="1:50" s="224" customFormat="1" ht="84" x14ac:dyDescent="0.2">
      <c r="A18" s="220"/>
      <c r="B18" s="220" t="s">
        <v>1273</v>
      </c>
      <c r="C18" s="220" t="s">
        <v>1274</v>
      </c>
      <c r="D18" s="335" t="s">
        <v>1275</v>
      </c>
      <c r="E18" s="337">
        <v>186200</v>
      </c>
      <c r="F18" s="230">
        <v>7448</v>
      </c>
      <c r="G18" s="230">
        <v>3724</v>
      </c>
      <c r="H18" s="230">
        <v>0</v>
      </c>
      <c r="I18" s="230">
        <v>0</v>
      </c>
      <c r="J18" s="230">
        <v>7448</v>
      </c>
      <c r="K18" s="230">
        <v>3724</v>
      </c>
      <c r="L18" s="230">
        <v>175028</v>
      </c>
    </row>
    <row r="19" spans="1:50" s="224" customFormat="1" ht="84" x14ac:dyDescent="0.2">
      <c r="A19" s="220"/>
      <c r="B19" s="220" t="s">
        <v>1276</v>
      </c>
      <c r="C19" s="220" t="s">
        <v>1277</v>
      </c>
      <c r="D19" s="335" t="s">
        <v>1278</v>
      </c>
      <c r="E19" s="221">
        <v>9000</v>
      </c>
      <c r="F19" s="337">
        <v>0</v>
      </c>
      <c r="G19" s="337">
        <v>0</v>
      </c>
      <c r="H19" s="230">
        <v>1170</v>
      </c>
      <c r="I19" s="230">
        <v>270</v>
      </c>
      <c r="J19" s="230">
        <v>1170</v>
      </c>
      <c r="K19" s="230">
        <v>270</v>
      </c>
      <c r="L19" s="231">
        <v>7560</v>
      </c>
    </row>
    <row r="20" spans="1:50" s="224" customFormat="1" ht="84" x14ac:dyDescent="0.2">
      <c r="A20" s="220"/>
      <c r="B20" s="220" t="s">
        <v>1279</v>
      </c>
      <c r="C20" s="220" t="s">
        <v>1280</v>
      </c>
      <c r="D20" s="335" t="s">
        <v>1281</v>
      </c>
      <c r="E20" s="221">
        <v>372400</v>
      </c>
      <c r="F20" s="230">
        <v>14896</v>
      </c>
      <c r="G20" s="230">
        <v>7448</v>
      </c>
      <c r="H20" s="230">
        <v>0</v>
      </c>
      <c r="I20" s="230">
        <v>0</v>
      </c>
      <c r="J20" s="230">
        <v>14896</v>
      </c>
      <c r="K20" s="230">
        <v>7448</v>
      </c>
      <c r="L20" s="231">
        <v>350056</v>
      </c>
    </row>
    <row r="21" spans="1:50" s="224" customFormat="1" ht="21" x14ac:dyDescent="0.45">
      <c r="A21" s="886" t="s">
        <v>1282</v>
      </c>
      <c r="B21" s="887"/>
      <c r="C21" s="887"/>
      <c r="D21" s="888"/>
      <c r="E21" s="239">
        <v>1680431</v>
      </c>
      <c r="F21" s="239">
        <v>39177.24</v>
      </c>
      <c r="G21" s="239">
        <v>19588.62</v>
      </c>
      <c r="H21" s="239">
        <v>91130</v>
      </c>
      <c r="I21" s="239">
        <v>21030</v>
      </c>
      <c r="J21" s="239">
        <v>130307.24</v>
      </c>
      <c r="K21" s="239">
        <v>40618.619999999995</v>
      </c>
      <c r="L21" s="239">
        <v>1509505.1400000001</v>
      </c>
      <c r="M21" s="85"/>
    </row>
    <row r="22" spans="1:50" s="224" customFormat="1" ht="21" x14ac:dyDescent="0.2">
      <c r="A22" s="233" t="s">
        <v>218</v>
      </c>
      <c r="B22" s="233"/>
      <c r="C22" s="217"/>
      <c r="D22" s="333"/>
      <c r="E22" s="218"/>
      <c r="F22" s="218"/>
      <c r="G22" s="218"/>
      <c r="H22" s="218"/>
      <c r="I22" s="218"/>
      <c r="J22" s="218"/>
      <c r="K22" s="218"/>
      <c r="L22" s="218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</row>
    <row r="23" spans="1:50" s="236" customFormat="1" ht="63" x14ac:dyDescent="0.45">
      <c r="A23" s="338"/>
      <c r="B23" s="338" t="s">
        <v>1283</v>
      </c>
      <c r="C23" s="338" t="s">
        <v>1284</v>
      </c>
      <c r="D23" s="339" t="s">
        <v>1285</v>
      </c>
      <c r="E23" s="340">
        <v>30000</v>
      </c>
      <c r="F23" s="340">
        <v>0</v>
      </c>
      <c r="G23" s="340">
        <v>0</v>
      </c>
      <c r="H23" s="340">
        <v>3900</v>
      </c>
      <c r="I23" s="231">
        <v>900</v>
      </c>
      <c r="J23" s="340">
        <v>3900</v>
      </c>
      <c r="K23" s="340">
        <v>900</v>
      </c>
      <c r="L23" s="340">
        <v>25200</v>
      </c>
      <c r="M23" s="341"/>
      <c r="N23" s="341"/>
      <c r="O23" s="341"/>
      <c r="P23" s="341"/>
      <c r="Q23" s="341"/>
      <c r="R23" s="341"/>
      <c r="S23" s="341"/>
    </row>
    <row r="24" spans="1:50" s="236" customFormat="1" ht="63" x14ac:dyDescent="0.45">
      <c r="A24" s="338"/>
      <c r="B24" s="338" t="s">
        <v>1286</v>
      </c>
      <c r="C24" s="338" t="s">
        <v>1287</v>
      </c>
      <c r="D24" s="339" t="s">
        <v>1288</v>
      </c>
      <c r="E24" s="340">
        <v>45000</v>
      </c>
      <c r="F24" s="340">
        <v>1800</v>
      </c>
      <c r="G24" s="340">
        <v>900</v>
      </c>
      <c r="H24" s="340">
        <v>0</v>
      </c>
      <c r="I24" s="231">
        <v>0</v>
      </c>
      <c r="J24" s="340">
        <v>1800</v>
      </c>
      <c r="K24" s="340">
        <v>900</v>
      </c>
      <c r="L24" s="340">
        <v>42300</v>
      </c>
      <c r="M24" s="341"/>
      <c r="N24" s="341"/>
      <c r="O24" s="341"/>
      <c r="P24" s="341"/>
      <c r="Q24" s="341"/>
      <c r="R24" s="341"/>
      <c r="S24" s="341"/>
    </row>
    <row r="25" spans="1:50" s="224" customFormat="1" ht="63" x14ac:dyDescent="0.2">
      <c r="A25" s="220"/>
      <c r="B25" s="220" t="s">
        <v>1289</v>
      </c>
      <c r="C25" s="220" t="s">
        <v>1290</v>
      </c>
      <c r="D25" s="335" t="s">
        <v>1291</v>
      </c>
      <c r="E25" s="230">
        <v>20000</v>
      </c>
      <c r="F25" s="230">
        <v>800</v>
      </c>
      <c r="G25" s="230">
        <v>400</v>
      </c>
      <c r="H25" s="230">
        <v>0</v>
      </c>
      <c r="I25" s="230">
        <v>0</v>
      </c>
      <c r="J25" s="230">
        <v>800</v>
      </c>
      <c r="K25" s="230">
        <v>400</v>
      </c>
      <c r="L25" s="230">
        <v>18800</v>
      </c>
    </row>
    <row r="26" spans="1:50" s="224" customFormat="1" ht="84" x14ac:dyDescent="0.2">
      <c r="A26" s="220"/>
      <c r="B26" s="220" t="s">
        <v>1292</v>
      </c>
      <c r="C26" s="220" t="s">
        <v>1293</v>
      </c>
      <c r="D26" s="335" t="s">
        <v>1294</v>
      </c>
      <c r="E26" s="230">
        <v>60000</v>
      </c>
      <c r="F26" s="230">
        <v>2400</v>
      </c>
      <c r="G26" s="230">
        <v>1200</v>
      </c>
      <c r="H26" s="230">
        <v>0</v>
      </c>
      <c r="I26" s="230">
        <v>0</v>
      </c>
      <c r="J26" s="230">
        <v>2400</v>
      </c>
      <c r="K26" s="230">
        <v>1200</v>
      </c>
      <c r="L26" s="230">
        <v>56400</v>
      </c>
    </row>
    <row r="27" spans="1:50" s="224" customFormat="1" ht="84" x14ac:dyDescent="0.2">
      <c r="A27" s="220"/>
      <c r="B27" s="220" t="s">
        <v>1292</v>
      </c>
      <c r="C27" s="220" t="s">
        <v>1295</v>
      </c>
      <c r="D27" s="335" t="s">
        <v>1296</v>
      </c>
      <c r="E27" s="230">
        <v>100000</v>
      </c>
      <c r="F27" s="230">
        <v>4000</v>
      </c>
      <c r="G27" s="230">
        <v>2000</v>
      </c>
      <c r="H27" s="230">
        <v>0</v>
      </c>
      <c r="I27" s="230">
        <v>0</v>
      </c>
      <c r="J27" s="230">
        <v>4000</v>
      </c>
      <c r="K27" s="230">
        <v>2000</v>
      </c>
      <c r="L27" s="230">
        <v>94000</v>
      </c>
    </row>
    <row r="28" spans="1:50" s="224" customFormat="1" ht="63" x14ac:dyDescent="0.2">
      <c r="A28" s="220"/>
      <c r="B28" s="220" t="s">
        <v>1297</v>
      </c>
      <c r="C28" s="220" t="s">
        <v>1298</v>
      </c>
      <c r="D28" s="335" t="s">
        <v>1299</v>
      </c>
      <c r="E28" s="230">
        <v>30000</v>
      </c>
      <c r="F28" s="230">
        <v>1200</v>
      </c>
      <c r="G28" s="230">
        <v>600</v>
      </c>
      <c r="H28" s="230">
        <v>0</v>
      </c>
      <c r="I28" s="230">
        <v>0</v>
      </c>
      <c r="J28" s="230">
        <v>1200</v>
      </c>
      <c r="K28" s="230">
        <v>600</v>
      </c>
      <c r="L28" s="230">
        <v>28200</v>
      </c>
    </row>
    <row r="29" spans="1:50" s="224" customFormat="1" ht="63" x14ac:dyDescent="0.2">
      <c r="A29" s="220"/>
      <c r="B29" s="220" t="s">
        <v>1300</v>
      </c>
      <c r="C29" s="220" t="s">
        <v>1301</v>
      </c>
      <c r="D29" s="335" t="s">
        <v>1302</v>
      </c>
      <c r="E29" s="230">
        <v>226200</v>
      </c>
      <c r="F29" s="230">
        <v>9048</v>
      </c>
      <c r="G29" s="230">
        <v>4524</v>
      </c>
      <c r="H29" s="230">
        <v>0</v>
      </c>
      <c r="I29" s="230">
        <v>0</v>
      </c>
      <c r="J29" s="230">
        <v>9048</v>
      </c>
      <c r="K29" s="230">
        <v>4524</v>
      </c>
      <c r="L29" s="230">
        <v>212628</v>
      </c>
    </row>
    <row r="30" spans="1:50" s="136" customFormat="1" ht="84" x14ac:dyDescent="0.2">
      <c r="A30" s="220"/>
      <c r="B30" s="220" t="s">
        <v>1303</v>
      </c>
      <c r="C30" s="220" t="s">
        <v>1304</v>
      </c>
      <c r="D30" s="335" t="s">
        <v>1305</v>
      </c>
      <c r="E30" s="230">
        <v>110000</v>
      </c>
      <c r="F30" s="230">
        <v>4400</v>
      </c>
      <c r="G30" s="230">
        <v>2200</v>
      </c>
      <c r="H30" s="230">
        <v>0</v>
      </c>
      <c r="I30" s="230">
        <v>0</v>
      </c>
      <c r="J30" s="230">
        <v>4400</v>
      </c>
      <c r="K30" s="230">
        <v>2200</v>
      </c>
      <c r="L30" s="230">
        <v>103400</v>
      </c>
    </row>
    <row r="31" spans="1:50" s="136" customFormat="1" ht="63" x14ac:dyDescent="0.2">
      <c r="A31" s="220"/>
      <c r="B31" s="220" t="s">
        <v>1306</v>
      </c>
      <c r="C31" s="220" t="s">
        <v>1307</v>
      </c>
      <c r="D31" s="335" t="s">
        <v>1308</v>
      </c>
      <c r="E31" s="230">
        <v>3800</v>
      </c>
      <c r="F31" s="230">
        <v>152</v>
      </c>
      <c r="G31" s="230">
        <v>76</v>
      </c>
      <c r="H31" s="230">
        <v>0</v>
      </c>
      <c r="I31" s="230">
        <v>0</v>
      </c>
      <c r="J31" s="230">
        <v>152</v>
      </c>
      <c r="K31" s="230">
        <v>76</v>
      </c>
      <c r="L31" s="230">
        <v>3572</v>
      </c>
    </row>
    <row r="32" spans="1:50" s="136" customFormat="1" ht="63" x14ac:dyDescent="0.2">
      <c r="A32" s="220"/>
      <c r="B32" s="220" t="s">
        <v>1309</v>
      </c>
      <c r="C32" s="220" t="s">
        <v>1310</v>
      </c>
      <c r="D32" s="335" t="s">
        <v>1311</v>
      </c>
      <c r="E32" s="230">
        <v>31000</v>
      </c>
      <c r="F32" s="230">
        <v>0</v>
      </c>
      <c r="G32" s="230">
        <v>0</v>
      </c>
      <c r="H32" s="230">
        <v>4030</v>
      </c>
      <c r="I32" s="230">
        <v>930</v>
      </c>
      <c r="J32" s="230">
        <v>4030</v>
      </c>
      <c r="K32" s="230">
        <v>930</v>
      </c>
      <c r="L32" s="230">
        <v>26040</v>
      </c>
    </row>
    <row r="33" spans="1:50" s="224" customFormat="1" ht="63" x14ac:dyDescent="0.2">
      <c r="A33" s="220"/>
      <c r="B33" s="220" t="s">
        <v>1312</v>
      </c>
      <c r="C33" s="220" t="s">
        <v>1313</v>
      </c>
      <c r="D33" s="335" t="s">
        <v>1314</v>
      </c>
      <c r="E33" s="337">
        <v>57600</v>
      </c>
      <c r="F33" s="337">
        <v>0</v>
      </c>
      <c r="G33" s="337">
        <v>0</v>
      </c>
      <c r="H33" s="230">
        <v>7488</v>
      </c>
      <c r="I33" s="230">
        <v>1728</v>
      </c>
      <c r="J33" s="230">
        <v>7488</v>
      </c>
      <c r="K33" s="230">
        <v>1728</v>
      </c>
      <c r="L33" s="230">
        <v>48384</v>
      </c>
    </row>
    <row r="34" spans="1:50" s="224" customFormat="1" ht="63" x14ac:dyDescent="0.2">
      <c r="A34" s="220"/>
      <c r="B34" s="220" t="s">
        <v>1315</v>
      </c>
      <c r="C34" s="220" t="s">
        <v>1316</v>
      </c>
      <c r="D34" s="335" t="s">
        <v>1317</v>
      </c>
      <c r="E34" s="337">
        <v>44400</v>
      </c>
      <c r="F34" s="230">
        <v>1776</v>
      </c>
      <c r="G34" s="230">
        <v>888</v>
      </c>
      <c r="H34" s="230">
        <v>0</v>
      </c>
      <c r="I34" s="230">
        <v>0</v>
      </c>
      <c r="J34" s="230">
        <v>1776</v>
      </c>
      <c r="K34" s="230">
        <v>888</v>
      </c>
      <c r="L34" s="230">
        <v>41736</v>
      </c>
    </row>
    <row r="35" spans="1:50" s="224" customFormat="1" ht="63" x14ac:dyDescent="0.2">
      <c r="A35" s="220"/>
      <c r="B35" s="220" t="s">
        <v>1318</v>
      </c>
      <c r="C35" s="220" t="s">
        <v>1319</v>
      </c>
      <c r="D35" s="335" t="s">
        <v>1320</v>
      </c>
      <c r="E35" s="337">
        <v>15600</v>
      </c>
      <c r="F35" s="337">
        <v>0</v>
      </c>
      <c r="G35" s="337">
        <v>0</v>
      </c>
      <c r="H35" s="230">
        <v>2028</v>
      </c>
      <c r="I35" s="230">
        <v>468</v>
      </c>
      <c r="J35" s="230">
        <v>2028</v>
      </c>
      <c r="K35" s="230">
        <v>468</v>
      </c>
      <c r="L35" s="230">
        <v>13104</v>
      </c>
    </row>
    <row r="36" spans="1:50" s="224" customFormat="1" ht="84" x14ac:dyDescent="0.2">
      <c r="A36" s="220"/>
      <c r="B36" s="220" t="s">
        <v>1321</v>
      </c>
      <c r="C36" s="220" t="s">
        <v>1322</v>
      </c>
      <c r="D36" s="335" t="s">
        <v>1323</v>
      </c>
      <c r="E36" s="337">
        <v>90000</v>
      </c>
      <c r="F36" s="230">
        <v>3600</v>
      </c>
      <c r="G36" s="230">
        <v>1800</v>
      </c>
      <c r="H36" s="230">
        <v>0</v>
      </c>
      <c r="I36" s="230">
        <v>0</v>
      </c>
      <c r="J36" s="230">
        <v>3600</v>
      </c>
      <c r="K36" s="230">
        <v>1800</v>
      </c>
      <c r="L36" s="230">
        <v>84600</v>
      </c>
    </row>
    <row r="37" spans="1:50" s="224" customFormat="1" ht="84" x14ac:dyDescent="0.2">
      <c r="A37" s="220"/>
      <c r="B37" s="220" t="s">
        <v>1324</v>
      </c>
      <c r="C37" s="220" t="s">
        <v>1325</v>
      </c>
      <c r="D37" s="335" t="s">
        <v>1326</v>
      </c>
      <c r="E37" s="221">
        <v>20500</v>
      </c>
      <c r="F37" s="337">
        <v>0</v>
      </c>
      <c r="G37" s="337">
        <v>0</v>
      </c>
      <c r="H37" s="230">
        <v>2665</v>
      </c>
      <c r="I37" s="230">
        <v>615</v>
      </c>
      <c r="J37" s="230">
        <v>2665</v>
      </c>
      <c r="K37" s="230">
        <v>615</v>
      </c>
      <c r="L37" s="231">
        <v>17220</v>
      </c>
    </row>
    <row r="38" spans="1:50" s="224" customFormat="1" ht="63" x14ac:dyDescent="0.2">
      <c r="A38" s="220"/>
      <c r="B38" s="220" t="s">
        <v>1327</v>
      </c>
      <c r="C38" s="220" t="s">
        <v>1328</v>
      </c>
      <c r="D38" s="335" t="s">
        <v>1329</v>
      </c>
      <c r="E38" s="221">
        <v>93106.65</v>
      </c>
      <c r="F38" s="337">
        <v>0</v>
      </c>
      <c r="G38" s="337">
        <v>0</v>
      </c>
      <c r="H38" s="230">
        <v>12103.8645</v>
      </c>
      <c r="I38" s="230">
        <v>2793.1994999999997</v>
      </c>
      <c r="J38" s="230">
        <v>12103.8645</v>
      </c>
      <c r="K38" s="230">
        <v>2793.1994999999997</v>
      </c>
      <c r="L38" s="231">
        <v>78209.585999999996</v>
      </c>
    </row>
    <row r="39" spans="1:50" s="224" customFormat="1" ht="84" x14ac:dyDescent="0.2">
      <c r="A39" s="220"/>
      <c r="B39" s="220" t="s">
        <v>1279</v>
      </c>
      <c r="C39" s="220" t="s">
        <v>1330</v>
      </c>
      <c r="D39" s="335" t="s">
        <v>1331</v>
      </c>
      <c r="E39" s="221">
        <v>160000</v>
      </c>
      <c r="F39" s="230">
        <v>6400</v>
      </c>
      <c r="G39" s="230">
        <v>3200</v>
      </c>
      <c r="H39" s="230">
        <v>0</v>
      </c>
      <c r="I39" s="230">
        <v>0</v>
      </c>
      <c r="J39" s="230">
        <v>6400</v>
      </c>
      <c r="K39" s="230">
        <v>3200</v>
      </c>
      <c r="L39" s="231">
        <v>150400</v>
      </c>
    </row>
    <row r="40" spans="1:50" s="224" customFormat="1" ht="21" x14ac:dyDescent="0.45">
      <c r="A40" s="886" t="s">
        <v>1332</v>
      </c>
      <c r="B40" s="887"/>
      <c r="C40" s="887"/>
      <c r="D40" s="888"/>
      <c r="E40" s="239">
        <v>1137206.6499999999</v>
      </c>
      <c r="F40" s="239">
        <v>35576</v>
      </c>
      <c r="G40" s="239">
        <v>17788</v>
      </c>
      <c r="H40" s="239">
        <v>32214.8645</v>
      </c>
      <c r="I40" s="239">
        <v>7434.1994999999997</v>
      </c>
      <c r="J40" s="239">
        <v>67790.864499999996</v>
      </c>
      <c r="K40" s="239">
        <v>25222.199499999999</v>
      </c>
      <c r="L40" s="239">
        <v>1044193.586</v>
      </c>
      <c r="M40" s="85"/>
    </row>
    <row r="41" spans="1:50" s="224" customFormat="1" ht="21" x14ac:dyDescent="0.2">
      <c r="A41" s="233" t="s">
        <v>487</v>
      </c>
      <c r="B41" s="233"/>
      <c r="C41" s="217"/>
      <c r="D41" s="333"/>
      <c r="E41" s="218"/>
      <c r="F41" s="218"/>
      <c r="G41" s="218"/>
      <c r="H41" s="218"/>
      <c r="I41" s="218"/>
      <c r="J41" s="218"/>
      <c r="K41" s="218"/>
      <c r="L41" s="218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</row>
    <row r="42" spans="1:50" s="224" customFormat="1" ht="63" x14ac:dyDescent="0.2">
      <c r="A42" s="220"/>
      <c r="B42" s="220" t="s">
        <v>1333</v>
      </c>
      <c r="C42" s="220" t="s">
        <v>1334</v>
      </c>
      <c r="D42" s="335" t="s">
        <v>1335</v>
      </c>
      <c r="E42" s="230">
        <v>950</v>
      </c>
      <c r="F42" s="230">
        <v>0</v>
      </c>
      <c r="G42" s="230">
        <v>0</v>
      </c>
      <c r="H42" s="230">
        <v>123.5</v>
      </c>
      <c r="I42" s="230">
        <v>28.5</v>
      </c>
      <c r="J42" s="230">
        <v>123.5</v>
      </c>
      <c r="K42" s="230">
        <v>28.5</v>
      </c>
      <c r="L42" s="230">
        <v>798</v>
      </c>
    </row>
    <row r="43" spans="1:50" s="224" customFormat="1" ht="63" x14ac:dyDescent="0.2">
      <c r="A43" s="220"/>
      <c r="B43" s="220" t="s">
        <v>1253</v>
      </c>
      <c r="C43" s="220" t="s">
        <v>1336</v>
      </c>
      <c r="D43" s="335" t="s">
        <v>1337</v>
      </c>
      <c r="E43" s="230">
        <v>300</v>
      </c>
      <c r="F43" s="230">
        <v>0</v>
      </c>
      <c r="G43" s="230">
        <v>0</v>
      </c>
      <c r="H43" s="230">
        <v>39</v>
      </c>
      <c r="I43" s="230">
        <v>9</v>
      </c>
      <c r="J43" s="230">
        <v>39</v>
      </c>
      <c r="K43" s="230">
        <v>9</v>
      </c>
      <c r="L43" s="230">
        <v>252</v>
      </c>
    </row>
    <row r="44" spans="1:50" s="224" customFormat="1" ht="63" x14ac:dyDescent="0.2">
      <c r="A44" s="220"/>
      <c r="B44" s="220" t="s">
        <v>1338</v>
      </c>
      <c r="C44" s="220" t="s">
        <v>1339</v>
      </c>
      <c r="D44" s="335" t="s">
        <v>1340</v>
      </c>
      <c r="E44" s="230">
        <v>150</v>
      </c>
      <c r="F44" s="230">
        <v>0</v>
      </c>
      <c r="G44" s="230">
        <v>0</v>
      </c>
      <c r="H44" s="230">
        <v>19.5</v>
      </c>
      <c r="I44" s="230">
        <v>4.5</v>
      </c>
      <c r="J44" s="230">
        <v>19.5</v>
      </c>
      <c r="K44" s="230">
        <v>4.5</v>
      </c>
      <c r="L44" s="230">
        <v>126</v>
      </c>
    </row>
    <row r="45" spans="1:50" s="229" customFormat="1" ht="63" x14ac:dyDescent="0.2">
      <c r="A45" s="225"/>
      <c r="B45" s="225" t="s">
        <v>1341</v>
      </c>
      <c r="C45" s="225" t="s">
        <v>1342</v>
      </c>
      <c r="D45" s="336" t="s">
        <v>1343</v>
      </c>
      <c r="E45" s="231">
        <v>440</v>
      </c>
      <c r="F45" s="231">
        <v>0</v>
      </c>
      <c r="G45" s="231">
        <v>0</v>
      </c>
      <c r="H45" s="231">
        <v>57.2</v>
      </c>
      <c r="I45" s="231">
        <v>13.2</v>
      </c>
      <c r="J45" s="230">
        <v>57.2</v>
      </c>
      <c r="K45" s="230">
        <v>13.2</v>
      </c>
      <c r="L45" s="230">
        <v>369.6</v>
      </c>
    </row>
    <row r="46" spans="1:50" s="229" customFormat="1" ht="63" x14ac:dyDescent="0.2">
      <c r="A46" s="225"/>
      <c r="B46" s="225" t="s">
        <v>1344</v>
      </c>
      <c r="C46" s="225" t="s">
        <v>1345</v>
      </c>
      <c r="D46" s="336" t="s">
        <v>1346</v>
      </c>
      <c r="E46" s="231">
        <v>660</v>
      </c>
      <c r="F46" s="231">
        <v>0</v>
      </c>
      <c r="G46" s="231">
        <v>0</v>
      </c>
      <c r="H46" s="231">
        <v>85.8</v>
      </c>
      <c r="I46" s="231">
        <v>19.8</v>
      </c>
      <c r="J46" s="230">
        <v>85.8</v>
      </c>
      <c r="K46" s="230">
        <v>19.8</v>
      </c>
      <c r="L46" s="230">
        <v>554.40000000000009</v>
      </c>
    </row>
    <row r="47" spans="1:50" s="229" customFormat="1" ht="63" x14ac:dyDescent="0.2">
      <c r="A47" s="225"/>
      <c r="B47" s="225" t="s">
        <v>1347</v>
      </c>
      <c r="C47" s="225" t="s">
        <v>1348</v>
      </c>
      <c r="D47" s="336" t="s">
        <v>1349</v>
      </c>
      <c r="E47" s="231">
        <v>400</v>
      </c>
      <c r="F47" s="231">
        <v>0</v>
      </c>
      <c r="G47" s="231">
        <v>0</v>
      </c>
      <c r="H47" s="231">
        <v>52</v>
      </c>
      <c r="I47" s="231">
        <v>12</v>
      </c>
      <c r="J47" s="230">
        <v>52</v>
      </c>
      <c r="K47" s="230">
        <v>12</v>
      </c>
      <c r="L47" s="230">
        <v>336</v>
      </c>
    </row>
    <row r="48" spans="1:50" s="229" customFormat="1" ht="63" x14ac:dyDescent="0.2">
      <c r="A48" s="225"/>
      <c r="B48" s="225" t="s">
        <v>1350</v>
      </c>
      <c r="C48" s="225" t="s">
        <v>1351</v>
      </c>
      <c r="D48" s="336" t="s">
        <v>1352</v>
      </c>
      <c r="E48" s="231">
        <v>120</v>
      </c>
      <c r="F48" s="231">
        <v>0</v>
      </c>
      <c r="G48" s="231">
        <v>0</v>
      </c>
      <c r="H48" s="231">
        <v>15.6</v>
      </c>
      <c r="I48" s="231">
        <v>3.6</v>
      </c>
      <c r="J48" s="230">
        <v>15.6</v>
      </c>
      <c r="K48" s="230">
        <v>3.6</v>
      </c>
      <c r="L48" s="230">
        <v>100.80000000000001</v>
      </c>
    </row>
    <row r="49" spans="1:12" s="224" customFormat="1" ht="42" x14ac:dyDescent="0.2">
      <c r="A49" s="220"/>
      <c r="B49" s="220" t="s">
        <v>1353</v>
      </c>
      <c r="C49" s="220" t="s">
        <v>1354</v>
      </c>
      <c r="D49" s="335" t="s">
        <v>1355</v>
      </c>
      <c r="E49" s="230">
        <v>300</v>
      </c>
      <c r="F49" s="230">
        <v>0</v>
      </c>
      <c r="G49" s="230">
        <v>0</v>
      </c>
      <c r="H49" s="230">
        <v>39</v>
      </c>
      <c r="I49" s="230">
        <v>9</v>
      </c>
      <c r="J49" s="230">
        <v>39</v>
      </c>
      <c r="K49" s="230">
        <v>9</v>
      </c>
      <c r="L49" s="230">
        <v>252</v>
      </c>
    </row>
    <row r="50" spans="1:12" s="224" customFormat="1" ht="63" x14ac:dyDescent="0.2">
      <c r="A50" s="220"/>
      <c r="B50" s="220" t="s">
        <v>1356</v>
      </c>
      <c r="C50" s="220" t="s">
        <v>1357</v>
      </c>
      <c r="D50" s="335" t="s">
        <v>1358</v>
      </c>
      <c r="E50" s="230">
        <v>450</v>
      </c>
      <c r="F50" s="230">
        <v>0</v>
      </c>
      <c r="G50" s="230">
        <v>0</v>
      </c>
      <c r="H50" s="230">
        <v>58.5</v>
      </c>
      <c r="I50" s="230">
        <v>13.5</v>
      </c>
      <c r="J50" s="230">
        <v>58.5</v>
      </c>
      <c r="K50" s="230">
        <v>13.5</v>
      </c>
      <c r="L50" s="230">
        <v>378</v>
      </c>
    </row>
    <row r="51" spans="1:12" s="224" customFormat="1" ht="84" x14ac:dyDescent="0.2">
      <c r="A51" s="220"/>
      <c r="B51" s="220" t="s">
        <v>1359</v>
      </c>
      <c r="C51" s="220" t="s">
        <v>1360</v>
      </c>
      <c r="D51" s="335" t="s">
        <v>1361</v>
      </c>
      <c r="E51" s="230">
        <v>2720</v>
      </c>
      <c r="F51" s="230">
        <v>0</v>
      </c>
      <c r="G51" s="230">
        <v>0</v>
      </c>
      <c r="H51" s="230">
        <v>353.6</v>
      </c>
      <c r="I51" s="230">
        <v>81.599999999999994</v>
      </c>
      <c r="J51" s="230">
        <v>353.6</v>
      </c>
      <c r="K51" s="230">
        <v>81.599999999999994</v>
      </c>
      <c r="L51" s="230">
        <v>2284.8000000000002</v>
      </c>
    </row>
    <row r="52" spans="1:12" s="224" customFormat="1" ht="63" x14ac:dyDescent="0.2">
      <c r="A52" s="220"/>
      <c r="B52" s="220" t="s">
        <v>1362</v>
      </c>
      <c r="C52" s="220" t="s">
        <v>1363</v>
      </c>
      <c r="D52" s="335" t="s">
        <v>1364</v>
      </c>
      <c r="E52" s="230">
        <v>200</v>
      </c>
      <c r="F52" s="230">
        <v>0</v>
      </c>
      <c r="G52" s="230">
        <v>0</v>
      </c>
      <c r="H52" s="230">
        <v>26</v>
      </c>
      <c r="I52" s="230">
        <v>6</v>
      </c>
      <c r="J52" s="230">
        <v>26</v>
      </c>
      <c r="K52" s="230">
        <v>6</v>
      </c>
      <c r="L52" s="230">
        <v>168</v>
      </c>
    </row>
    <row r="53" spans="1:12" s="224" customFormat="1" ht="84" x14ac:dyDescent="0.2">
      <c r="A53" s="220"/>
      <c r="B53" s="220" t="s">
        <v>1362</v>
      </c>
      <c r="C53" s="220" t="s">
        <v>1365</v>
      </c>
      <c r="D53" s="335" t="s">
        <v>1366</v>
      </c>
      <c r="E53" s="230">
        <v>2180</v>
      </c>
      <c r="F53" s="230">
        <v>0</v>
      </c>
      <c r="G53" s="230">
        <v>0</v>
      </c>
      <c r="H53" s="230">
        <v>283.39999999999998</v>
      </c>
      <c r="I53" s="230">
        <v>65.400000000000006</v>
      </c>
      <c r="J53" s="230">
        <v>283.39999999999998</v>
      </c>
      <c r="K53" s="230">
        <v>65.400000000000006</v>
      </c>
      <c r="L53" s="230">
        <v>1831.1999999999998</v>
      </c>
    </row>
    <row r="54" spans="1:12" s="224" customFormat="1" ht="63" x14ac:dyDescent="0.2">
      <c r="A54" s="220"/>
      <c r="B54" s="220" t="s">
        <v>1367</v>
      </c>
      <c r="C54" s="220" t="s">
        <v>1368</v>
      </c>
      <c r="D54" s="335" t="s">
        <v>1369</v>
      </c>
      <c r="E54" s="230">
        <v>300</v>
      </c>
      <c r="F54" s="230">
        <v>0</v>
      </c>
      <c r="G54" s="230">
        <v>0</v>
      </c>
      <c r="H54" s="230">
        <v>39</v>
      </c>
      <c r="I54" s="230">
        <v>9</v>
      </c>
      <c r="J54" s="230">
        <v>39</v>
      </c>
      <c r="K54" s="230">
        <v>9</v>
      </c>
      <c r="L54" s="230">
        <v>252</v>
      </c>
    </row>
    <row r="55" spans="1:12" s="224" customFormat="1" ht="63" x14ac:dyDescent="0.2">
      <c r="A55" s="220"/>
      <c r="B55" s="220" t="s">
        <v>1370</v>
      </c>
      <c r="C55" s="220" t="s">
        <v>1371</v>
      </c>
      <c r="D55" s="335" t="s">
        <v>1372</v>
      </c>
      <c r="E55" s="230">
        <v>550</v>
      </c>
      <c r="F55" s="230">
        <v>0</v>
      </c>
      <c r="G55" s="230">
        <v>0</v>
      </c>
      <c r="H55" s="230">
        <v>71.5</v>
      </c>
      <c r="I55" s="230">
        <v>16.5</v>
      </c>
      <c r="J55" s="230">
        <v>71.5</v>
      </c>
      <c r="K55" s="230">
        <v>16.5</v>
      </c>
      <c r="L55" s="230">
        <v>462</v>
      </c>
    </row>
    <row r="56" spans="1:12" s="224" customFormat="1" ht="63" x14ac:dyDescent="0.2">
      <c r="A56" s="220"/>
      <c r="B56" s="220" t="s">
        <v>1373</v>
      </c>
      <c r="C56" s="220" t="s">
        <v>1374</v>
      </c>
      <c r="D56" s="335" t="s">
        <v>1375</v>
      </c>
      <c r="E56" s="230">
        <v>650</v>
      </c>
      <c r="F56" s="230">
        <v>0</v>
      </c>
      <c r="G56" s="230">
        <v>0</v>
      </c>
      <c r="H56" s="230">
        <v>84.5</v>
      </c>
      <c r="I56" s="230">
        <v>19.5</v>
      </c>
      <c r="J56" s="230">
        <v>84.5</v>
      </c>
      <c r="K56" s="230">
        <v>19.5</v>
      </c>
      <c r="L56" s="230">
        <v>546</v>
      </c>
    </row>
    <row r="57" spans="1:12" s="224" customFormat="1" ht="63" x14ac:dyDescent="0.2">
      <c r="A57" s="220"/>
      <c r="B57" s="220" t="s">
        <v>1376</v>
      </c>
      <c r="C57" s="220" t="s">
        <v>1377</v>
      </c>
      <c r="D57" s="335" t="s">
        <v>1378</v>
      </c>
      <c r="E57" s="230">
        <v>250</v>
      </c>
      <c r="F57" s="230">
        <v>0</v>
      </c>
      <c r="G57" s="230">
        <v>0</v>
      </c>
      <c r="H57" s="230">
        <v>32.5</v>
      </c>
      <c r="I57" s="230">
        <v>7.5</v>
      </c>
      <c r="J57" s="230">
        <v>32.5</v>
      </c>
      <c r="K57" s="230">
        <v>7.5</v>
      </c>
      <c r="L57" s="230">
        <v>210</v>
      </c>
    </row>
    <row r="58" spans="1:12" s="224" customFormat="1" ht="63" x14ac:dyDescent="0.2">
      <c r="A58" s="220"/>
      <c r="B58" s="220" t="s">
        <v>1379</v>
      </c>
      <c r="C58" s="220" t="s">
        <v>1380</v>
      </c>
      <c r="D58" s="335" t="s">
        <v>1381</v>
      </c>
      <c r="E58" s="230">
        <v>450</v>
      </c>
      <c r="F58" s="230">
        <v>0</v>
      </c>
      <c r="G58" s="230">
        <v>0</v>
      </c>
      <c r="H58" s="230">
        <v>58.5</v>
      </c>
      <c r="I58" s="230">
        <v>13.5</v>
      </c>
      <c r="J58" s="230">
        <v>58.5</v>
      </c>
      <c r="K58" s="230">
        <v>13.5</v>
      </c>
      <c r="L58" s="230">
        <v>378</v>
      </c>
    </row>
    <row r="59" spans="1:12" s="229" customFormat="1" ht="63" x14ac:dyDescent="0.2">
      <c r="A59" s="225"/>
      <c r="B59" s="225" t="s">
        <v>1262</v>
      </c>
      <c r="C59" s="225" t="s">
        <v>1382</v>
      </c>
      <c r="D59" s="336" t="s">
        <v>1383</v>
      </c>
      <c r="E59" s="231">
        <v>150</v>
      </c>
      <c r="F59" s="231">
        <v>0</v>
      </c>
      <c r="G59" s="231">
        <v>0</v>
      </c>
      <c r="H59" s="231">
        <v>19.5</v>
      </c>
      <c r="I59" s="231">
        <v>4.5</v>
      </c>
      <c r="J59" s="230">
        <v>19.5</v>
      </c>
      <c r="K59" s="230">
        <v>4.5</v>
      </c>
      <c r="L59" s="230">
        <v>126</v>
      </c>
    </row>
    <row r="60" spans="1:12" s="229" customFormat="1" ht="63" x14ac:dyDescent="0.2">
      <c r="A60" s="225"/>
      <c r="B60" s="225" t="s">
        <v>1262</v>
      </c>
      <c r="C60" s="225" t="s">
        <v>1384</v>
      </c>
      <c r="D60" s="336" t="s">
        <v>1385</v>
      </c>
      <c r="E60" s="231">
        <v>150</v>
      </c>
      <c r="F60" s="231">
        <v>0</v>
      </c>
      <c r="G60" s="231">
        <v>0</v>
      </c>
      <c r="H60" s="231">
        <v>19.5</v>
      </c>
      <c r="I60" s="231">
        <v>4.5</v>
      </c>
      <c r="J60" s="230">
        <v>19.5</v>
      </c>
      <c r="K60" s="230">
        <v>4.5</v>
      </c>
      <c r="L60" s="230">
        <v>126</v>
      </c>
    </row>
    <row r="61" spans="1:12" s="229" customFormat="1" ht="63" x14ac:dyDescent="0.2">
      <c r="A61" s="225"/>
      <c r="B61" s="225" t="s">
        <v>1386</v>
      </c>
      <c r="C61" s="225" t="s">
        <v>1387</v>
      </c>
      <c r="D61" s="336" t="s">
        <v>1388</v>
      </c>
      <c r="E61" s="231">
        <v>200</v>
      </c>
      <c r="F61" s="231">
        <v>0</v>
      </c>
      <c r="G61" s="231">
        <v>0</v>
      </c>
      <c r="H61" s="231">
        <v>26</v>
      </c>
      <c r="I61" s="231">
        <v>6</v>
      </c>
      <c r="J61" s="230">
        <v>26</v>
      </c>
      <c r="K61" s="230">
        <v>6</v>
      </c>
      <c r="L61" s="230">
        <v>168</v>
      </c>
    </row>
    <row r="62" spans="1:12" s="229" customFormat="1" ht="63" x14ac:dyDescent="0.2">
      <c r="A62" s="225"/>
      <c r="B62" s="225" t="s">
        <v>1389</v>
      </c>
      <c r="C62" s="225" t="s">
        <v>1390</v>
      </c>
      <c r="D62" s="336" t="s">
        <v>1391</v>
      </c>
      <c r="E62" s="231">
        <v>900</v>
      </c>
      <c r="F62" s="231">
        <v>0</v>
      </c>
      <c r="G62" s="231">
        <v>0</v>
      </c>
      <c r="H62" s="231">
        <v>117</v>
      </c>
      <c r="I62" s="231">
        <v>27</v>
      </c>
      <c r="J62" s="230">
        <v>117</v>
      </c>
      <c r="K62" s="230">
        <v>27</v>
      </c>
      <c r="L62" s="230">
        <v>756</v>
      </c>
    </row>
    <row r="63" spans="1:12" s="229" customFormat="1" ht="63" x14ac:dyDescent="0.2">
      <c r="A63" s="225"/>
      <c r="B63" s="225" t="s">
        <v>1392</v>
      </c>
      <c r="C63" s="225" t="s">
        <v>1393</v>
      </c>
      <c r="D63" s="336" t="s">
        <v>1394</v>
      </c>
      <c r="E63" s="231">
        <v>900</v>
      </c>
      <c r="F63" s="231">
        <v>0</v>
      </c>
      <c r="G63" s="231">
        <v>0</v>
      </c>
      <c r="H63" s="231">
        <v>117</v>
      </c>
      <c r="I63" s="231">
        <v>27</v>
      </c>
      <c r="J63" s="230">
        <v>117</v>
      </c>
      <c r="K63" s="230">
        <v>27</v>
      </c>
      <c r="L63" s="230">
        <v>756</v>
      </c>
    </row>
    <row r="64" spans="1:12" s="229" customFormat="1" ht="63" x14ac:dyDescent="0.2">
      <c r="A64" s="225"/>
      <c r="B64" s="225" t="s">
        <v>1395</v>
      </c>
      <c r="C64" s="225" t="s">
        <v>1396</v>
      </c>
      <c r="D64" s="336" t="s">
        <v>1397</v>
      </c>
      <c r="E64" s="231">
        <v>1390</v>
      </c>
      <c r="F64" s="231">
        <v>0</v>
      </c>
      <c r="G64" s="231">
        <v>0</v>
      </c>
      <c r="H64" s="231">
        <v>180.7</v>
      </c>
      <c r="I64" s="231">
        <v>41.7</v>
      </c>
      <c r="J64" s="230">
        <v>180.7</v>
      </c>
      <c r="K64" s="230">
        <v>41.7</v>
      </c>
      <c r="L64" s="230">
        <v>1167.5999999999999</v>
      </c>
    </row>
    <row r="65" spans="1:12" s="229" customFormat="1" ht="63" x14ac:dyDescent="0.2">
      <c r="A65" s="225"/>
      <c r="B65" s="225" t="s">
        <v>1395</v>
      </c>
      <c r="C65" s="225" t="s">
        <v>1398</v>
      </c>
      <c r="D65" s="336" t="s">
        <v>1399</v>
      </c>
      <c r="E65" s="231">
        <v>900</v>
      </c>
      <c r="F65" s="231">
        <v>0</v>
      </c>
      <c r="G65" s="231">
        <v>0</v>
      </c>
      <c r="H65" s="231">
        <v>117</v>
      </c>
      <c r="I65" s="231">
        <v>27</v>
      </c>
      <c r="J65" s="230">
        <v>117</v>
      </c>
      <c r="K65" s="230">
        <v>27</v>
      </c>
      <c r="L65" s="230">
        <v>756</v>
      </c>
    </row>
    <row r="66" spans="1:12" s="229" customFormat="1" ht="42" x14ac:dyDescent="0.2">
      <c r="A66" s="225"/>
      <c r="B66" s="225" t="s">
        <v>1400</v>
      </c>
      <c r="C66" s="225" t="s">
        <v>1401</v>
      </c>
      <c r="D66" s="336" t="s">
        <v>1402</v>
      </c>
      <c r="E66" s="231">
        <v>750</v>
      </c>
      <c r="F66" s="231">
        <v>0</v>
      </c>
      <c r="G66" s="231">
        <v>0</v>
      </c>
      <c r="H66" s="231">
        <v>97.5</v>
      </c>
      <c r="I66" s="231">
        <v>22.5</v>
      </c>
      <c r="J66" s="230">
        <v>97.5</v>
      </c>
      <c r="K66" s="230">
        <v>22.5</v>
      </c>
      <c r="L66" s="230">
        <v>630</v>
      </c>
    </row>
    <row r="67" spans="1:12" s="229" customFormat="1" ht="63" x14ac:dyDescent="0.2">
      <c r="A67" s="225"/>
      <c r="B67" s="225" t="s">
        <v>1403</v>
      </c>
      <c r="C67" s="225" t="s">
        <v>1404</v>
      </c>
      <c r="D67" s="336" t="s">
        <v>1405</v>
      </c>
      <c r="E67" s="231">
        <v>1300</v>
      </c>
      <c r="F67" s="231">
        <v>0</v>
      </c>
      <c r="G67" s="231">
        <v>0</v>
      </c>
      <c r="H67" s="231">
        <v>169</v>
      </c>
      <c r="I67" s="231">
        <v>39</v>
      </c>
      <c r="J67" s="230">
        <v>169</v>
      </c>
      <c r="K67" s="230">
        <v>39</v>
      </c>
      <c r="L67" s="230">
        <v>1092</v>
      </c>
    </row>
    <row r="68" spans="1:12" s="229" customFormat="1" ht="63" x14ac:dyDescent="0.2">
      <c r="A68" s="225"/>
      <c r="B68" s="225" t="s">
        <v>1406</v>
      </c>
      <c r="C68" s="225" t="s">
        <v>1407</v>
      </c>
      <c r="D68" s="336" t="s">
        <v>1408</v>
      </c>
      <c r="E68" s="231">
        <v>350</v>
      </c>
      <c r="F68" s="231">
        <v>0</v>
      </c>
      <c r="G68" s="231">
        <v>0</v>
      </c>
      <c r="H68" s="231">
        <v>45.5</v>
      </c>
      <c r="I68" s="231">
        <v>10.5</v>
      </c>
      <c r="J68" s="230">
        <v>45.5</v>
      </c>
      <c r="K68" s="230">
        <v>10.5</v>
      </c>
      <c r="L68" s="230">
        <v>294</v>
      </c>
    </row>
    <row r="69" spans="1:12" s="229" customFormat="1" ht="63" x14ac:dyDescent="0.2">
      <c r="A69" s="225"/>
      <c r="B69" s="225" t="s">
        <v>1409</v>
      </c>
      <c r="C69" s="225" t="s">
        <v>1410</v>
      </c>
      <c r="D69" s="336" t="s">
        <v>1411</v>
      </c>
      <c r="E69" s="231">
        <v>500</v>
      </c>
      <c r="F69" s="231">
        <v>0</v>
      </c>
      <c r="G69" s="231">
        <v>0</v>
      </c>
      <c r="H69" s="231">
        <v>65</v>
      </c>
      <c r="I69" s="231">
        <v>15</v>
      </c>
      <c r="J69" s="230">
        <v>65</v>
      </c>
      <c r="K69" s="230">
        <v>15</v>
      </c>
      <c r="L69" s="230">
        <v>420</v>
      </c>
    </row>
    <row r="70" spans="1:12" s="229" customFormat="1" ht="63" x14ac:dyDescent="0.2">
      <c r="A70" s="225"/>
      <c r="B70" s="225" t="s">
        <v>1412</v>
      </c>
      <c r="C70" s="225" t="s">
        <v>1413</v>
      </c>
      <c r="D70" s="336" t="s">
        <v>1414</v>
      </c>
      <c r="E70" s="231">
        <v>300</v>
      </c>
      <c r="F70" s="231">
        <v>0</v>
      </c>
      <c r="G70" s="231">
        <v>0</v>
      </c>
      <c r="H70" s="231">
        <v>39</v>
      </c>
      <c r="I70" s="231">
        <v>9</v>
      </c>
      <c r="J70" s="230">
        <v>39</v>
      </c>
      <c r="K70" s="230">
        <v>9</v>
      </c>
      <c r="L70" s="230">
        <v>252</v>
      </c>
    </row>
    <row r="71" spans="1:12" s="229" customFormat="1" ht="63" x14ac:dyDescent="0.2">
      <c r="A71" s="225"/>
      <c r="B71" s="225" t="s">
        <v>1415</v>
      </c>
      <c r="C71" s="225" t="s">
        <v>1416</v>
      </c>
      <c r="D71" s="336" t="s">
        <v>1417</v>
      </c>
      <c r="E71" s="231">
        <v>300</v>
      </c>
      <c r="F71" s="231">
        <v>0</v>
      </c>
      <c r="G71" s="231">
        <v>0</v>
      </c>
      <c r="H71" s="231">
        <v>39</v>
      </c>
      <c r="I71" s="231">
        <v>9</v>
      </c>
      <c r="J71" s="230">
        <v>39</v>
      </c>
      <c r="K71" s="230">
        <v>9</v>
      </c>
      <c r="L71" s="230">
        <v>252</v>
      </c>
    </row>
    <row r="72" spans="1:12" s="224" customFormat="1" ht="63" x14ac:dyDescent="0.2">
      <c r="A72" s="220"/>
      <c r="B72" s="220" t="s">
        <v>1418</v>
      </c>
      <c r="C72" s="220" t="s">
        <v>1419</v>
      </c>
      <c r="D72" s="335" t="s">
        <v>1420</v>
      </c>
      <c r="E72" s="230">
        <v>150</v>
      </c>
      <c r="F72" s="230">
        <v>0</v>
      </c>
      <c r="G72" s="230">
        <v>0</v>
      </c>
      <c r="H72" s="230">
        <v>19.5</v>
      </c>
      <c r="I72" s="230">
        <v>4.5</v>
      </c>
      <c r="J72" s="230">
        <v>19.5</v>
      </c>
      <c r="K72" s="230">
        <v>4.5</v>
      </c>
      <c r="L72" s="230">
        <v>126</v>
      </c>
    </row>
    <row r="73" spans="1:12" s="224" customFormat="1" ht="63" x14ac:dyDescent="0.2">
      <c r="A73" s="220"/>
      <c r="B73" s="220" t="s">
        <v>1421</v>
      </c>
      <c r="C73" s="220" t="s">
        <v>1422</v>
      </c>
      <c r="D73" s="335" t="s">
        <v>1423</v>
      </c>
      <c r="E73" s="230">
        <v>750</v>
      </c>
      <c r="F73" s="230">
        <v>0</v>
      </c>
      <c r="G73" s="230">
        <v>0</v>
      </c>
      <c r="H73" s="230">
        <v>97.5</v>
      </c>
      <c r="I73" s="230">
        <v>22.5</v>
      </c>
      <c r="J73" s="230">
        <v>97.5</v>
      </c>
      <c r="K73" s="230">
        <v>22.5</v>
      </c>
      <c r="L73" s="230">
        <v>630</v>
      </c>
    </row>
    <row r="74" spans="1:12" s="224" customFormat="1" ht="63" x14ac:dyDescent="0.2">
      <c r="A74" s="220"/>
      <c r="B74" s="220" t="s">
        <v>1424</v>
      </c>
      <c r="C74" s="220" t="s">
        <v>1425</v>
      </c>
      <c r="D74" s="335" t="s">
        <v>1426</v>
      </c>
      <c r="E74" s="230">
        <v>1050</v>
      </c>
      <c r="F74" s="230">
        <v>0</v>
      </c>
      <c r="G74" s="230">
        <v>0</v>
      </c>
      <c r="H74" s="230">
        <v>136.5</v>
      </c>
      <c r="I74" s="230">
        <v>31.5</v>
      </c>
      <c r="J74" s="230">
        <v>136.5</v>
      </c>
      <c r="K74" s="230">
        <v>31.5</v>
      </c>
      <c r="L74" s="230">
        <v>882</v>
      </c>
    </row>
    <row r="75" spans="1:12" s="224" customFormat="1" ht="63" x14ac:dyDescent="0.2">
      <c r="A75" s="220"/>
      <c r="B75" s="220" t="s">
        <v>1427</v>
      </c>
      <c r="C75" s="220" t="s">
        <v>1428</v>
      </c>
      <c r="D75" s="335" t="s">
        <v>1429</v>
      </c>
      <c r="E75" s="230">
        <v>1100</v>
      </c>
      <c r="F75" s="230">
        <v>0</v>
      </c>
      <c r="G75" s="230">
        <v>0</v>
      </c>
      <c r="H75" s="230">
        <v>143</v>
      </c>
      <c r="I75" s="230">
        <v>33</v>
      </c>
      <c r="J75" s="230">
        <v>143</v>
      </c>
      <c r="K75" s="230">
        <v>33</v>
      </c>
      <c r="L75" s="230">
        <v>924</v>
      </c>
    </row>
    <row r="76" spans="1:12" s="224" customFormat="1" ht="63" x14ac:dyDescent="0.2">
      <c r="A76" s="220"/>
      <c r="B76" s="220" t="s">
        <v>1427</v>
      </c>
      <c r="C76" s="220" t="s">
        <v>1430</v>
      </c>
      <c r="D76" s="335" t="s">
        <v>1431</v>
      </c>
      <c r="E76" s="230">
        <v>1980</v>
      </c>
      <c r="F76" s="230">
        <v>0</v>
      </c>
      <c r="G76" s="230">
        <v>0</v>
      </c>
      <c r="H76" s="230">
        <v>257.39999999999998</v>
      </c>
      <c r="I76" s="230">
        <v>59.4</v>
      </c>
      <c r="J76" s="230">
        <v>257.39999999999998</v>
      </c>
      <c r="K76" s="230">
        <v>59.4</v>
      </c>
      <c r="L76" s="230">
        <v>1663.1999999999998</v>
      </c>
    </row>
    <row r="77" spans="1:12" s="224" customFormat="1" ht="63" x14ac:dyDescent="0.2">
      <c r="A77" s="220"/>
      <c r="B77" s="220" t="s">
        <v>1265</v>
      </c>
      <c r="C77" s="220" t="s">
        <v>1432</v>
      </c>
      <c r="D77" s="335" t="s">
        <v>1433</v>
      </c>
      <c r="E77" s="230">
        <v>810</v>
      </c>
      <c r="F77" s="230">
        <v>0</v>
      </c>
      <c r="G77" s="230">
        <v>0</v>
      </c>
      <c r="H77" s="230">
        <v>105.3</v>
      </c>
      <c r="I77" s="230">
        <v>24.3</v>
      </c>
      <c r="J77" s="230">
        <v>105.3</v>
      </c>
      <c r="K77" s="230">
        <v>24.3</v>
      </c>
      <c r="L77" s="230">
        <v>680.40000000000009</v>
      </c>
    </row>
    <row r="78" spans="1:12" s="224" customFormat="1" ht="63" x14ac:dyDescent="0.2">
      <c r="A78" s="220"/>
      <c r="B78" s="220" t="s">
        <v>1434</v>
      </c>
      <c r="C78" s="220" t="s">
        <v>1435</v>
      </c>
      <c r="D78" s="335" t="s">
        <v>1436</v>
      </c>
      <c r="E78" s="230">
        <v>680</v>
      </c>
      <c r="F78" s="230">
        <v>0</v>
      </c>
      <c r="G78" s="230">
        <v>0</v>
      </c>
      <c r="H78" s="230">
        <v>88.4</v>
      </c>
      <c r="I78" s="230">
        <v>20.399999999999999</v>
      </c>
      <c r="J78" s="230">
        <v>88.4</v>
      </c>
      <c r="K78" s="230">
        <v>20.399999999999999</v>
      </c>
      <c r="L78" s="230">
        <v>571.20000000000005</v>
      </c>
    </row>
    <row r="79" spans="1:12" s="224" customFormat="1" ht="63" x14ac:dyDescent="0.2">
      <c r="A79" s="220"/>
      <c r="B79" s="220" t="s">
        <v>1437</v>
      </c>
      <c r="C79" s="220" t="s">
        <v>1438</v>
      </c>
      <c r="D79" s="335" t="s">
        <v>1439</v>
      </c>
      <c r="E79" s="230">
        <v>150</v>
      </c>
      <c r="F79" s="230">
        <v>0</v>
      </c>
      <c r="G79" s="230">
        <v>0</v>
      </c>
      <c r="H79" s="230">
        <v>19.5</v>
      </c>
      <c r="I79" s="230">
        <v>4.5</v>
      </c>
      <c r="J79" s="230">
        <v>19.5</v>
      </c>
      <c r="K79" s="230">
        <v>4.5</v>
      </c>
      <c r="L79" s="230">
        <v>126</v>
      </c>
    </row>
    <row r="80" spans="1:12" s="224" customFormat="1" ht="63" x14ac:dyDescent="0.2">
      <c r="A80" s="220"/>
      <c r="B80" s="220" t="s">
        <v>1440</v>
      </c>
      <c r="C80" s="220" t="s">
        <v>1441</v>
      </c>
      <c r="D80" s="335" t="s">
        <v>1442</v>
      </c>
      <c r="E80" s="230">
        <v>660</v>
      </c>
      <c r="F80" s="230">
        <v>0</v>
      </c>
      <c r="G80" s="230">
        <v>0</v>
      </c>
      <c r="H80" s="230">
        <v>85.8</v>
      </c>
      <c r="I80" s="230">
        <v>19.8</v>
      </c>
      <c r="J80" s="230">
        <v>85.8</v>
      </c>
      <c r="K80" s="230">
        <v>19.8</v>
      </c>
      <c r="L80" s="230">
        <v>554.40000000000009</v>
      </c>
    </row>
    <row r="81" spans="1:12" s="224" customFormat="1" ht="63" x14ac:dyDescent="0.2">
      <c r="A81" s="220"/>
      <c r="B81" s="220" t="s">
        <v>1440</v>
      </c>
      <c r="C81" s="220" t="s">
        <v>1443</v>
      </c>
      <c r="D81" s="335" t="s">
        <v>1444</v>
      </c>
      <c r="E81" s="230">
        <v>480</v>
      </c>
      <c r="F81" s="230">
        <v>0</v>
      </c>
      <c r="G81" s="230">
        <v>0</v>
      </c>
      <c r="H81" s="230">
        <v>62.4</v>
      </c>
      <c r="I81" s="230">
        <v>14.4</v>
      </c>
      <c r="J81" s="230">
        <v>62.4</v>
      </c>
      <c r="K81" s="230">
        <v>14.4</v>
      </c>
      <c r="L81" s="230">
        <v>403.20000000000005</v>
      </c>
    </row>
    <row r="82" spans="1:12" s="224" customFormat="1" ht="42" x14ac:dyDescent="0.2">
      <c r="A82" s="220"/>
      <c r="B82" s="220" t="s">
        <v>1445</v>
      </c>
      <c r="C82" s="220" t="s">
        <v>1446</v>
      </c>
      <c r="D82" s="335" t="s">
        <v>1447</v>
      </c>
      <c r="E82" s="230">
        <v>1500</v>
      </c>
      <c r="F82" s="230">
        <v>0</v>
      </c>
      <c r="G82" s="230">
        <v>0</v>
      </c>
      <c r="H82" s="230">
        <v>195</v>
      </c>
      <c r="I82" s="230">
        <v>45</v>
      </c>
      <c r="J82" s="230">
        <v>195</v>
      </c>
      <c r="K82" s="230">
        <v>45</v>
      </c>
      <c r="L82" s="230">
        <v>1260</v>
      </c>
    </row>
    <row r="83" spans="1:12" s="224" customFormat="1" ht="63" x14ac:dyDescent="0.2">
      <c r="A83" s="220"/>
      <c r="B83" s="220" t="s">
        <v>1448</v>
      </c>
      <c r="C83" s="220" t="s">
        <v>1449</v>
      </c>
      <c r="D83" s="335" t="s">
        <v>1450</v>
      </c>
      <c r="E83" s="230">
        <v>630</v>
      </c>
      <c r="F83" s="230">
        <v>0</v>
      </c>
      <c r="G83" s="230">
        <v>0</v>
      </c>
      <c r="H83" s="230">
        <v>81.900000000000006</v>
      </c>
      <c r="I83" s="230">
        <v>18.899999999999999</v>
      </c>
      <c r="J83" s="230">
        <v>81.900000000000006</v>
      </c>
      <c r="K83" s="230">
        <v>18.899999999999999</v>
      </c>
      <c r="L83" s="230">
        <v>529.20000000000005</v>
      </c>
    </row>
    <row r="84" spans="1:12" s="224" customFormat="1" ht="63" x14ac:dyDescent="0.2">
      <c r="A84" s="220"/>
      <c r="B84" s="220" t="s">
        <v>1451</v>
      </c>
      <c r="C84" s="220" t="s">
        <v>1452</v>
      </c>
      <c r="D84" s="335" t="s">
        <v>1453</v>
      </c>
      <c r="E84" s="230">
        <v>730</v>
      </c>
      <c r="F84" s="230">
        <v>0</v>
      </c>
      <c r="G84" s="230">
        <v>0</v>
      </c>
      <c r="H84" s="230">
        <v>94.9</v>
      </c>
      <c r="I84" s="230">
        <v>21.9</v>
      </c>
      <c r="J84" s="230">
        <v>94.9</v>
      </c>
      <c r="K84" s="230">
        <v>21.9</v>
      </c>
      <c r="L84" s="230">
        <v>613.20000000000005</v>
      </c>
    </row>
    <row r="85" spans="1:12" s="224" customFormat="1" ht="63" x14ac:dyDescent="0.2">
      <c r="A85" s="220"/>
      <c r="B85" s="220" t="s">
        <v>1454</v>
      </c>
      <c r="C85" s="220" t="s">
        <v>1455</v>
      </c>
      <c r="D85" s="335" t="s">
        <v>1456</v>
      </c>
      <c r="E85" s="230">
        <v>630</v>
      </c>
      <c r="F85" s="230">
        <v>0</v>
      </c>
      <c r="G85" s="230">
        <v>0</v>
      </c>
      <c r="H85" s="230">
        <v>81.900000000000006</v>
      </c>
      <c r="I85" s="230">
        <v>18.899999999999999</v>
      </c>
      <c r="J85" s="230">
        <v>81.900000000000006</v>
      </c>
      <c r="K85" s="230">
        <v>18.899999999999999</v>
      </c>
      <c r="L85" s="230">
        <v>529.20000000000005</v>
      </c>
    </row>
    <row r="86" spans="1:12" s="224" customFormat="1" ht="63" x14ac:dyDescent="0.2">
      <c r="A86" s="220"/>
      <c r="B86" s="220" t="s">
        <v>1457</v>
      </c>
      <c r="C86" s="220" t="s">
        <v>1458</v>
      </c>
      <c r="D86" s="335" t="s">
        <v>1459</v>
      </c>
      <c r="E86" s="230">
        <v>320</v>
      </c>
      <c r="F86" s="230">
        <v>0</v>
      </c>
      <c r="G86" s="230">
        <v>0</v>
      </c>
      <c r="H86" s="230">
        <v>41.6</v>
      </c>
      <c r="I86" s="230">
        <v>9.6</v>
      </c>
      <c r="J86" s="230">
        <v>41.6</v>
      </c>
      <c r="K86" s="230">
        <v>9.6</v>
      </c>
      <c r="L86" s="230">
        <v>268.79999999999995</v>
      </c>
    </row>
    <row r="87" spans="1:12" s="343" customFormat="1" ht="63" x14ac:dyDescent="0.2">
      <c r="A87" s="230"/>
      <c r="B87" s="230" t="s">
        <v>1460</v>
      </c>
      <c r="C87" s="230" t="s">
        <v>1461</v>
      </c>
      <c r="D87" s="342" t="s">
        <v>1462</v>
      </c>
      <c r="E87" s="230">
        <v>300</v>
      </c>
      <c r="F87" s="230">
        <v>0</v>
      </c>
      <c r="G87" s="230">
        <v>0</v>
      </c>
      <c r="H87" s="230">
        <v>39</v>
      </c>
      <c r="I87" s="230">
        <v>9</v>
      </c>
      <c r="J87" s="230">
        <v>39</v>
      </c>
      <c r="K87" s="230">
        <v>9</v>
      </c>
      <c r="L87" s="230">
        <v>252</v>
      </c>
    </row>
    <row r="88" spans="1:12" s="343" customFormat="1" ht="63" x14ac:dyDescent="0.2">
      <c r="A88" s="230"/>
      <c r="B88" s="230" t="s">
        <v>1463</v>
      </c>
      <c r="C88" s="230" t="s">
        <v>1464</v>
      </c>
      <c r="D88" s="342" t="s">
        <v>1465</v>
      </c>
      <c r="E88" s="230">
        <v>1450</v>
      </c>
      <c r="F88" s="230">
        <v>0</v>
      </c>
      <c r="G88" s="230">
        <v>0</v>
      </c>
      <c r="H88" s="230">
        <v>188.5</v>
      </c>
      <c r="I88" s="230">
        <v>43.5</v>
      </c>
      <c r="J88" s="230">
        <v>188.5</v>
      </c>
      <c r="K88" s="230">
        <v>43.5</v>
      </c>
      <c r="L88" s="230">
        <v>1218</v>
      </c>
    </row>
    <row r="89" spans="1:12" s="343" customFormat="1" ht="84" x14ac:dyDescent="0.2">
      <c r="A89" s="230"/>
      <c r="B89" s="230" t="s">
        <v>1466</v>
      </c>
      <c r="C89" s="230" t="s">
        <v>1467</v>
      </c>
      <c r="D89" s="342" t="s">
        <v>1468</v>
      </c>
      <c r="E89" s="230">
        <v>840</v>
      </c>
      <c r="F89" s="230">
        <v>0</v>
      </c>
      <c r="G89" s="230">
        <v>0</v>
      </c>
      <c r="H89" s="230">
        <v>109.2</v>
      </c>
      <c r="I89" s="230">
        <v>25.2</v>
      </c>
      <c r="J89" s="230">
        <v>109.2</v>
      </c>
      <c r="K89" s="230">
        <v>25.2</v>
      </c>
      <c r="L89" s="230">
        <v>705.59999999999991</v>
      </c>
    </row>
    <row r="90" spans="1:12" s="343" customFormat="1" ht="63" x14ac:dyDescent="0.2">
      <c r="A90" s="230"/>
      <c r="B90" s="230" t="s">
        <v>1469</v>
      </c>
      <c r="C90" s="230" t="s">
        <v>1470</v>
      </c>
      <c r="D90" s="342" t="s">
        <v>1471</v>
      </c>
      <c r="E90" s="230">
        <v>200</v>
      </c>
      <c r="F90" s="230">
        <v>0</v>
      </c>
      <c r="G90" s="230">
        <v>0</v>
      </c>
      <c r="H90" s="230">
        <v>26</v>
      </c>
      <c r="I90" s="230">
        <v>6</v>
      </c>
      <c r="J90" s="230">
        <v>26</v>
      </c>
      <c r="K90" s="230">
        <v>6</v>
      </c>
      <c r="L90" s="230">
        <v>168</v>
      </c>
    </row>
    <row r="91" spans="1:12" s="343" customFormat="1" ht="63" x14ac:dyDescent="0.2">
      <c r="A91" s="230"/>
      <c r="B91" s="230" t="s">
        <v>1472</v>
      </c>
      <c r="C91" s="230" t="s">
        <v>1473</v>
      </c>
      <c r="D91" s="342" t="s">
        <v>1474</v>
      </c>
      <c r="E91" s="230">
        <v>940</v>
      </c>
      <c r="F91" s="230">
        <v>0</v>
      </c>
      <c r="G91" s="230">
        <v>0</v>
      </c>
      <c r="H91" s="230">
        <v>122.2</v>
      </c>
      <c r="I91" s="230">
        <v>28.2</v>
      </c>
      <c r="J91" s="230">
        <v>122.2</v>
      </c>
      <c r="K91" s="230">
        <v>28.2</v>
      </c>
      <c r="L91" s="230">
        <v>789.59999999999991</v>
      </c>
    </row>
    <row r="92" spans="1:12" s="343" customFormat="1" ht="63" x14ac:dyDescent="0.2">
      <c r="A92" s="230"/>
      <c r="B92" s="230" t="s">
        <v>1475</v>
      </c>
      <c r="C92" s="230" t="s">
        <v>1476</v>
      </c>
      <c r="D92" s="342" t="s">
        <v>1477</v>
      </c>
      <c r="E92" s="230">
        <v>50</v>
      </c>
      <c r="F92" s="230">
        <v>0</v>
      </c>
      <c r="G92" s="230">
        <v>0</v>
      </c>
      <c r="H92" s="230">
        <v>6.5</v>
      </c>
      <c r="I92" s="230">
        <v>1.5</v>
      </c>
      <c r="J92" s="230">
        <v>6.5</v>
      </c>
      <c r="K92" s="230">
        <v>1.5</v>
      </c>
      <c r="L92" s="230">
        <v>42</v>
      </c>
    </row>
    <row r="93" spans="1:12" s="343" customFormat="1" ht="63" x14ac:dyDescent="0.2">
      <c r="A93" s="230"/>
      <c r="B93" s="230" t="s">
        <v>1478</v>
      </c>
      <c r="C93" s="230" t="s">
        <v>1479</v>
      </c>
      <c r="D93" s="342" t="s">
        <v>1480</v>
      </c>
      <c r="E93" s="230">
        <v>150</v>
      </c>
      <c r="F93" s="230">
        <v>0</v>
      </c>
      <c r="G93" s="230">
        <v>0</v>
      </c>
      <c r="H93" s="230">
        <v>19.5</v>
      </c>
      <c r="I93" s="230">
        <v>4.5</v>
      </c>
      <c r="J93" s="230">
        <v>19.5</v>
      </c>
      <c r="K93" s="230">
        <v>4.5</v>
      </c>
      <c r="L93" s="230">
        <v>126</v>
      </c>
    </row>
    <row r="94" spans="1:12" s="343" customFormat="1" ht="63" x14ac:dyDescent="0.2">
      <c r="A94" s="230"/>
      <c r="B94" s="230" t="s">
        <v>1481</v>
      </c>
      <c r="C94" s="230" t="s">
        <v>1482</v>
      </c>
      <c r="D94" s="342" t="s">
        <v>1483</v>
      </c>
      <c r="E94" s="230">
        <v>339</v>
      </c>
      <c r="F94" s="230">
        <v>0</v>
      </c>
      <c r="G94" s="230">
        <v>0</v>
      </c>
      <c r="H94" s="230">
        <v>44.07</v>
      </c>
      <c r="I94" s="230">
        <v>10.17</v>
      </c>
      <c r="J94" s="230">
        <v>44.07</v>
      </c>
      <c r="K94" s="230">
        <v>10.17</v>
      </c>
      <c r="L94" s="230">
        <v>284.76</v>
      </c>
    </row>
    <row r="95" spans="1:12" s="343" customFormat="1" ht="63" x14ac:dyDescent="0.2">
      <c r="A95" s="230"/>
      <c r="B95" s="230" t="s">
        <v>1481</v>
      </c>
      <c r="C95" s="230" t="s">
        <v>1484</v>
      </c>
      <c r="D95" s="342" t="s">
        <v>1485</v>
      </c>
      <c r="E95" s="230">
        <v>500</v>
      </c>
      <c r="F95" s="230">
        <v>0</v>
      </c>
      <c r="G95" s="230">
        <v>0</v>
      </c>
      <c r="H95" s="230">
        <v>65</v>
      </c>
      <c r="I95" s="230">
        <v>15</v>
      </c>
      <c r="J95" s="230">
        <v>65</v>
      </c>
      <c r="K95" s="230">
        <v>15</v>
      </c>
      <c r="L95" s="230">
        <v>420</v>
      </c>
    </row>
    <row r="96" spans="1:12" s="343" customFormat="1" ht="63" x14ac:dyDescent="0.2">
      <c r="A96" s="230"/>
      <c r="B96" s="230" t="s">
        <v>1486</v>
      </c>
      <c r="C96" s="230" t="s">
        <v>1487</v>
      </c>
      <c r="D96" s="342" t="s">
        <v>1488</v>
      </c>
      <c r="E96" s="230">
        <v>250</v>
      </c>
      <c r="F96" s="230">
        <v>0</v>
      </c>
      <c r="G96" s="230">
        <v>0</v>
      </c>
      <c r="H96" s="230">
        <v>32.5</v>
      </c>
      <c r="I96" s="230">
        <v>7.5</v>
      </c>
      <c r="J96" s="230">
        <v>32.5</v>
      </c>
      <c r="K96" s="230">
        <v>7.5</v>
      </c>
      <c r="L96" s="230">
        <v>210</v>
      </c>
    </row>
    <row r="97" spans="1:13" s="343" customFormat="1" ht="63" x14ac:dyDescent="0.2">
      <c r="A97" s="230"/>
      <c r="B97" s="230" t="s">
        <v>1486</v>
      </c>
      <c r="C97" s="230" t="s">
        <v>1489</v>
      </c>
      <c r="D97" s="342" t="s">
        <v>1490</v>
      </c>
      <c r="E97" s="230">
        <v>2000</v>
      </c>
      <c r="F97" s="230">
        <v>0</v>
      </c>
      <c r="G97" s="230">
        <v>0</v>
      </c>
      <c r="H97" s="230">
        <v>260</v>
      </c>
      <c r="I97" s="230">
        <v>60</v>
      </c>
      <c r="J97" s="230">
        <v>260</v>
      </c>
      <c r="K97" s="230">
        <v>60</v>
      </c>
      <c r="L97" s="230">
        <v>1680</v>
      </c>
    </row>
    <row r="98" spans="1:13" s="343" customFormat="1" ht="63" x14ac:dyDescent="0.2">
      <c r="A98" s="230"/>
      <c r="B98" s="230" t="s">
        <v>1491</v>
      </c>
      <c r="C98" s="230" t="s">
        <v>1492</v>
      </c>
      <c r="D98" s="342" t="s">
        <v>1493</v>
      </c>
      <c r="E98" s="230">
        <v>260</v>
      </c>
      <c r="F98" s="230">
        <v>0</v>
      </c>
      <c r="G98" s="230">
        <v>0</v>
      </c>
      <c r="H98" s="230">
        <v>33.799999999999997</v>
      </c>
      <c r="I98" s="230">
        <v>7.8</v>
      </c>
      <c r="J98" s="230">
        <v>33.799999999999997</v>
      </c>
      <c r="K98" s="230">
        <v>7.8</v>
      </c>
      <c r="L98" s="230">
        <v>218.39999999999998</v>
      </c>
    </row>
    <row r="99" spans="1:13" s="343" customFormat="1" ht="63" x14ac:dyDescent="0.2">
      <c r="A99" s="230"/>
      <c r="B99" s="230" t="s">
        <v>1494</v>
      </c>
      <c r="C99" s="230" t="s">
        <v>1495</v>
      </c>
      <c r="D99" s="342" t="s">
        <v>1496</v>
      </c>
      <c r="E99" s="230">
        <v>410</v>
      </c>
      <c r="F99" s="230">
        <v>0</v>
      </c>
      <c r="G99" s="230">
        <v>0</v>
      </c>
      <c r="H99" s="230">
        <v>53.3</v>
      </c>
      <c r="I99" s="230">
        <v>12.3</v>
      </c>
      <c r="J99" s="230">
        <v>53.3</v>
      </c>
      <c r="K99" s="230">
        <v>12.3</v>
      </c>
      <c r="L99" s="230">
        <v>344.4</v>
      </c>
    </row>
    <row r="100" spans="1:13" s="343" customFormat="1" ht="63" x14ac:dyDescent="0.2">
      <c r="A100" s="230"/>
      <c r="B100" s="230" t="s">
        <v>1497</v>
      </c>
      <c r="C100" s="230" t="s">
        <v>1498</v>
      </c>
      <c r="D100" s="342" t="s">
        <v>1499</v>
      </c>
      <c r="E100" s="230">
        <v>5000</v>
      </c>
      <c r="F100" s="230">
        <v>0</v>
      </c>
      <c r="G100" s="230">
        <v>0</v>
      </c>
      <c r="H100" s="230">
        <v>650</v>
      </c>
      <c r="I100" s="230">
        <v>150</v>
      </c>
      <c r="J100" s="230">
        <v>650</v>
      </c>
      <c r="K100" s="230">
        <v>150</v>
      </c>
      <c r="L100" s="230">
        <v>4200</v>
      </c>
    </row>
    <row r="101" spans="1:13" s="224" customFormat="1" ht="63" x14ac:dyDescent="0.2">
      <c r="A101" s="220"/>
      <c r="B101" s="220" t="s">
        <v>1500</v>
      </c>
      <c r="C101" s="220" t="s">
        <v>1501</v>
      </c>
      <c r="D101" s="335" t="s">
        <v>1502</v>
      </c>
      <c r="E101" s="230">
        <v>1170</v>
      </c>
      <c r="F101" s="230">
        <v>0</v>
      </c>
      <c r="G101" s="230">
        <v>0</v>
      </c>
      <c r="H101" s="230">
        <v>152.1</v>
      </c>
      <c r="I101" s="230">
        <v>35.1</v>
      </c>
      <c r="J101" s="230">
        <v>152.1</v>
      </c>
      <c r="K101" s="230">
        <v>35.1</v>
      </c>
      <c r="L101" s="230">
        <v>982.8</v>
      </c>
    </row>
    <row r="102" spans="1:13" s="224" customFormat="1" ht="63" x14ac:dyDescent="0.2">
      <c r="A102" s="220"/>
      <c r="B102" s="220" t="s">
        <v>1503</v>
      </c>
      <c r="C102" s="220" t="s">
        <v>1504</v>
      </c>
      <c r="D102" s="335" t="s">
        <v>1505</v>
      </c>
      <c r="E102" s="230">
        <v>680</v>
      </c>
      <c r="F102" s="230">
        <v>0</v>
      </c>
      <c r="G102" s="230">
        <v>0</v>
      </c>
      <c r="H102" s="230">
        <v>88.4</v>
      </c>
      <c r="I102" s="230">
        <v>20.399999999999999</v>
      </c>
      <c r="J102" s="230">
        <v>88.4</v>
      </c>
      <c r="K102" s="230">
        <v>20.399999999999999</v>
      </c>
      <c r="L102" s="230">
        <v>571.20000000000005</v>
      </c>
    </row>
    <row r="103" spans="1:13" s="224" customFormat="1" ht="63" x14ac:dyDescent="0.2">
      <c r="A103" s="220"/>
      <c r="B103" s="220" t="s">
        <v>1506</v>
      </c>
      <c r="C103" s="220" t="s">
        <v>1507</v>
      </c>
      <c r="D103" s="335" t="s">
        <v>1508</v>
      </c>
      <c r="E103" s="337">
        <v>200</v>
      </c>
      <c r="F103" s="337">
        <v>0</v>
      </c>
      <c r="G103" s="337">
        <v>0</v>
      </c>
      <c r="H103" s="230">
        <v>26</v>
      </c>
      <c r="I103" s="230">
        <v>6</v>
      </c>
      <c r="J103" s="230">
        <v>26</v>
      </c>
      <c r="K103" s="230">
        <v>6</v>
      </c>
      <c r="L103" s="230">
        <v>168</v>
      </c>
    </row>
    <row r="104" spans="1:13" s="224" customFormat="1" ht="63" x14ac:dyDescent="0.2">
      <c r="A104" s="220"/>
      <c r="B104" s="220" t="s">
        <v>1509</v>
      </c>
      <c r="C104" s="220" t="s">
        <v>1510</v>
      </c>
      <c r="D104" s="335" t="s">
        <v>1511</v>
      </c>
      <c r="E104" s="337">
        <v>600</v>
      </c>
      <c r="F104" s="337">
        <v>0</v>
      </c>
      <c r="G104" s="337">
        <v>0</v>
      </c>
      <c r="H104" s="230">
        <v>78</v>
      </c>
      <c r="I104" s="230">
        <v>18</v>
      </c>
      <c r="J104" s="230">
        <v>78</v>
      </c>
      <c r="K104" s="230">
        <v>18</v>
      </c>
      <c r="L104" s="230">
        <v>504</v>
      </c>
    </row>
    <row r="105" spans="1:13" s="224" customFormat="1" ht="63" x14ac:dyDescent="0.2">
      <c r="A105" s="220"/>
      <c r="B105" s="220" t="s">
        <v>1512</v>
      </c>
      <c r="C105" s="220" t="s">
        <v>1513</v>
      </c>
      <c r="D105" s="335" t="s">
        <v>1514</v>
      </c>
      <c r="E105" s="221">
        <v>450</v>
      </c>
      <c r="F105" s="337">
        <v>0</v>
      </c>
      <c r="G105" s="337">
        <v>0</v>
      </c>
      <c r="H105" s="230">
        <v>58.5</v>
      </c>
      <c r="I105" s="230">
        <v>13.5</v>
      </c>
      <c r="J105" s="230">
        <v>58.5</v>
      </c>
      <c r="K105" s="230">
        <v>13.5</v>
      </c>
      <c r="L105" s="231">
        <v>378</v>
      </c>
    </row>
    <row r="106" spans="1:13" s="224" customFormat="1" ht="63" x14ac:dyDescent="0.2">
      <c r="A106" s="220"/>
      <c r="B106" s="220" t="s">
        <v>1515</v>
      </c>
      <c r="C106" s="220" t="s">
        <v>1516</v>
      </c>
      <c r="D106" s="335" t="s">
        <v>1517</v>
      </c>
      <c r="E106" s="221">
        <v>1050</v>
      </c>
      <c r="F106" s="337">
        <v>0</v>
      </c>
      <c r="G106" s="337">
        <v>0</v>
      </c>
      <c r="H106" s="230">
        <v>136.5</v>
      </c>
      <c r="I106" s="230">
        <v>31.5</v>
      </c>
      <c r="J106" s="230">
        <v>136.5</v>
      </c>
      <c r="K106" s="230">
        <v>31.5</v>
      </c>
      <c r="L106" s="231">
        <v>882</v>
      </c>
    </row>
    <row r="107" spans="1:13" s="224" customFormat="1" ht="63" x14ac:dyDescent="0.2">
      <c r="A107" s="220"/>
      <c r="B107" s="220" t="s">
        <v>1518</v>
      </c>
      <c r="C107" s="220" t="s">
        <v>1519</v>
      </c>
      <c r="D107" s="335" t="s">
        <v>1520</v>
      </c>
      <c r="E107" s="221">
        <v>400</v>
      </c>
      <c r="F107" s="337">
        <v>0</v>
      </c>
      <c r="G107" s="337">
        <v>0</v>
      </c>
      <c r="H107" s="230">
        <v>52</v>
      </c>
      <c r="I107" s="230">
        <v>12</v>
      </c>
      <c r="J107" s="230">
        <v>52</v>
      </c>
      <c r="K107" s="230">
        <v>12</v>
      </c>
      <c r="L107" s="231">
        <v>336</v>
      </c>
    </row>
    <row r="108" spans="1:13" s="224" customFormat="1" ht="63" x14ac:dyDescent="0.2">
      <c r="A108" s="220"/>
      <c r="B108" s="220" t="s">
        <v>1521</v>
      </c>
      <c r="C108" s="220" t="s">
        <v>1522</v>
      </c>
      <c r="D108" s="335" t="s">
        <v>1523</v>
      </c>
      <c r="E108" s="221">
        <v>150</v>
      </c>
      <c r="F108" s="337">
        <v>0</v>
      </c>
      <c r="G108" s="337">
        <v>0</v>
      </c>
      <c r="H108" s="230">
        <v>19.5</v>
      </c>
      <c r="I108" s="230">
        <v>4.5</v>
      </c>
      <c r="J108" s="230">
        <v>19.5</v>
      </c>
      <c r="K108" s="230">
        <v>4.5</v>
      </c>
      <c r="L108" s="231">
        <v>126</v>
      </c>
    </row>
    <row r="109" spans="1:13" s="224" customFormat="1" ht="63" x14ac:dyDescent="0.2">
      <c r="A109" s="220"/>
      <c r="B109" s="220" t="s">
        <v>1524</v>
      </c>
      <c r="C109" s="220" t="s">
        <v>1525</v>
      </c>
      <c r="D109" s="335" t="s">
        <v>1526</v>
      </c>
      <c r="E109" s="221">
        <v>200</v>
      </c>
      <c r="F109" s="337">
        <v>0</v>
      </c>
      <c r="G109" s="337">
        <v>0</v>
      </c>
      <c r="H109" s="230">
        <v>26</v>
      </c>
      <c r="I109" s="230">
        <v>6</v>
      </c>
      <c r="J109" s="230">
        <v>26</v>
      </c>
      <c r="K109" s="230">
        <v>6</v>
      </c>
      <c r="L109" s="231">
        <v>168</v>
      </c>
    </row>
    <row r="110" spans="1:13" s="224" customFormat="1" ht="63" x14ac:dyDescent="0.2">
      <c r="A110" s="220"/>
      <c r="B110" s="220" t="s">
        <v>1327</v>
      </c>
      <c r="C110" s="220" t="s">
        <v>1527</v>
      </c>
      <c r="D110" s="335" t="s">
        <v>1528</v>
      </c>
      <c r="E110" s="221">
        <v>350</v>
      </c>
      <c r="F110" s="337">
        <v>0</v>
      </c>
      <c r="G110" s="337">
        <v>0</v>
      </c>
      <c r="H110" s="230">
        <v>45.5</v>
      </c>
      <c r="I110" s="230">
        <v>10.5</v>
      </c>
      <c r="J110" s="230">
        <v>45.5</v>
      </c>
      <c r="K110" s="230">
        <v>10.5</v>
      </c>
      <c r="L110" s="231">
        <v>294</v>
      </c>
    </row>
    <row r="111" spans="1:13" s="224" customFormat="1" ht="63" x14ac:dyDescent="0.2">
      <c r="A111" s="220"/>
      <c r="B111" s="220" t="s">
        <v>1279</v>
      </c>
      <c r="C111" s="220" t="s">
        <v>1529</v>
      </c>
      <c r="D111" s="335" t="s">
        <v>1530</v>
      </c>
      <c r="E111" s="230">
        <v>1230</v>
      </c>
      <c r="F111" s="337">
        <v>0</v>
      </c>
      <c r="G111" s="337">
        <v>0</v>
      </c>
      <c r="H111" s="230">
        <v>159.9</v>
      </c>
      <c r="I111" s="230">
        <v>36.9</v>
      </c>
      <c r="J111" s="230">
        <v>159.9</v>
      </c>
      <c r="K111" s="230">
        <v>36.9</v>
      </c>
      <c r="L111" s="231">
        <v>1033.1999999999998</v>
      </c>
    </row>
    <row r="112" spans="1:13" s="224" customFormat="1" ht="21" x14ac:dyDescent="0.45">
      <c r="A112" s="886" t="s">
        <v>1531</v>
      </c>
      <c r="B112" s="887"/>
      <c r="C112" s="887"/>
      <c r="D112" s="888"/>
      <c r="E112" s="239">
        <v>49949</v>
      </c>
      <c r="F112" s="239">
        <v>0</v>
      </c>
      <c r="G112" s="239">
        <v>0</v>
      </c>
      <c r="H112" s="239">
        <v>6493.3700000000008</v>
      </c>
      <c r="I112" s="239">
        <v>1498.4699999999998</v>
      </c>
      <c r="J112" s="239">
        <v>6493.3700000000008</v>
      </c>
      <c r="K112" s="239">
        <v>1498.4699999999998</v>
      </c>
      <c r="L112" s="239">
        <v>41957.16</v>
      </c>
      <c r="M112" s="85"/>
    </row>
    <row r="113" spans="1:13" s="219" customFormat="1" ht="21" x14ac:dyDescent="0.45">
      <c r="A113" s="217" t="s">
        <v>565</v>
      </c>
      <c r="B113" s="217"/>
      <c r="C113" s="217"/>
      <c r="D113" s="333"/>
      <c r="E113" s="218"/>
      <c r="F113" s="218"/>
      <c r="G113" s="218"/>
      <c r="H113" s="218"/>
      <c r="I113" s="218"/>
      <c r="J113" s="230">
        <v>0</v>
      </c>
      <c r="K113" s="218"/>
      <c r="L113" s="218"/>
      <c r="M113" s="85"/>
    </row>
    <row r="114" spans="1:13" s="224" customFormat="1" ht="84" x14ac:dyDescent="0.2">
      <c r="A114" s="220"/>
      <c r="B114" s="220" t="s">
        <v>1532</v>
      </c>
      <c r="C114" s="220" t="s">
        <v>1533</v>
      </c>
      <c r="D114" s="335" t="s">
        <v>1534</v>
      </c>
      <c r="E114" s="230">
        <v>114200</v>
      </c>
      <c r="F114" s="230">
        <v>0</v>
      </c>
      <c r="G114" s="230">
        <v>0</v>
      </c>
      <c r="H114" s="230">
        <v>14846</v>
      </c>
      <c r="I114" s="230">
        <v>3426</v>
      </c>
      <c r="J114" s="230">
        <v>14846</v>
      </c>
      <c r="K114" s="230">
        <v>3426</v>
      </c>
      <c r="L114" s="230">
        <v>95928</v>
      </c>
    </row>
    <row r="115" spans="1:13" s="224" customFormat="1" ht="84" x14ac:dyDescent="0.2">
      <c r="A115" s="220"/>
      <c r="B115" s="220" t="s">
        <v>1362</v>
      </c>
      <c r="C115" s="220" t="s">
        <v>1535</v>
      </c>
      <c r="D115" s="335" t="s">
        <v>1536</v>
      </c>
      <c r="E115" s="230">
        <v>52600</v>
      </c>
      <c r="F115" s="230">
        <v>0</v>
      </c>
      <c r="G115" s="230">
        <v>0</v>
      </c>
      <c r="H115" s="230">
        <v>6838</v>
      </c>
      <c r="I115" s="230">
        <v>1578</v>
      </c>
      <c r="J115" s="230">
        <v>6838</v>
      </c>
      <c r="K115" s="230">
        <v>1578</v>
      </c>
      <c r="L115" s="230">
        <v>44184</v>
      </c>
    </row>
    <row r="116" spans="1:13" s="224" customFormat="1" ht="84" x14ac:dyDescent="0.2">
      <c r="A116" s="220"/>
      <c r="B116" s="220" t="s">
        <v>1379</v>
      </c>
      <c r="C116" s="220" t="s">
        <v>1537</v>
      </c>
      <c r="D116" s="335" t="s">
        <v>1538</v>
      </c>
      <c r="E116" s="230">
        <v>66000</v>
      </c>
      <c r="F116" s="230">
        <v>2640</v>
      </c>
      <c r="G116" s="230">
        <v>1320</v>
      </c>
      <c r="H116" s="230">
        <v>0</v>
      </c>
      <c r="I116" s="230">
        <v>0</v>
      </c>
      <c r="J116" s="230">
        <v>2640</v>
      </c>
      <c r="K116" s="230">
        <v>1320</v>
      </c>
      <c r="L116" s="230">
        <v>62040</v>
      </c>
    </row>
    <row r="117" spans="1:13" s="229" customFormat="1" ht="84" x14ac:dyDescent="0.2">
      <c r="A117" s="225"/>
      <c r="B117" s="225" t="s">
        <v>1392</v>
      </c>
      <c r="C117" s="225" t="s">
        <v>1539</v>
      </c>
      <c r="D117" s="336" t="s">
        <v>1540</v>
      </c>
      <c r="E117" s="231">
        <v>39500</v>
      </c>
      <c r="F117" s="231">
        <v>0</v>
      </c>
      <c r="G117" s="231">
        <v>0</v>
      </c>
      <c r="H117" s="231">
        <v>5135</v>
      </c>
      <c r="I117" s="231">
        <v>1185</v>
      </c>
      <c r="J117" s="230">
        <v>5135</v>
      </c>
      <c r="K117" s="231">
        <v>1185</v>
      </c>
      <c r="L117" s="231">
        <v>33180</v>
      </c>
    </row>
    <row r="118" spans="1:13" s="229" customFormat="1" ht="63" x14ac:dyDescent="0.2">
      <c r="A118" s="225"/>
      <c r="B118" s="225" t="s">
        <v>1392</v>
      </c>
      <c r="C118" s="225" t="s">
        <v>1541</v>
      </c>
      <c r="D118" s="336" t="s">
        <v>1542</v>
      </c>
      <c r="E118" s="231">
        <v>81000</v>
      </c>
      <c r="F118" s="231">
        <v>0</v>
      </c>
      <c r="G118" s="231">
        <v>0</v>
      </c>
      <c r="H118" s="231">
        <v>10530</v>
      </c>
      <c r="I118" s="231">
        <v>2430</v>
      </c>
      <c r="J118" s="230">
        <v>10530</v>
      </c>
      <c r="K118" s="231">
        <v>2430</v>
      </c>
      <c r="L118" s="231">
        <v>68040</v>
      </c>
    </row>
    <row r="119" spans="1:13" s="224" customFormat="1" ht="63" x14ac:dyDescent="0.2">
      <c r="A119" s="220"/>
      <c r="B119" s="220" t="s">
        <v>1445</v>
      </c>
      <c r="C119" s="220" t="s">
        <v>1543</v>
      </c>
      <c r="D119" s="335" t="s">
        <v>1544</v>
      </c>
      <c r="E119" s="230">
        <v>38600</v>
      </c>
      <c r="F119" s="230">
        <v>0</v>
      </c>
      <c r="G119" s="230">
        <v>0</v>
      </c>
      <c r="H119" s="230">
        <v>5018</v>
      </c>
      <c r="I119" s="230">
        <v>1158</v>
      </c>
      <c r="J119" s="230">
        <v>5018</v>
      </c>
      <c r="K119" s="230">
        <v>1158</v>
      </c>
      <c r="L119" s="230">
        <v>32424</v>
      </c>
    </row>
    <row r="120" spans="1:13" s="224" customFormat="1" ht="63" x14ac:dyDescent="0.2">
      <c r="A120" s="220"/>
      <c r="B120" s="220" t="s">
        <v>1445</v>
      </c>
      <c r="C120" s="220" t="s">
        <v>1545</v>
      </c>
      <c r="D120" s="335" t="s">
        <v>1546</v>
      </c>
      <c r="E120" s="230">
        <v>30100</v>
      </c>
      <c r="F120" s="230">
        <v>0</v>
      </c>
      <c r="G120" s="230">
        <v>0</v>
      </c>
      <c r="H120" s="230">
        <v>3913</v>
      </c>
      <c r="I120" s="230">
        <v>903</v>
      </c>
      <c r="J120" s="230">
        <v>3913</v>
      </c>
      <c r="K120" s="230">
        <v>903</v>
      </c>
      <c r="L120" s="230">
        <v>25284</v>
      </c>
    </row>
    <row r="121" spans="1:13" s="224" customFormat="1" ht="63" x14ac:dyDescent="0.2">
      <c r="A121" s="220"/>
      <c r="B121" s="220" t="s">
        <v>1547</v>
      </c>
      <c r="C121" s="220" t="s">
        <v>1548</v>
      </c>
      <c r="D121" s="335" t="s">
        <v>1549</v>
      </c>
      <c r="E121" s="230">
        <v>73500</v>
      </c>
      <c r="F121" s="230">
        <v>0</v>
      </c>
      <c r="G121" s="230">
        <v>0</v>
      </c>
      <c r="H121" s="230">
        <v>9555</v>
      </c>
      <c r="I121" s="230">
        <v>2205</v>
      </c>
      <c r="J121" s="230">
        <v>9555</v>
      </c>
      <c r="K121" s="230">
        <v>2205</v>
      </c>
      <c r="L121" s="230">
        <v>61740</v>
      </c>
    </row>
    <row r="122" spans="1:13" s="136" customFormat="1" ht="84" x14ac:dyDescent="0.2">
      <c r="A122" s="220"/>
      <c r="B122" s="220" t="s">
        <v>1550</v>
      </c>
      <c r="C122" s="220" t="s">
        <v>1551</v>
      </c>
      <c r="D122" s="335" t="s">
        <v>1552</v>
      </c>
      <c r="E122" s="230">
        <v>383880</v>
      </c>
      <c r="F122" s="230">
        <v>0</v>
      </c>
      <c r="G122" s="230">
        <v>0</v>
      </c>
      <c r="H122" s="230">
        <v>49904.4</v>
      </c>
      <c r="I122" s="230">
        <v>11516.4</v>
      </c>
      <c r="J122" s="230">
        <v>49904.4</v>
      </c>
      <c r="K122" s="230">
        <v>11516.4</v>
      </c>
      <c r="L122" s="230">
        <v>322459.19999999995</v>
      </c>
    </row>
    <row r="123" spans="1:13" s="136" customFormat="1" ht="84" x14ac:dyDescent="0.2">
      <c r="A123" s="220"/>
      <c r="B123" s="220" t="s">
        <v>1306</v>
      </c>
      <c r="C123" s="220" t="s">
        <v>1553</v>
      </c>
      <c r="D123" s="335" t="s">
        <v>1554</v>
      </c>
      <c r="E123" s="230">
        <v>69000</v>
      </c>
      <c r="F123" s="230">
        <v>2760</v>
      </c>
      <c r="G123" s="230">
        <v>1380</v>
      </c>
      <c r="H123" s="230">
        <v>0</v>
      </c>
      <c r="I123" s="230">
        <v>0</v>
      </c>
      <c r="J123" s="230">
        <v>2760</v>
      </c>
      <c r="K123" s="230">
        <v>1380</v>
      </c>
      <c r="L123" s="230">
        <v>64860</v>
      </c>
    </row>
    <row r="124" spans="1:13" s="136" customFormat="1" ht="84" x14ac:dyDescent="0.2">
      <c r="A124" s="220"/>
      <c r="B124" s="220" t="s">
        <v>1306</v>
      </c>
      <c r="C124" s="220" t="s">
        <v>1555</v>
      </c>
      <c r="D124" s="335" t="s">
        <v>1556</v>
      </c>
      <c r="E124" s="230">
        <v>1311000</v>
      </c>
      <c r="F124" s="230">
        <v>52440</v>
      </c>
      <c r="G124" s="230">
        <v>26220</v>
      </c>
      <c r="H124" s="230">
        <v>0</v>
      </c>
      <c r="I124" s="230">
        <v>0</v>
      </c>
      <c r="J124" s="230">
        <v>52440</v>
      </c>
      <c r="K124" s="230">
        <v>26220</v>
      </c>
      <c r="L124" s="230">
        <v>1232340</v>
      </c>
    </row>
    <row r="125" spans="1:13" s="136" customFormat="1" ht="63" x14ac:dyDescent="0.2">
      <c r="A125" s="220"/>
      <c r="B125" s="220" t="s">
        <v>1557</v>
      </c>
      <c r="C125" s="220" t="s">
        <v>1558</v>
      </c>
      <c r="D125" s="335" t="s">
        <v>1559</v>
      </c>
      <c r="E125" s="230">
        <v>48000</v>
      </c>
      <c r="F125" s="230">
        <v>0</v>
      </c>
      <c r="G125" s="230">
        <v>0</v>
      </c>
      <c r="H125" s="230">
        <v>6240</v>
      </c>
      <c r="I125" s="230">
        <v>1440</v>
      </c>
      <c r="J125" s="230">
        <v>6240</v>
      </c>
      <c r="K125" s="230">
        <v>1440</v>
      </c>
      <c r="L125" s="230">
        <v>40320</v>
      </c>
    </row>
    <row r="126" spans="1:13" s="136" customFormat="1" ht="84" x14ac:dyDescent="0.2">
      <c r="A126" s="220"/>
      <c r="B126" s="220" t="s">
        <v>1560</v>
      </c>
      <c r="C126" s="220" t="s">
        <v>1561</v>
      </c>
      <c r="D126" s="335" t="s">
        <v>1562</v>
      </c>
      <c r="E126" s="230">
        <v>217610</v>
      </c>
      <c r="F126" s="230">
        <v>0</v>
      </c>
      <c r="G126" s="230">
        <v>0</v>
      </c>
      <c r="H126" s="230">
        <v>28289.3</v>
      </c>
      <c r="I126" s="230">
        <v>6528.3</v>
      </c>
      <c r="J126" s="230">
        <v>28289.3</v>
      </c>
      <c r="K126" s="230">
        <v>6528.3</v>
      </c>
      <c r="L126" s="230">
        <v>182792.40000000002</v>
      </c>
    </row>
    <row r="127" spans="1:13" s="136" customFormat="1" ht="84" x14ac:dyDescent="0.2">
      <c r="A127" s="220"/>
      <c r="B127" s="220" t="s">
        <v>1560</v>
      </c>
      <c r="C127" s="220" t="s">
        <v>1563</v>
      </c>
      <c r="D127" s="335" t="s">
        <v>1564</v>
      </c>
      <c r="E127" s="230">
        <v>106400</v>
      </c>
      <c r="F127" s="230">
        <v>4256</v>
      </c>
      <c r="G127" s="230">
        <v>2128</v>
      </c>
      <c r="H127" s="230">
        <v>0</v>
      </c>
      <c r="I127" s="230">
        <v>0</v>
      </c>
      <c r="J127" s="230">
        <v>4256</v>
      </c>
      <c r="K127" s="230">
        <v>2128</v>
      </c>
      <c r="L127" s="230">
        <v>100016</v>
      </c>
    </row>
    <row r="128" spans="1:13" s="136" customFormat="1" ht="63" x14ac:dyDescent="0.2">
      <c r="A128" s="220"/>
      <c r="B128" s="220" t="s">
        <v>1565</v>
      </c>
      <c r="C128" s="220" t="s">
        <v>1566</v>
      </c>
      <c r="D128" s="335" t="s">
        <v>1567</v>
      </c>
      <c r="E128" s="230">
        <v>383880</v>
      </c>
      <c r="F128" s="230">
        <v>0</v>
      </c>
      <c r="G128" s="230">
        <v>0</v>
      </c>
      <c r="H128" s="230">
        <v>49904.4</v>
      </c>
      <c r="I128" s="230">
        <v>11516.4</v>
      </c>
      <c r="J128" s="230">
        <v>49904.4</v>
      </c>
      <c r="K128" s="230">
        <v>11516.4</v>
      </c>
      <c r="L128" s="230">
        <v>322459.19999999995</v>
      </c>
    </row>
    <row r="129" spans="1:12" s="136" customFormat="1" ht="84" x14ac:dyDescent="0.2">
      <c r="A129" s="220"/>
      <c r="B129" s="220" t="s">
        <v>1565</v>
      </c>
      <c r="C129" s="220" t="s">
        <v>1568</v>
      </c>
      <c r="D129" s="335" t="s">
        <v>1569</v>
      </c>
      <c r="E129" s="230">
        <v>95000</v>
      </c>
      <c r="F129" s="230">
        <v>3800</v>
      </c>
      <c r="G129" s="230">
        <v>1900</v>
      </c>
      <c r="H129" s="230">
        <v>0</v>
      </c>
      <c r="I129" s="230">
        <v>0</v>
      </c>
      <c r="J129" s="230">
        <v>3800</v>
      </c>
      <c r="K129" s="230">
        <v>1900</v>
      </c>
      <c r="L129" s="230">
        <v>89300</v>
      </c>
    </row>
    <row r="130" spans="1:12" s="136" customFormat="1" ht="84" x14ac:dyDescent="0.2">
      <c r="A130" s="220"/>
      <c r="B130" s="220" t="s">
        <v>1570</v>
      </c>
      <c r="C130" s="220" t="s">
        <v>1571</v>
      </c>
      <c r="D130" s="335" t="s">
        <v>1572</v>
      </c>
      <c r="E130" s="230">
        <v>352000</v>
      </c>
      <c r="F130" s="230">
        <v>0</v>
      </c>
      <c r="G130" s="230">
        <v>0</v>
      </c>
      <c r="H130" s="230">
        <v>45760</v>
      </c>
      <c r="I130" s="230">
        <v>10560</v>
      </c>
      <c r="J130" s="230">
        <v>45760</v>
      </c>
      <c r="K130" s="230">
        <v>10560</v>
      </c>
      <c r="L130" s="230">
        <v>295680</v>
      </c>
    </row>
    <row r="131" spans="1:12" s="224" customFormat="1" ht="84" x14ac:dyDescent="0.2">
      <c r="A131" s="220"/>
      <c r="B131" s="220" t="s">
        <v>1573</v>
      </c>
      <c r="C131" s="220" t="s">
        <v>1574</v>
      </c>
      <c r="D131" s="335" t="s">
        <v>1575</v>
      </c>
      <c r="E131" s="337">
        <v>217610</v>
      </c>
      <c r="F131" s="337">
        <v>0</v>
      </c>
      <c r="G131" s="337">
        <v>0</v>
      </c>
      <c r="H131" s="230">
        <v>28289.3</v>
      </c>
      <c r="I131" s="230">
        <v>6528.3</v>
      </c>
      <c r="J131" s="230">
        <v>28289.3</v>
      </c>
      <c r="K131" s="230">
        <v>6528.3</v>
      </c>
      <c r="L131" s="230">
        <v>182792.40000000002</v>
      </c>
    </row>
    <row r="132" spans="1:12" s="224" customFormat="1" ht="84" x14ac:dyDescent="0.2">
      <c r="A132" s="220"/>
      <c r="B132" s="220" t="s">
        <v>1573</v>
      </c>
      <c r="C132" s="220" t="s">
        <v>1576</v>
      </c>
      <c r="D132" s="335" t="s">
        <v>1577</v>
      </c>
      <c r="E132" s="337">
        <v>130200</v>
      </c>
      <c r="F132" s="337">
        <v>0</v>
      </c>
      <c r="G132" s="337">
        <v>0</v>
      </c>
      <c r="H132" s="230">
        <v>16926</v>
      </c>
      <c r="I132" s="230">
        <v>3906</v>
      </c>
      <c r="J132" s="230">
        <v>16926</v>
      </c>
      <c r="K132" s="230">
        <v>3906</v>
      </c>
      <c r="L132" s="230">
        <v>109368</v>
      </c>
    </row>
    <row r="133" spans="1:12" s="224" customFormat="1" ht="84" x14ac:dyDescent="0.2">
      <c r="A133" s="220"/>
      <c r="B133" s="220" t="s">
        <v>1578</v>
      </c>
      <c r="C133" s="220" t="s">
        <v>1579</v>
      </c>
      <c r="D133" s="335" t="s">
        <v>1580</v>
      </c>
      <c r="E133" s="337">
        <v>114000</v>
      </c>
      <c r="F133" s="230">
        <v>4560</v>
      </c>
      <c r="G133" s="230">
        <v>2280</v>
      </c>
      <c r="H133" s="230">
        <v>0</v>
      </c>
      <c r="I133" s="230">
        <v>0</v>
      </c>
      <c r="J133" s="230">
        <v>4560</v>
      </c>
      <c r="K133" s="230">
        <v>2280</v>
      </c>
      <c r="L133" s="230">
        <v>107160</v>
      </c>
    </row>
    <row r="134" spans="1:12" s="224" customFormat="1" ht="84" x14ac:dyDescent="0.2">
      <c r="A134" s="220"/>
      <c r="B134" s="220" t="s">
        <v>1581</v>
      </c>
      <c r="C134" s="220" t="s">
        <v>1582</v>
      </c>
      <c r="D134" s="335" t="s">
        <v>1583</v>
      </c>
      <c r="E134" s="337">
        <v>277240</v>
      </c>
      <c r="F134" s="337">
        <v>0</v>
      </c>
      <c r="G134" s="337">
        <v>0</v>
      </c>
      <c r="H134" s="230">
        <v>36041.199999999997</v>
      </c>
      <c r="I134" s="230">
        <v>8317.2000000000007</v>
      </c>
      <c r="J134" s="230">
        <v>36041.199999999997</v>
      </c>
      <c r="K134" s="230">
        <v>8317.2000000000007</v>
      </c>
      <c r="L134" s="230">
        <v>232881.59999999998</v>
      </c>
    </row>
    <row r="135" spans="1:12" s="224" customFormat="1" ht="84" x14ac:dyDescent="0.2">
      <c r="A135" s="220"/>
      <c r="B135" s="220" t="s">
        <v>1581</v>
      </c>
      <c r="C135" s="220" t="s">
        <v>1584</v>
      </c>
      <c r="D135" s="335" t="s">
        <v>1585</v>
      </c>
      <c r="E135" s="337">
        <v>332000</v>
      </c>
      <c r="F135" s="337">
        <v>0</v>
      </c>
      <c r="G135" s="337">
        <v>0</v>
      </c>
      <c r="H135" s="230">
        <v>43160</v>
      </c>
      <c r="I135" s="230">
        <v>9960</v>
      </c>
      <c r="J135" s="230">
        <v>43160</v>
      </c>
      <c r="K135" s="230">
        <v>9960</v>
      </c>
      <c r="L135" s="230">
        <v>278880</v>
      </c>
    </row>
    <row r="136" spans="1:12" s="224" customFormat="1" ht="84" x14ac:dyDescent="0.2">
      <c r="A136" s="220"/>
      <c r="B136" s="220" t="s">
        <v>1586</v>
      </c>
      <c r="C136" s="220" t="s">
        <v>1587</v>
      </c>
      <c r="D136" s="335" t="s">
        <v>1588</v>
      </c>
      <c r="E136" s="337">
        <v>319900</v>
      </c>
      <c r="F136" s="337">
        <v>0</v>
      </c>
      <c r="G136" s="337">
        <v>0</v>
      </c>
      <c r="H136" s="230">
        <v>41587</v>
      </c>
      <c r="I136" s="230">
        <v>9597</v>
      </c>
      <c r="J136" s="230">
        <v>41587</v>
      </c>
      <c r="K136" s="230">
        <v>9597</v>
      </c>
      <c r="L136" s="230">
        <v>268716</v>
      </c>
    </row>
    <row r="137" spans="1:12" s="224" customFormat="1" ht="84" x14ac:dyDescent="0.2">
      <c r="A137" s="220"/>
      <c r="B137" s="220" t="s">
        <v>1586</v>
      </c>
      <c r="C137" s="220" t="s">
        <v>1589</v>
      </c>
      <c r="D137" s="335" t="s">
        <v>1590</v>
      </c>
      <c r="E137" s="337">
        <v>222240</v>
      </c>
      <c r="F137" s="337">
        <v>0</v>
      </c>
      <c r="G137" s="337">
        <v>0</v>
      </c>
      <c r="H137" s="230">
        <v>28891.200000000001</v>
      </c>
      <c r="I137" s="230">
        <v>6667.2</v>
      </c>
      <c r="J137" s="230">
        <v>28891.200000000001</v>
      </c>
      <c r="K137" s="230">
        <v>6667.2</v>
      </c>
      <c r="L137" s="230">
        <v>186681.59999999998</v>
      </c>
    </row>
    <row r="138" spans="1:12" s="224" customFormat="1" ht="84" x14ac:dyDescent="0.2">
      <c r="A138" s="220"/>
      <c r="B138" s="220" t="s">
        <v>1318</v>
      </c>
      <c r="C138" s="220" t="s">
        <v>1591</v>
      </c>
      <c r="D138" s="335" t="s">
        <v>1592</v>
      </c>
      <c r="E138" s="337">
        <v>92000</v>
      </c>
      <c r="F138" s="337">
        <v>0</v>
      </c>
      <c r="G138" s="337">
        <v>0</v>
      </c>
      <c r="H138" s="230">
        <v>11960</v>
      </c>
      <c r="I138" s="230">
        <v>2760</v>
      </c>
      <c r="J138" s="230">
        <v>11960</v>
      </c>
      <c r="K138" s="230">
        <v>2760</v>
      </c>
      <c r="L138" s="230">
        <v>77280</v>
      </c>
    </row>
    <row r="139" spans="1:12" s="224" customFormat="1" ht="63" x14ac:dyDescent="0.2">
      <c r="A139" s="220"/>
      <c r="B139" s="220" t="s">
        <v>1593</v>
      </c>
      <c r="C139" s="220" t="s">
        <v>1594</v>
      </c>
      <c r="D139" s="335" t="s">
        <v>1595</v>
      </c>
      <c r="E139" s="337">
        <v>4630</v>
      </c>
      <c r="F139" s="337">
        <v>0</v>
      </c>
      <c r="G139" s="337">
        <v>0</v>
      </c>
      <c r="H139" s="230">
        <v>601.9</v>
      </c>
      <c r="I139" s="230">
        <v>138.9</v>
      </c>
      <c r="J139" s="230">
        <v>601.9</v>
      </c>
      <c r="K139" s="230">
        <v>138.9</v>
      </c>
      <c r="L139" s="230">
        <v>3889.2</v>
      </c>
    </row>
    <row r="140" spans="1:12" s="224" customFormat="1" ht="84" x14ac:dyDescent="0.2">
      <c r="A140" s="220"/>
      <c r="B140" s="220" t="s">
        <v>1509</v>
      </c>
      <c r="C140" s="220" t="s">
        <v>1596</v>
      </c>
      <c r="D140" s="335" t="s">
        <v>1597</v>
      </c>
      <c r="E140" s="337">
        <v>383880</v>
      </c>
      <c r="F140" s="337">
        <v>0</v>
      </c>
      <c r="G140" s="337">
        <v>0</v>
      </c>
      <c r="H140" s="230">
        <v>49904.4</v>
      </c>
      <c r="I140" s="230">
        <v>11516.4</v>
      </c>
      <c r="J140" s="230">
        <v>49904.4</v>
      </c>
      <c r="K140" s="230">
        <v>11516.4</v>
      </c>
      <c r="L140" s="230">
        <v>322459.19999999995</v>
      </c>
    </row>
    <row r="141" spans="1:12" s="224" customFormat="1" ht="84" x14ac:dyDescent="0.2">
      <c r="A141" s="220"/>
      <c r="B141" s="220" t="s">
        <v>1509</v>
      </c>
      <c r="C141" s="220" t="s">
        <v>1598</v>
      </c>
      <c r="D141" s="335" t="s">
        <v>1599</v>
      </c>
      <c r="E141" s="337">
        <v>223600</v>
      </c>
      <c r="F141" s="230">
        <v>8944</v>
      </c>
      <c r="G141" s="230">
        <v>4472</v>
      </c>
      <c r="H141" s="230">
        <v>0</v>
      </c>
      <c r="I141" s="230">
        <v>0</v>
      </c>
      <c r="J141" s="230">
        <v>8944</v>
      </c>
      <c r="K141" s="230">
        <v>4472</v>
      </c>
      <c r="L141" s="230">
        <v>210184</v>
      </c>
    </row>
    <row r="142" spans="1:12" s="224" customFormat="1" ht="84" x14ac:dyDescent="0.2">
      <c r="A142" s="220"/>
      <c r="B142" s="220" t="s">
        <v>1324</v>
      </c>
      <c r="C142" s="220" t="s">
        <v>1600</v>
      </c>
      <c r="D142" s="335" t="s">
        <v>1601</v>
      </c>
      <c r="E142" s="221">
        <v>258120</v>
      </c>
      <c r="F142" s="337">
        <v>0</v>
      </c>
      <c r="G142" s="337">
        <v>0</v>
      </c>
      <c r="H142" s="230">
        <v>33555.599999999999</v>
      </c>
      <c r="I142" s="230">
        <v>7743.6</v>
      </c>
      <c r="J142" s="230">
        <v>33555.599999999999</v>
      </c>
      <c r="K142" s="230">
        <v>7743.6</v>
      </c>
      <c r="L142" s="231">
        <v>216820.8</v>
      </c>
    </row>
    <row r="143" spans="1:12" s="224" customFormat="1" ht="84" x14ac:dyDescent="0.2">
      <c r="A143" s="220"/>
      <c r="B143" s="220" t="s">
        <v>1602</v>
      </c>
      <c r="C143" s="220" t="s">
        <v>1603</v>
      </c>
      <c r="D143" s="335" t="s">
        <v>1604</v>
      </c>
      <c r="E143" s="221">
        <v>370170</v>
      </c>
      <c r="F143" s="337">
        <v>0</v>
      </c>
      <c r="G143" s="337">
        <v>0</v>
      </c>
      <c r="H143" s="230">
        <v>48122.1</v>
      </c>
      <c r="I143" s="230">
        <v>11105.1</v>
      </c>
      <c r="J143" s="230">
        <v>48122.1</v>
      </c>
      <c r="K143" s="230">
        <v>11105.1</v>
      </c>
      <c r="L143" s="231">
        <v>310942.80000000005</v>
      </c>
    </row>
    <row r="144" spans="1:12" s="224" customFormat="1" ht="84" x14ac:dyDescent="0.2">
      <c r="A144" s="220"/>
      <c r="B144" s="220" t="s">
        <v>1602</v>
      </c>
      <c r="C144" s="220" t="s">
        <v>1605</v>
      </c>
      <c r="D144" s="335" t="s">
        <v>1606</v>
      </c>
      <c r="E144" s="221">
        <v>97230</v>
      </c>
      <c r="F144" s="337">
        <v>0</v>
      </c>
      <c r="G144" s="337">
        <v>0</v>
      </c>
      <c r="H144" s="230">
        <v>12639.9</v>
      </c>
      <c r="I144" s="230">
        <v>2916.9</v>
      </c>
      <c r="J144" s="230">
        <v>12639.9</v>
      </c>
      <c r="K144" s="230">
        <v>2916.9</v>
      </c>
      <c r="L144" s="231">
        <v>81673.200000000012</v>
      </c>
    </row>
    <row r="145" spans="1:50" s="224" customFormat="1" ht="84" x14ac:dyDescent="0.2">
      <c r="A145" s="220"/>
      <c r="B145" s="220" t="s">
        <v>1602</v>
      </c>
      <c r="C145" s="220" t="s">
        <v>1607</v>
      </c>
      <c r="D145" s="335" t="s">
        <v>1608</v>
      </c>
      <c r="E145" s="221">
        <v>87400</v>
      </c>
      <c r="F145" s="230">
        <v>3496</v>
      </c>
      <c r="G145" s="230">
        <v>1748</v>
      </c>
      <c r="H145" s="230">
        <v>0</v>
      </c>
      <c r="I145" s="230">
        <v>0</v>
      </c>
      <c r="J145" s="230">
        <v>3496</v>
      </c>
      <c r="K145" s="230">
        <v>1748</v>
      </c>
      <c r="L145" s="231">
        <v>82156</v>
      </c>
    </row>
    <row r="146" spans="1:50" s="224" customFormat="1" ht="84" x14ac:dyDescent="0.2">
      <c r="A146" s="220"/>
      <c r="B146" s="220" t="s">
        <v>1518</v>
      </c>
      <c r="C146" s="220" t="s">
        <v>1609</v>
      </c>
      <c r="D146" s="335" t="s">
        <v>1610</v>
      </c>
      <c r="E146" s="221">
        <v>146240</v>
      </c>
      <c r="F146" s="337">
        <v>0</v>
      </c>
      <c r="G146" s="337">
        <v>0</v>
      </c>
      <c r="H146" s="230">
        <v>19011.2</v>
      </c>
      <c r="I146" s="230">
        <v>4387.2</v>
      </c>
      <c r="J146" s="230">
        <v>19011.2</v>
      </c>
      <c r="K146" s="230">
        <v>4387.2</v>
      </c>
      <c r="L146" s="231">
        <v>122841.60000000001</v>
      </c>
    </row>
    <row r="147" spans="1:50" s="224" customFormat="1" ht="84" x14ac:dyDescent="0.2">
      <c r="A147" s="220"/>
      <c r="B147" s="220" t="s">
        <v>1518</v>
      </c>
      <c r="C147" s="220" t="s">
        <v>1611</v>
      </c>
      <c r="D147" s="335" t="s">
        <v>1612</v>
      </c>
      <c r="E147" s="221">
        <v>90820</v>
      </c>
      <c r="F147" s="337">
        <v>0</v>
      </c>
      <c r="G147" s="337">
        <v>0</v>
      </c>
      <c r="H147" s="230">
        <v>11806.6</v>
      </c>
      <c r="I147" s="230">
        <v>2724.6</v>
      </c>
      <c r="J147" s="230">
        <v>11806.6</v>
      </c>
      <c r="K147" s="230">
        <v>2724.6</v>
      </c>
      <c r="L147" s="231">
        <v>76288.799999999988</v>
      </c>
    </row>
    <row r="148" spans="1:50" s="224" customFormat="1" ht="84" x14ac:dyDescent="0.2">
      <c r="A148" s="220"/>
      <c r="B148" s="220" t="s">
        <v>1518</v>
      </c>
      <c r="C148" s="220" t="s">
        <v>1613</v>
      </c>
      <c r="D148" s="335" t="s">
        <v>1614</v>
      </c>
      <c r="E148" s="221">
        <v>60800</v>
      </c>
      <c r="F148" s="230">
        <v>2432</v>
      </c>
      <c r="G148" s="230">
        <v>1216</v>
      </c>
      <c r="H148" s="230">
        <v>0</v>
      </c>
      <c r="I148" s="230">
        <v>0</v>
      </c>
      <c r="J148" s="230">
        <v>2432</v>
      </c>
      <c r="K148" s="230">
        <v>1216</v>
      </c>
      <c r="L148" s="231">
        <v>57152</v>
      </c>
    </row>
    <row r="149" spans="1:50" s="224" customFormat="1" ht="84" x14ac:dyDescent="0.2">
      <c r="A149" s="220"/>
      <c r="B149" s="220" t="s">
        <v>1327</v>
      </c>
      <c r="C149" s="220" t="s">
        <v>1615</v>
      </c>
      <c r="D149" s="335" t="s">
        <v>1616</v>
      </c>
      <c r="E149" s="221">
        <v>342750</v>
      </c>
      <c r="F149" s="230">
        <v>13710</v>
      </c>
      <c r="G149" s="230">
        <v>6855</v>
      </c>
      <c r="H149" s="230">
        <v>0</v>
      </c>
      <c r="I149" s="230">
        <v>0</v>
      </c>
      <c r="J149" s="230">
        <v>13710</v>
      </c>
      <c r="K149" s="230">
        <v>6855</v>
      </c>
      <c r="L149" s="231">
        <v>322185</v>
      </c>
    </row>
    <row r="150" spans="1:50" s="224" customFormat="1" ht="21" x14ac:dyDescent="0.45">
      <c r="A150" s="886" t="s">
        <v>1617</v>
      </c>
      <c r="B150" s="887"/>
      <c r="C150" s="887"/>
      <c r="D150" s="888"/>
      <c r="E150" s="245">
        <v>7233100</v>
      </c>
      <c r="F150" s="245">
        <v>99038</v>
      </c>
      <c r="G150" s="245">
        <v>49519</v>
      </c>
      <c r="H150" s="245">
        <v>618429.5</v>
      </c>
      <c r="I150" s="245">
        <v>142714.5</v>
      </c>
      <c r="J150" s="245">
        <v>717467.49999999988</v>
      </c>
      <c r="K150" s="245">
        <v>192233.50000000003</v>
      </c>
      <c r="L150" s="245">
        <v>6323398.9999999991</v>
      </c>
      <c r="M150" s="85"/>
    </row>
    <row r="151" spans="1:50" s="219" customFormat="1" ht="21" x14ac:dyDescent="0.45">
      <c r="A151" s="238" t="s">
        <v>554</v>
      </c>
      <c r="B151" s="217"/>
      <c r="C151" s="217"/>
      <c r="D151" s="333"/>
      <c r="E151" s="239"/>
      <c r="F151" s="239"/>
      <c r="G151" s="239"/>
      <c r="H151" s="239"/>
      <c r="I151" s="239"/>
      <c r="J151" s="230">
        <v>0</v>
      </c>
      <c r="K151" s="239"/>
      <c r="L151" s="239"/>
      <c r="M151" s="85"/>
    </row>
    <row r="152" spans="1:50" s="224" customFormat="1" ht="63" x14ac:dyDescent="0.2">
      <c r="A152" s="220"/>
      <c r="B152" s="220" t="s">
        <v>1618</v>
      </c>
      <c r="C152" s="220" t="s">
        <v>1619</v>
      </c>
      <c r="D152" s="335" t="s">
        <v>1620</v>
      </c>
      <c r="E152" s="337">
        <v>93000</v>
      </c>
      <c r="F152" s="337">
        <v>0</v>
      </c>
      <c r="G152" s="337">
        <v>0</v>
      </c>
      <c r="H152" s="230">
        <v>12090</v>
      </c>
      <c r="I152" s="230">
        <v>2790</v>
      </c>
      <c r="J152" s="230">
        <v>12090</v>
      </c>
      <c r="K152" s="230">
        <v>2790</v>
      </c>
      <c r="L152" s="230">
        <v>78120</v>
      </c>
    </row>
    <row r="153" spans="1:50" s="224" customFormat="1" ht="21" x14ac:dyDescent="0.45">
      <c r="A153" s="886" t="s">
        <v>1621</v>
      </c>
      <c r="B153" s="887"/>
      <c r="C153" s="887"/>
      <c r="D153" s="888"/>
      <c r="E153" s="245">
        <v>93000</v>
      </c>
      <c r="F153" s="245">
        <v>0</v>
      </c>
      <c r="G153" s="245">
        <v>0</v>
      </c>
      <c r="H153" s="245">
        <v>12090</v>
      </c>
      <c r="I153" s="245">
        <v>2790</v>
      </c>
      <c r="J153" s="245">
        <v>12090</v>
      </c>
      <c r="K153" s="245">
        <v>2790</v>
      </c>
      <c r="L153" s="245">
        <v>78120</v>
      </c>
      <c r="M153" s="85"/>
    </row>
    <row r="154" spans="1:50" s="224" customFormat="1" ht="21" x14ac:dyDescent="0.2">
      <c r="A154" s="233" t="s">
        <v>111</v>
      </c>
      <c r="B154" s="233"/>
      <c r="C154" s="217"/>
      <c r="D154" s="333"/>
      <c r="E154" s="218"/>
      <c r="F154" s="218"/>
      <c r="G154" s="218"/>
      <c r="H154" s="218"/>
      <c r="I154" s="218"/>
      <c r="J154" s="230">
        <v>0</v>
      </c>
      <c r="K154" s="218"/>
      <c r="L154" s="218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</row>
    <row r="155" spans="1:50" s="236" customFormat="1" ht="84" x14ac:dyDescent="0.45">
      <c r="A155" s="338"/>
      <c r="B155" s="338" t="s">
        <v>1622</v>
      </c>
      <c r="C155" s="338" t="s">
        <v>1623</v>
      </c>
      <c r="D155" s="339" t="s">
        <v>1624</v>
      </c>
      <c r="E155" s="340">
        <v>117400</v>
      </c>
      <c r="F155" s="340">
        <v>0</v>
      </c>
      <c r="G155" s="340">
        <v>0</v>
      </c>
      <c r="H155" s="340">
        <v>15262</v>
      </c>
      <c r="I155" s="231">
        <v>3522</v>
      </c>
      <c r="J155" s="230">
        <v>15262</v>
      </c>
      <c r="K155" s="230">
        <v>3522</v>
      </c>
      <c r="L155" s="230">
        <v>98616</v>
      </c>
      <c r="M155" s="341"/>
      <c r="N155" s="341"/>
      <c r="O155" s="341"/>
      <c r="P155" s="341"/>
      <c r="Q155" s="341"/>
      <c r="R155" s="341"/>
      <c r="S155" s="341"/>
    </row>
    <row r="156" spans="1:50" s="236" customFormat="1" ht="84" x14ac:dyDescent="0.45">
      <c r="A156" s="338"/>
      <c r="B156" s="338" t="s">
        <v>1286</v>
      </c>
      <c r="C156" s="338" t="s">
        <v>1625</v>
      </c>
      <c r="D156" s="339" t="s">
        <v>1626</v>
      </c>
      <c r="E156" s="340">
        <v>164000</v>
      </c>
      <c r="F156" s="340">
        <v>0</v>
      </c>
      <c r="G156" s="340">
        <v>0</v>
      </c>
      <c r="H156" s="340">
        <v>21320</v>
      </c>
      <c r="I156" s="231">
        <v>4920</v>
      </c>
      <c r="J156" s="230">
        <v>21320</v>
      </c>
      <c r="K156" s="230">
        <v>4920</v>
      </c>
      <c r="L156" s="230">
        <v>137760</v>
      </c>
      <c r="M156" s="341"/>
      <c r="N156" s="341"/>
      <c r="O156" s="341"/>
      <c r="P156" s="341"/>
      <c r="Q156" s="341"/>
      <c r="R156" s="341"/>
      <c r="S156" s="341"/>
    </row>
    <row r="157" spans="1:50" s="236" customFormat="1" ht="84" x14ac:dyDescent="0.45">
      <c r="A157" s="338"/>
      <c r="B157" s="338" t="s">
        <v>1627</v>
      </c>
      <c r="C157" s="338" t="s">
        <v>1628</v>
      </c>
      <c r="D157" s="339" t="s">
        <v>1629</v>
      </c>
      <c r="E157" s="340">
        <v>152000</v>
      </c>
      <c r="F157" s="340">
        <v>0</v>
      </c>
      <c r="G157" s="340">
        <v>0</v>
      </c>
      <c r="H157" s="340">
        <v>19760</v>
      </c>
      <c r="I157" s="231">
        <v>4560</v>
      </c>
      <c r="J157" s="230">
        <v>19760</v>
      </c>
      <c r="K157" s="230">
        <v>4560</v>
      </c>
      <c r="L157" s="230">
        <v>127680</v>
      </c>
      <c r="M157" s="341"/>
      <c r="N157" s="341"/>
      <c r="O157" s="341"/>
      <c r="P157" s="341"/>
      <c r="Q157" s="341"/>
      <c r="R157" s="341"/>
      <c r="S157" s="341"/>
    </row>
    <row r="158" spans="1:50" s="224" customFormat="1" ht="84" x14ac:dyDescent="0.2">
      <c r="A158" s="220"/>
      <c r="B158" s="220" t="s">
        <v>1250</v>
      </c>
      <c r="C158" s="220" t="s">
        <v>1630</v>
      </c>
      <c r="D158" s="335" t="s">
        <v>1631</v>
      </c>
      <c r="E158" s="230">
        <v>160000</v>
      </c>
      <c r="F158" s="230">
        <v>0</v>
      </c>
      <c r="G158" s="230">
        <v>0</v>
      </c>
      <c r="H158" s="230">
        <v>20800</v>
      </c>
      <c r="I158" s="230">
        <v>4800</v>
      </c>
      <c r="J158" s="230">
        <v>20800</v>
      </c>
      <c r="K158" s="230">
        <v>4800</v>
      </c>
      <c r="L158" s="230">
        <v>134400</v>
      </c>
    </row>
    <row r="159" spans="1:50" s="224" customFormat="1" ht="84" x14ac:dyDescent="0.2">
      <c r="A159" s="220"/>
      <c r="B159" s="220" t="s">
        <v>1632</v>
      </c>
      <c r="C159" s="220" t="s">
        <v>1633</v>
      </c>
      <c r="D159" s="335" t="s">
        <v>1634</v>
      </c>
      <c r="E159" s="230">
        <v>144000</v>
      </c>
      <c r="F159" s="230">
        <v>0</v>
      </c>
      <c r="G159" s="230">
        <v>0</v>
      </c>
      <c r="H159" s="230">
        <v>18720</v>
      </c>
      <c r="I159" s="230">
        <v>4320</v>
      </c>
      <c r="J159" s="230">
        <v>18720</v>
      </c>
      <c r="K159" s="230">
        <v>4320</v>
      </c>
      <c r="L159" s="230">
        <v>120960</v>
      </c>
    </row>
    <row r="160" spans="1:50" s="224" customFormat="1" ht="84" x14ac:dyDescent="0.2">
      <c r="A160" s="220"/>
      <c r="B160" s="220" t="s">
        <v>1635</v>
      </c>
      <c r="C160" s="220" t="s">
        <v>1636</v>
      </c>
      <c r="D160" s="335" t="s">
        <v>1637</v>
      </c>
      <c r="E160" s="230">
        <v>156000</v>
      </c>
      <c r="F160" s="230">
        <v>0</v>
      </c>
      <c r="G160" s="230">
        <v>0</v>
      </c>
      <c r="H160" s="230">
        <v>20280</v>
      </c>
      <c r="I160" s="230">
        <v>4680</v>
      </c>
      <c r="J160" s="230">
        <v>20280</v>
      </c>
      <c r="K160" s="230">
        <v>4680</v>
      </c>
      <c r="L160" s="230">
        <v>131040</v>
      </c>
    </row>
    <row r="161" spans="1:12" s="229" customFormat="1" ht="84" x14ac:dyDescent="0.2">
      <c r="A161" s="225"/>
      <c r="B161" s="225" t="s">
        <v>1638</v>
      </c>
      <c r="C161" s="225" t="s">
        <v>1639</v>
      </c>
      <c r="D161" s="336" t="s">
        <v>1640</v>
      </c>
      <c r="E161" s="231">
        <v>152000</v>
      </c>
      <c r="F161" s="231">
        <v>0</v>
      </c>
      <c r="G161" s="231">
        <v>0</v>
      </c>
      <c r="H161" s="231">
        <v>19760</v>
      </c>
      <c r="I161" s="231">
        <v>4560</v>
      </c>
      <c r="J161" s="230">
        <v>19760</v>
      </c>
      <c r="K161" s="230">
        <v>4560</v>
      </c>
      <c r="L161" s="230">
        <v>127680</v>
      </c>
    </row>
    <row r="162" spans="1:12" s="229" customFormat="1" ht="42" x14ac:dyDescent="0.2">
      <c r="A162" s="225"/>
      <c r="B162" s="225" t="s">
        <v>1638</v>
      </c>
      <c r="C162" s="225" t="s">
        <v>1641</v>
      </c>
      <c r="D162" s="336" t="s">
        <v>1642</v>
      </c>
      <c r="E162" s="231">
        <v>-152000</v>
      </c>
      <c r="F162" s="231">
        <v>0</v>
      </c>
      <c r="G162" s="231">
        <v>0</v>
      </c>
      <c r="H162" s="231">
        <v>-19760</v>
      </c>
      <c r="I162" s="231">
        <v>-4560</v>
      </c>
      <c r="J162" s="230">
        <v>-19760</v>
      </c>
      <c r="K162" s="230">
        <v>-4560</v>
      </c>
      <c r="L162" s="230">
        <v>-127680</v>
      </c>
    </row>
    <row r="163" spans="1:12" s="229" customFormat="1" ht="84" x14ac:dyDescent="0.2">
      <c r="A163" s="225"/>
      <c r="B163" s="225" t="s">
        <v>1638</v>
      </c>
      <c r="C163" s="225" t="s">
        <v>1643</v>
      </c>
      <c r="D163" s="336" t="s">
        <v>1640</v>
      </c>
      <c r="E163" s="231">
        <v>152000</v>
      </c>
      <c r="F163" s="231">
        <v>0</v>
      </c>
      <c r="G163" s="231">
        <v>0</v>
      </c>
      <c r="H163" s="231">
        <v>19760</v>
      </c>
      <c r="I163" s="231">
        <v>4560</v>
      </c>
      <c r="J163" s="230">
        <v>19760</v>
      </c>
      <c r="K163" s="230">
        <v>4560</v>
      </c>
      <c r="L163" s="230">
        <v>127680</v>
      </c>
    </row>
    <row r="164" spans="1:12" s="229" customFormat="1" ht="84" x14ac:dyDescent="0.2">
      <c r="A164" s="225"/>
      <c r="B164" s="225" t="s">
        <v>1644</v>
      </c>
      <c r="C164" s="225" t="s">
        <v>1645</v>
      </c>
      <c r="D164" s="336" t="s">
        <v>1646</v>
      </c>
      <c r="E164" s="231">
        <v>235700</v>
      </c>
      <c r="F164" s="231">
        <v>9428</v>
      </c>
      <c r="G164" s="231">
        <v>4714</v>
      </c>
      <c r="H164" s="231">
        <v>0</v>
      </c>
      <c r="I164" s="231">
        <v>0</v>
      </c>
      <c r="J164" s="230">
        <v>9428</v>
      </c>
      <c r="K164" s="230">
        <v>4714</v>
      </c>
      <c r="L164" s="230">
        <v>221558</v>
      </c>
    </row>
    <row r="165" spans="1:12" s="229" customFormat="1" ht="84" x14ac:dyDescent="0.2">
      <c r="A165" s="225"/>
      <c r="B165" s="225" t="s">
        <v>1647</v>
      </c>
      <c r="C165" s="225" t="s">
        <v>1648</v>
      </c>
      <c r="D165" s="336" t="s">
        <v>1649</v>
      </c>
      <c r="E165" s="231">
        <v>160000</v>
      </c>
      <c r="F165" s="231">
        <v>0</v>
      </c>
      <c r="G165" s="231">
        <v>0</v>
      </c>
      <c r="H165" s="231">
        <v>20800</v>
      </c>
      <c r="I165" s="231">
        <v>4800</v>
      </c>
      <c r="J165" s="230">
        <v>20800</v>
      </c>
      <c r="K165" s="230">
        <v>4800</v>
      </c>
      <c r="L165" s="230">
        <v>134400</v>
      </c>
    </row>
    <row r="166" spans="1:12" s="229" customFormat="1" ht="84" x14ac:dyDescent="0.2">
      <c r="A166" s="225"/>
      <c r="B166" s="225" t="s">
        <v>1650</v>
      </c>
      <c r="C166" s="225" t="s">
        <v>1651</v>
      </c>
      <c r="D166" s="336" t="s">
        <v>1652</v>
      </c>
      <c r="E166" s="231">
        <v>144000</v>
      </c>
      <c r="F166" s="231">
        <v>0</v>
      </c>
      <c r="G166" s="231">
        <v>0</v>
      </c>
      <c r="H166" s="231">
        <v>18720</v>
      </c>
      <c r="I166" s="231">
        <v>4320</v>
      </c>
      <c r="J166" s="230">
        <v>18720</v>
      </c>
      <c r="K166" s="230">
        <v>4320</v>
      </c>
      <c r="L166" s="230">
        <v>120960</v>
      </c>
    </row>
    <row r="167" spans="1:12" s="224" customFormat="1" ht="84" x14ac:dyDescent="0.2">
      <c r="A167" s="220"/>
      <c r="B167" s="220" t="s">
        <v>1653</v>
      </c>
      <c r="C167" s="220" t="s">
        <v>1654</v>
      </c>
      <c r="D167" s="335" t="s">
        <v>1655</v>
      </c>
      <c r="E167" s="230">
        <v>148000</v>
      </c>
      <c r="F167" s="230">
        <v>0</v>
      </c>
      <c r="G167" s="230">
        <v>0</v>
      </c>
      <c r="H167" s="230">
        <v>19240</v>
      </c>
      <c r="I167" s="230">
        <v>4440</v>
      </c>
      <c r="J167" s="230">
        <v>19240</v>
      </c>
      <c r="K167" s="230">
        <v>4440</v>
      </c>
      <c r="L167" s="230">
        <v>124320</v>
      </c>
    </row>
    <row r="168" spans="1:12" s="224" customFormat="1" ht="84" x14ac:dyDescent="0.2">
      <c r="A168" s="220"/>
      <c r="B168" s="220" t="s">
        <v>1373</v>
      </c>
      <c r="C168" s="220" t="s">
        <v>1656</v>
      </c>
      <c r="D168" s="335" t="s">
        <v>1657</v>
      </c>
      <c r="E168" s="230">
        <v>164000</v>
      </c>
      <c r="F168" s="230">
        <v>0</v>
      </c>
      <c r="G168" s="230">
        <v>0</v>
      </c>
      <c r="H168" s="230">
        <v>21320</v>
      </c>
      <c r="I168" s="230">
        <v>4920</v>
      </c>
      <c r="J168" s="230">
        <v>21320</v>
      </c>
      <c r="K168" s="230">
        <v>4920</v>
      </c>
      <c r="L168" s="230">
        <v>137760</v>
      </c>
    </row>
    <row r="169" spans="1:12" s="224" customFormat="1" ht="84" x14ac:dyDescent="0.2">
      <c r="A169" s="220"/>
      <c r="B169" s="220" t="s">
        <v>1373</v>
      </c>
      <c r="C169" s="220" t="s">
        <v>1658</v>
      </c>
      <c r="D169" s="335" t="s">
        <v>1659</v>
      </c>
      <c r="E169" s="230">
        <v>336571</v>
      </c>
      <c r="F169" s="230">
        <v>13462.84</v>
      </c>
      <c r="G169" s="230">
        <v>6731.42</v>
      </c>
      <c r="H169" s="230">
        <v>0</v>
      </c>
      <c r="I169" s="230">
        <v>0</v>
      </c>
      <c r="J169" s="230">
        <v>13462.84</v>
      </c>
      <c r="K169" s="230">
        <v>6731.42</v>
      </c>
      <c r="L169" s="230">
        <v>316376.74</v>
      </c>
    </row>
    <row r="170" spans="1:12" s="229" customFormat="1" ht="84" x14ac:dyDescent="0.2">
      <c r="A170" s="225"/>
      <c r="B170" s="225" t="s">
        <v>1660</v>
      </c>
      <c r="C170" s="225" t="s">
        <v>1661</v>
      </c>
      <c r="D170" s="336" t="s">
        <v>1662</v>
      </c>
      <c r="E170" s="231">
        <v>160000</v>
      </c>
      <c r="F170" s="231">
        <v>0</v>
      </c>
      <c r="G170" s="231">
        <v>0</v>
      </c>
      <c r="H170" s="231">
        <v>20800</v>
      </c>
      <c r="I170" s="231">
        <v>4800</v>
      </c>
      <c r="J170" s="230">
        <v>20800</v>
      </c>
      <c r="K170" s="230">
        <v>4800</v>
      </c>
      <c r="L170" s="230">
        <v>134400</v>
      </c>
    </row>
    <row r="171" spans="1:12" s="229" customFormat="1" ht="84" x14ac:dyDescent="0.2">
      <c r="A171" s="225"/>
      <c r="B171" s="225" t="s">
        <v>1663</v>
      </c>
      <c r="C171" s="225" t="s">
        <v>1664</v>
      </c>
      <c r="D171" s="336" t="s">
        <v>1665</v>
      </c>
      <c r="E171" s="231">
        <v>160000</v>
      </c>
      <c r="F171" s="231">
        <v>0</v>
      </c>
      <c r="G171" s="231">
        <v>0</v>
      </c>
      <c r="H171" s="231">
        <v>20800</v>
      </c>
      <c r="I171" s="231">
        <v>4800</v>
      </c>
      <c r="J171" s="230">
        <v>20800</v>
      </c>
      <c r="K171" s="230">
        <v>4800</v>
      </c>
      <c r="L171" s="230">
        <v>134400</v>
      </c>
    </row>
    <row r="172" spans="1:12" s="224" customFormat="1" ht="63" x14ac:dyDescent="0.2">
      <c r="A172" s="220"/>
      <c r="B172" s="220" t="s">
        <v>1666</v>
      </c>
      <c r="C172" s="220" t="s">
        <v>1667</v>
      </c>
      <c r="D172" s="335" t="s">
        <v>1668</v>
      </c>
      <c r="E172" s="230">
        <v>662500</v>
      </c>
      <c r="F172" s="230">
        <v>26500</v>
      </c>
      <c r="G172" s="230">
        <v>13250</v>
      </c>
      <c r="H172" s="230">
        <v>0</v>
      </c>
      <c r="I172" s="230">
        <v>0</v>
      </c>
      <c r="J172" s="230">
        <v>26500</v>
      </c>
      <c r="K172" s="230">
        <v>13250</v>
      </c>
      <c r="L172" s="230">
        <v>622750</v>
      </c>
    </row>
    <row r="173" spans="1:12" s="224" customFormat="1" ht="84" x14ac:dyDescent="0.2">
      <c r="A173" s="220"/>
      <c r="B173" s="220" t="s">
        <v>1451</v>
      </c>
      <c r="C173" s="220" t="s">
        <v>1669</v>
      </c>
      <c r="D173" s="335" t="s">
        <v>1670</v>
      </c>
      <c r="E173" s="230">
        <v>160000</v>
      </c>
      <c r="F173" s="230">
        <v>0</v>
      </c>
      <c r="G173" s="230">
        <v>0</v>
      </c>
      <c r="H173" s="230">
        <v>20800</v>
      </c>
      <c r="I173" s="230">
        <v>4800</v>
      </c>
      <c r="J173" s="230">
        <v>20800</v>
      </c>
      <c r="K173" s="230">
        <v>4800</v>
      </c>
      <c r="L173" s="230">
        <v>134400</v>
      </c>
    </row>
    <row r="174" spans="1:12" s="224" customFormat="1" ht="84" x14ac:dyDescent="0.2">
      <c r="A174" s="220"/>
      <c r="B174" s="220" t="s">
        <v>1469</v>
      </c>
      <c r="C174" s="220" t="s">
        <v>1671</v>
      </c>
      <c r="D174" s="335" t="s">
        <v>1672</v>
      </c>
      <c r="E174" s="230">
        <v>160000</v>
      </c>
      <c r="F174" s="230">
        <v>0</v>
      </c>
      <c r="G174" s="230">
        <v>0</v>
      </c>
      <c r="H174" s="230">
        <v>20800</v>
      </c>
      <c r="I174" s="230">
        <v>4800</v>
      </c>
      <c r="J174" s="230">
        <v>20800</v>
      </c>
      <c r="K174" s="230">
        <v>4800</v>
      </c>
      <c r="L174" s="230">
        <v>134400</v>
      </c>
    </row>
    <row r="175" spans="1:12" s="224" customFormat="1" ht="84" x14ac:dyDescent="0.2">
      <c r="A175" s="220"/>
      <c r="B175" s="220" t="s">
        <v>1486</v>
      </c>
      <c r="C175" s="220" t="s">
        <v>1673</v>
      </c>
      <c r="D175" s="335" t="s">
        <v>1674</v>
      </c>
      <c r="E175" s="230">
        <v>168000</v>
      </c>
      <c r="F175" s="230">
        <v>0</v>
      </c>
      <c r="G175" s="230">
        <v>0</v>
      </c>
      <c r="H175" s="230">
        <v>21840</v>
      </c>
      <c r="I175" s="230">
        <v>5040</v>
      </c>
      <c r="J175" s="230">
        <v>21840</v>
      </c>
      <c r="K175" s="230">
        <v>5040</v>
      </c>
      <c r="L175" s="230">
        <v>141120</v>
      </c>
    </row>
    <row r="176" spans="1:12" s="224" customFormat="1" ht="84" x14ac:dyDescent="0.2">
      <c r="A176" s="220"/>
      <c r="B176" s="220" t="s">
        <v>1675</v>
      </c>
      <c r="C176" s="220" t="s">
        <v>1676</v>
      </c>
      <c r="D176" s="335" t="s">
        <v>1677</v>
      </c>
      <c r="E176" s="230">
        <v>156000</v>
      </c>
      <c r="F176" s="230">
        <v>0</v>
      </c>
      <c r="G176" s="230">
        <v>0</v>
      </c>
      <c r="H176" s="230">
        <v>20280</v>
      </c>
      <c r="I176" s="230">
        <v>4680</v>
      </c>
      <c r="J176" s="230">
        <v>20280</v>
      </c>
      <c r="K176" s="230">
        <v>4680</v>
      </c>
      <c r="L176" s="230">
        <v>131040</v>
      </c>
    </row>
    <row r="177" spans="1:50" s="224" customFormat="1" ht="84" x14ac:dyDescent="0.2">
      <c r="A177" s="220"/>
      <c r="B177" s="220" t="s">
        <v>1678</v>
      </c>
      <c r="C177" s="220" t="s">
        <v>1679</v>
      </c>
      <c r="D177" s="335" t="s">
        <v>1680</v>
      </c>
      <c r="E177" s="230">
        <v>160000</v>
      </c>
      <c r="F177" s="230">
        <v>0</v>
      </c>
      <c r="G177" s="230">
        <v>0</v>
      </c>
      <c r="H177" s="230">
        <v>20800</v>
      </c>
      <c r="I177" s="230">
        <v>4800</v>
      </c>
      <c r="J177" s="230">
        <v>20800</v>
      </c>
      <c r="K177" s="230">
        <v>4800</v>
      </c>
      <c r="L177" s="230">
        <v>134400</v>
      </c>
    </row>
    <row r="178" spans="1:50" s="224" customFormat="1" ht="84" x14ac:dyDescent="0.2">
      <c r="A178" s="220"/>
      <c r="B178" s="220" t="s">
        <v>1681</v>
      </c>
      <c r="C178" s="220" t="s">
        <v>1682</v>
      </c>
      <c r="D178" s="335" t="s">
        <v>1683</v>
      </c>
      <c r="E178" s="230">
        <v>168000</v>
      </c>
      <c r="F178" s="230">
        <v>0</v>
      </c>
      <c r="G178" s="230">
        <v>0</v>
      </c>
      <c r="H178" s="230">
        <v>21840</v>
      </c>
      <c r="I178" s="230">
        <v>5040</v>
      </c>
      <c r="J178" s="230">
        <v>21840</v>
      </c>
      <c r="K178" s="230">
        <v>5040</v>
      </c>
      <c r="L178" s="230">
        <v>141120</v>
      </c>
    </row>
    <row r="179" spans="1:50" s="224" customFormat="1" ht="84" x14ac:dyDescent="0.2">
      <c r="A179" s="220"/>
      <c r="B179" s="220" t="s">
        <v>1684</v>
      </c>
      <c r="C179" s="220" t="s">
        <v>1685</v>
      </c>
      <c r="D179" s="335" t="s">
        <v>1686</v>
      </c>
      <c r="E179" s="230">
        <v>75600</v>
      </c>
      <c r="F179" s="230">
        <v>0</v>
      </c>
      <c r="G179" s="230">
        <v>0</v>
      </c>
      <c r="H179" s="230">
        <v>9828</v>
      </c>
      <c r="I179" s="230">
        <v>2268</v>
      </c>
      <c r="J179" s="230">
        <v>9828</v>
      </c>
      <c r="K179" s="230">
        <v>2268</v>
      </c>
      <c r="L179" s="230">
        <v>63504</v>
      </c>
    </row>
    <row r="180" spans="1:50" s="224" customFormat="1" ht="84" x14ac:dyDescent="0.2">
      <c r="A180" s="220"/>
      <c r="B180" s="220" t="s">
        <v>1687</v>
      </c>
      <c r="C180" s="220" t="s">
        <v>1688</v>
      </c>
      <c r="D180" s="335" t="s">
        <v>1689</v>
      </c>
      <c r="E180" s="230">
        <v>168000</v>
      </c>
      <c r="F180" s="230">
        <v>0</v>
      </c>
      <c r="G180" s="230">
        <v>0</v>
      </c>
      <c r="H180" s="230">
        <v>21840</v>
      </c>
      <c r="I180" s="230">
        <v>5040</v>
      </c>
      <c r="J180" s="230">
        <v>21840</v>
      </c>
      <c r="K180" s="230">
        <v>5040</v>
      </c>
      <c r="L180" s="230">
        <v>141120</v>
      </c>
    </row>
    <row r="181" spans="1:50" s="224" customFormat="1" ht="84" x14ac:dyDescent="0.2">
      <c r="A181" s="220"/>
      <c r="B181" s="220" t="s">
        <v>1690</v>
      </c>
      <c r="C181" s="220" t="s">
        <v>1691</v>
      </c>
      <c r="D181" s="335" t="s">
        <v>1692</v>
      </c>
      <c r="E181" s="230">
        <v>168000</v>
      </c>
      <c r="F181" s="230">
        <v>0</v>
      </c>
      <c r="G181" s="230">
        <v>0</v>
      </c>
      <c r="H181" s="230">
        <v>21840</v>
      </c>
      <c r="I181" s="230">
        <v>5040</v>
      </c>
      <c r="J181" s="230">
        <v>21840</v>
      </c>
      <c r="K181" s="230">
        <v>5040</v>
      </c>
      <c r="L181" s="230">
        <v>141120</v>
      </c>
    </row>
    <row r="182" spans="1:50" s="224" customFormat="1" ht="84" x14ac:dyDescent="0.2">
      <c r="A182" s="220"/>
      <c r="B182" s="220" t="s">
        <v>1693</v>
      </c>
      <c r="C182" s="220" t="s">
        <v>1694</v>
      </c>
      <c r="D182" s="335" t="s">
        <v>1695</v>
      </c>
      <c r="E182" s="230">
        <v>168000</v>
      </c>
      <c r="F182" s="230">
        <v>0</v>
      </c>
      <c r="G182" s="230">
        <v>0</v>
      </c>
      <c r="H182" s="230">
        <v>21840</v>
      </c>
      <c r="I182" s="230">
        <v>5040</v>
      </c>
      <c r="J182" s="230">
        <v>21840</v>
      </c>
      <c r="K182" s="230">
        <v>5040</v>
      </c>
      <c r="L182" s="230">
        <v>141120</v>
      </c>
    </row>
    <row r="183" spans="1:50" s="224" customFormat="1" ht="84" x14ac:dyDescent="0.2">
      <c r="A183" s="220"/>
      <c r="B183" s="220" t="s">
        <v>1696</v>
      </c>
      <c r="C183" s="220" t="s">
        <v>1697</v>
      </c>
      <c r="D183" s="335" t="s">
        <v>1698</v>
      </c>
      <c r="E183" s="230">
        <v>188550</v>
      </c>
      <c r="F183" s="230">
        <v>7542</v>
      </c>
      <c r="G183" s="230">
        <v>3771</v>
      </c>
      <c r="H183" s="230"/>
      <c r="I183" s="230"/>
      <c r="J183" s="230">
        <v>7542</v>
      </c>
      <c r="K183" s="230">
        <v>3771</v>
      </c>
      <c r="L183" s="230">
        <v>177237</v>
      </c>
    </row>
    <row r="184" spans="1:50" s="224" customFormat="1" ht="84" x14ac:dyDescent="0.2">
      <c r="A184" s="220"/>
      <c r="B184" s="220" t="s">
        <v>1696</v>
      </c>
      <c r="C184" s="220" t="s">
        <v>1699</v>
      </c>
      <c r="D184" s="335" t="s">
        <v>1700</v>
      </c>
      <c r="E184" s="230">
        <v>1250000</v>
      </c>
      <c r="F184" s="230">
        <v>50000</v>
      </c>
      <c r="G184" s="230">
        <v>25000</v>
      </c>
      <c r="H184" s="230"/>
      <c r="I184" s="230"/>
      <c r="J184" s="230">
        <v>50000</v>
      </c>
      <c r="K184" s="230">
        <v>25000</v>
      </c>
      <c r="L184" s="230">
        <v>1175000</v>
      </c>
    </row>
    <row r="185" spans="1:50" s="224" customFormat="1" ht="84" x14ac:dyDescent="0.2">
      <c r="A185" s="220"/>
      <c r="B185" s="220" t="s">
        <v>1701</v>
      </c>
      <c r="C185" s="220" t="s">
        <v>1702</v>
      </c>
      <c r="D185" s="335" t="s">
        <v>1703</v>
      </c>
      <c r="E185" s="230">
        <v>172000</v>
      </c>
      <c r="F185" s="230">
        <v>0</v>
      </c>
      <c r="G185" s="230">
        <v>0</v>
      </c>
      <c r="H185" s="230">
        <v>22360</v>
      </c>
      <c r="I185" s="230">
        <v>5160</v>
      </c>
      <c r="J185" s="230">
        <v>22360</v>
      </c>
      <c r="K185" s="230">
        <v>5160</v>
      </c>
      <c r="L185" s="230">
        <v>144480</v>
      </c>
    </row>
    <row r="186" spans="1:50" s="224" customFormat="1" ht="84" x14ac:dyDescent="0.2">
      <c r="A186" s="220"/>
      <c r="B186" s="220" t="s">
        <v>1704</v>
      </c>
      <c r="C186" s="220" t="s">
        <v>1705</v>
      </c>
      <c r="D186" s="335" t="s">
        <v>1706</v>
      </c>
      <c r="E186" s="230">
        <v>172000</v>
      </c>
      <c r="F186" s="230">
        <v>0</v>
      </c>
      <c r="G186" s="230">
        <v>0</v>
      </c>
      <c r="H186" s="230">
        <v>22360</v>
      </c>
      <c r="I186" s="230">
        <v>5160</v>
      </c>
      <c r="J186" s="230">
        <v>22360</v>
      </c>
      <c r="K186" s="230">
        <v>5160</v>
      </c>
      <c r="L186" s="230">
        <v>144480</v>
      </c>
    </row>
    <row r="187" spans="1:50" s="224" customFormat="1" ht="84" x14ac:dyDescent="0.2">
      <c r="A187" s="220"/>
      <c r="B187" s="220" t="s">
        <v>1303</v>
      </c>
      <c r="C187" s="220" t="s">
        <v>1707</v>
      </c>
      <c r="D187" s="335" t="s">
        <v>1708</v>
      </c>
      <c r="E187" s="230">
        <v>180000</v>
      </c>
      <c r="F187" s="230">
        <v>0</v>
      </c>
      <c r="G187" s="230">
        <v>0</v>
      </c>
      <c r="H187" s="230">
        <v>23400</v>
      </c>
      <c r="I187" s="230">
        <v>5400</v>
      </c>
      <c r="J187" s="230">
        <v>23400</v>
      </c>
      <c r="K187" s="230">
        <v>5400</v>
      </c>
      <c r="L187" s="230">
        <v>151200</v>
      </c>
    </row>
    <row r="188" spans="1:50" s="224" customFormat="1" ht="84" x14ac:dyDescent="0.2">
      <c r="A188" s="220"/>
      <c r="B188" s="220" t="s">
        <v>1306</v>
      </c>
      <c r="C188" s="220" t="s">
        <v>1709</v>
      </c>
      <c r="D188" s="335" t="s">
        <v>1710</v>
      </c>
      <c r="E188" s="230">
        <v>450900</v>
      </c>
      <c r="F188" s="230">
        <v>18036</v>
      </c>
      <c r="G188" s="230">
        <v>9018</v>
      </c>
      <c r="H188" s="230"/>
      <c r="I188" s="230"/>
      <c r="J188" s="230">
        <v>18036</v>
      </c>
      <c r="K188" s="230">
        <v>9018</v>
      </c>
      <c r="L188" s="230">
        <v>423846</v>
      </c>
    </row>
    <row r="189" spans="1:50" s="224" customFormat="1" ht="84" x14ac:dyDescent="0.2">
      <c r="A189" s="220"/>
      <c r="B189" s="220" t="s">
        <v>1711</v>
      </c>
      <c r="C189" s="220" t="s">
        <v>1712</v>
      </c>
      <c r="D189" s="335" t="s">
        <v>1713</v>
      </c>
      <c r="E189" s="337">
        <v>360000</v>
      </c>
      <c r="F189" s="337">
        <v>0</v>
      </c>
      <c r="G189" s="337">
        <v>0</v>
      </c>
      <c r="H189" s="230">
        <v>46800</v>
      </c>
      <c r="I189" s="230">
        <v>10800</v>
      </c>
      <c r="J189" s="230">
        <v>46800</v>
      </c>
      <c r="K189" s="230">
        <v>10800</v>
      </c>
      <c r="L189" s="230">
        <v>302400</v>
      </c>
    </row>
    <row r="190" spans="1:50" s="229" customFormat="1" ht="42" x14ac:dyDescent="0.2">
      <c r="A190" s="225"/>
      <c r="B190" s="225" t="s">
        <v>1321</v>
      </c>
      <c r="C190" s="225" t="s">
        <v>1714</v>
      </c>
      <c r="D190" s="336" t="s">
        <v>1715</v>
      </c>
      <c r="E190" s="231">
        <v>-662500</v>
      </c>
      <c r="F190" s="231">
        <v>-26500</v>
      </c>
      <c r="G190" s="231">
        <v>-13250</v>
      </c>
      <c r="H190" s="344">
        <v>0</v>
      </c>
      <c r="I190" s="344">
        <v>0</v>
      </c>
      <c r="J190" s="230">
        <v>-26500</v>
      </c>
      <c r="K190" s="231">
        <v>-13250</v>
      </c>
      <c r="L190" s="231">
        <v>-622750</v>
      </c>
    </row>
    <row r="191" spans="1:50" s="224" customFormat="1" ht="21" x14ac:dyDescent="0.45">
      <c r="A191" s="886" t="s">
        <v>1716</v>
      </c>
      <c r="B191" s="887"/>
      <c r="C191" s="887"/>
      <c r="D191" s="888"/>
      <c r="E191" s="245">
        <v>6878721</v>
      </c>
      <c r="F191" s="245">
        <v>98468.84</v>
      </c>
      <c r="G191" s="245">
        <v>49234.42</v>
      </c>
      <c r="H191" s="245">
        <v>574210</v>
      </c>
      <c r="I191" s="245">
        <v>132510</v>
      </c>
      <c r="J191" s="245">
        <v>672678.84</v>
      </c>
      <c r="K191" s="245">
        <v>181744.41999999998</v>
      </c>
      <c r="L191" s="245">
        <v>6024297.7400000002</v>
      </c>
      <c r="M191" s="85"/>
    </row>
    <row r="192" spans="1:50" s="224" customFormat="1" ht="21" x14ac:dyDescent="0.2">
      <c r="A192" s="233" t="s">
        <v>256</v>
      </c>
      <c r="B192" s="233"/>
      <c r="C192" s="217"/>
      <c r="D192" s="333"/>
      <c r="E192" s="218"/>
      <c r="F192" s="218"/>
      <c r="G192" s="218"/>
      <c r="H192" s="218"/>
      <c r="I192" s="218"/>
      <c r="J192" s="230">
        <v>0</v>
      </c>
      <c r="K192" s="218"/>
      <c r="L192" s="218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19"/>
    </row>
    <row r="193" spans="1:50" s="229" customFormat="1" ht="84" x14ac:dyDescent="0.2">
      <c r="A193" s="225"/>
      <c r="B193" s="225" t="s">
        <v>1412</v>
      </c>
      <c r="C193" s="225" t="s">
        <v>1717</v>
      </c>
      <c r="D193" s="336" t="s">
        <v>1718</v>
      </c>
      <c r="E193" s="231">
        <v>105000</v>
      </c>
      <c r="F193" s="231">
        <v>4200</v>
      </c>
      <c r="G193" s="231">
        <v>2100</v>
      </c>
      <c r="H193" s="231">
        <v>0</v>
      </c>
      <c r="I193" s="231">
        <v>0</v>
      </c>
      <c r="J193" s="230">
        <v>4200</v>
      </c>
      <c r="K193" s="231">
        <v>2100</v>
      </c>
      <c r="L193" s="231">
        <v>98700</v>
      </c>
    </row>
    <row r="194" spans="1:50" s="224" customFormat="1" ht="84" x14ac:dyDescent="0.2">
      <c r="A194" s="220"/>
      <c r="B194" s="220" t="s">
        <v>1719</v>
      </c>
      <c r="C194" s="220" t="s">
        <v>1720</v>
      </c>
      <c r="D194" s="335" t="s">
        <v>1721</v>
      </c>
      <c r="E194" s="230">
        <v>48000</v>
      </c>
      <c r="F194" s="230">
        <v>1920</v>
      </c>
      <c r="G194" s="230">
        <v>960</v>
      </c>
      <c r="H194" s="230">
        <v>0</v>
      </c>
      <c r="I194" s="230">
        <v>0</v>
      </c>
      <c r="J194" s="230">
        <v>1920</v>
      </c>
      <c r="K194" s="230">
        <v>960</v>
      </c>
      <c r="L194" s="230">
        <v>45120</v>
      </c>
    </row>
    <row r="195" spans="1:50" s="136" customFormat="1" ht="84" x14ac:dyDescent="0.2">
      <c r="A195" s="220"/>
      <c r="B195" s="220" t="s">
        <v>1270</v>
      </c>
      <c r="C195" s="220" t="s">
        <v>1722</v>
      </c>
      <c r="D195" s="335" t="s">
        <v>1723</v>
      </c>
      <c r="E195" s="230">
        <v>90000</v>
      </c>
      <c r="F195" s="230">
        <v>3600</v>
      </c>
      <c r="G195" s="230">
        <v>1800</v>
      </c>
      <c r="H195" s="230">
        <v>0</v>
      </c>
      <c r="I195" s="230">
        <v>0</v>
      </c>
      <c r="J195" s="230">
        <v>3600</v>
      </c>
      <c r="K195" s="230">
        <v>1800</v>
      </c>
      <c r="L195" s="230">
        <v>84600</v>
      </c>
    </row>
    <row r="196" spans="1:50" s="229" customFormat="1" ht="21" x14ac:dyDescent="0.2">
      <c r="A196" s="886" t="s">
        <v>1724</v>
      </c>
      <c r="B196" s="887"/>
      <c r="C196" s="887"/>
      <c r="D196" s="888"/>
      <c r="E196" s="245">
        <v>243000</v>
      </c>
      <c r="F196" s="245">
        <v>9720</v>
      </c>
      <c r="G196" s="245">
        <v>4860</v>
      </c>
      <c r="H196" s="245">
        <v>0</v>
      </c>
      <c r="I196" s="245">
        <v>0</v>
      </c>
      <c r="J196" s="245">
        <v>9720</v>
      </c>
      <c r="K196" s="245">
        <v>4860</v>
      </c>
      <c r="L196" s="245">
        <v>228420</v>
      </c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19"/>
      <c r="AK196" s="219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19"/>
    </row>
    <row r="197" spans="1:50" s="219" customFormat="1" ht="21" x14ac:dyDescent="0.2">
      <c r="A197" s="217" t="s">
        <v>205</v>
      </c>
      <c r="B197" s="233"/>
      <c r="C197" s="217"/>
      <c r="D197" s="333"/>
      <c r="E197" s="239"/>
      <c r="F197" s="239"/>
      <c r="G197" s="239"/>
      <c r="H197" s="239"/>
      <c r="I197" s="239"/>
      <c r="J197" s="230">
        <v>0</v>
      </c>
      <c r="K197" s="239"/>
      <c r="L197" s="239"/>
    </row>
    <row r="198" spans="1:50" s="224" customFormat="1" ht="63" x14ac:dyDescent="0.2">
      <c r="A198" s="220"/>
      <c r="B198" s="220" t="s">
        <v>1445</v>
      </c>
      <c r="C198" s="220" t="s">
        <v>1725</v>
      </c>
      <c r="D198" s="335" t="s">
        <v>1726</v>
      </c>
      <c r="E198" s="230">
        <v>5000</v>
      </c>
      <c r="F198" s="230">
        <v>200</v>
      </c>
      <c r="G198" s="230">
        <v>100</v>
      </c>
      <c r="H198" s="230">
        <v>0</v>
      </c>
      <c r="I198" s="230">
        <v>0</v>
      </c>
      <c r="J198" s="230">
        <v>200</v>
      </c>
      <c r="K198" s="230">
        <v>100</v>
      </c>
      <c r="L198" s="230">
        <v>4700</v>
      </c>
    </row>
    <row r="199" spans="1:50" s="343" customFormat="1" ht="84" x14ac:dyDescent="0.2">
      <c r="A199" s="230"/>
      <c r="B199" s="230" t="s">
        <v>1675</v>
      </c>
      <c r="C199" s="230" t="s">
        <v>1727</v>
      </c>
      <c r="D199" s="342" t="s">
        <v>1728</v>
      </c>
      <c r="E199" s="230">
        <v>23400</v>
      </c>
      <c r="F199" s="230">
        <v>0</v>
      </c>
      <c r="G199" s="230">
        <v>0</v>
      </c>
      <c r="H199" s="230">
        <v>3042</v>
      </c>
      <c r="I199" s="230">
        <v>702</v>
      </c>
      <c r="J199" s="230">
        <v>3042</v>
      </c>
      <c r="K199" s="230">
        <v>702</v>
      </c>
      <c r="L199" s="230">
        <v>19656</v>
      </c>
    </row>
    <row r="200" spans="1:50" s="343" customFormat="1" ht="63" x14ac:dyDescent="0.2">
      <c r="A200" s="230"/>
      <c r="B200" s="230" t="s">
        <v>1729</v>
      </c>
      <c r="C200" s="230" t="s">
        <v>1730</v>
      </c>
      <c r="D200" s="342" t="s">
        <v>1731</v>
      </c>
      <c r="E200" s="230">
        <v>600</v>
      </c>
      <c r="F200" s="230">
        <v>0</v>
      </c>
      <c r="G200" s="230">
        <v>0</v>
      </c>
      <c r="H200" s="230">
        <v>78</v>
      </c>
      <c r="I200" s="230">
        <v>18</v>
      </c>
      <c r="J200" s="230">
        <v>78</v>
      </c>
      <c r="K200" s="230">
        <v>18</v>
      </c>
      <c r="L200" s="230">
        <v>504</v>
      </c>
    </row>
    <row r="201" spans="1:50" s="224" customFormat="1" ht="63" x14ac:dyDescent="0.2">
      <c r="A201" s="220"/>
      <c r="B201" s="220" t="s">
        <v>1321</v>
      </c>
      <c r="C201" s="220" t="s">
        <v>1732</v>
      </c>
      <c r="D201" s="335" t="s">
        <v>1733</v>
      </c>
      <c r="E201" s="337">
        <v>8000</v>
      </c>
      <c r="F201" s="337">
        <v>0</v>
      </c>
      <c r="G201" s="337">
        <v>0</v>
      </c>
      <c r="H201" s="230">
        <v>1040</v>
      </c>
      <c r="I201" s="230">
        <v>240</v>
      </c>
      <c r="J201" s="230">
        <v>1040</v>
      </c>
      <c r="K201" s="230">
        <v>240</v>
      </c>
      <c r="L201" s="230">
        <v>6720</v>
      </c>
    </row>
    <row r="202" spans="1:50" s="224" customFormat="1" ht="21" x14ac:dyDescent="0.2">
      <c r="A202" s="886" t="s">
        <v>1734</v>
      </c>
      <c r="B202" s="887"/>
      <c r="C202" s="887"/>
      <c r="D202" s="888"/>
      <c r="E202" s="345">
        <v>37000</v>
      </c>
      <c r="F202" s="345">
        <v>200</v>
      </c>
      <c r="G202" s="345">
        <v>100</v>
      </c>
      <c r="H202" s="345">
        <v>4160</v>
      </c>
      <c r="I202" s="345">
        <v>960</v>
      </c>
      <c r="J202" s="345">
        <v>4360</v>
      </c>
      <c r="K202" s="345">
        <v>1060</v>
      </c>
      <c r="L202" s="345">
        <v>31580</v>
      </c>
    </row>
    <row r="203" spans="1:50" s="219" customFormat="1" ht="21" x14ac:dyDescent="0.2">
      <c r="A203" s="217" t="s">
        <v>1735</v>
      </c>
      <c r="B203" s="217"/>
      <c r="C203" s="217"/>
      <c r="D203" s="333"/>
      <c r="E203" s="239"/>
      <c r="F203" s="239"/>
      <c r="G203" s="239"/>
      <c r="H203" s="239"/>
      <c r="I203" s="239"/>
      <c r="J203" s="230">
        <v>0</v>
      </c>
      <c r="K203" s="239"/>
      <c r="L203" s="239"/>
    </row>
    <row r="204" spans="1:50" s="224" customFormat="1" ht="84" x14ac:dyDescent="0.2">
      <c r="A204" s="220"/>
      <c r="B204" s="220" t="s">
        <v>1253</v>
      </c>
      <c r="C204" s="220" t="s">
        <v>1736</v>
      </c>
      <c r="D204" s="335" t="s">
        <v>1737</v>
      </c>
      <c r="E204" s="230">
        <v>10000</v>
      </c>
      <c r="F204" s="230">
        <v>0</v>
      </c>
      <c r="G204" s="230">
        <v>0</v>
      </c>
      <c r="H204" s="230">
        <v>1300</v>
      </c>
      <c r="I204" s="230">
        <v>300</v>
      </c>
      <c r="J204" s="230">
        <v>1300</v>
      </c>
      <c r="K204" s="230">
        <v>300</v>
      </c>
      <c r="L204" s="230">
        <v>8400</v>
      </c>
    </row>
    <row r="205" spans="1:50" s="224" customFormat="1" ht="84" x14ac:dyDescent="0.2">
      <c r="A205" s="220"/>
      <c r="B205" s="220" t="s">
        <v>1253</v>
      </c>
      <c r="C205" s="220" t="s">
        <v>1738</v>
      </c>
      <c r="D205" s="335" t="s">
        <v>1739</v>
      </c>
      <c r="E205" s="230">
        <v>100000</v>
      </c>
      <c r="F205" s="230">
        <v>0</v>
      </c>
      <c r="G205" s="230">
        <v>0</v>
      </c>
      <c r="H205" s="230">
        <v>13000</v>
      </c>
      <c r="I205" s="230">
        <v>3000</v>
      </c>
      <c r="J205" s="230">
        <v>13000</v>
      </c>
      <c r="K205" s="230">
        <v>3000</v>
      </c>
      <c r="L205" s="230">
        <v>84000</v>
      </c>
    </row>
    <row r="206" spans="1:50" s="224" customFormat="1" ht="84" x14ac:dyDescent="0.2">
      <c r="A206" s="220"/>
      <c r="B206" s="220" t="s">
        <v>1253</v>
      </c>
      <c r="C206" s="220" t="s">
        <v>1740</v>
      </c>
      <c r="D206" s="335" t="s">
        <v>1741</v>
      </c>
      <c r="E206" s="230">
        <v>50000</v>
      </c>
      <c r="F206" s="230">
        <v>0</v>
      </c>
      <c r="G206" s="230">
        <v>0</v>
      </c>
      <c r="H206" s="230">
        <v>6500</v>
      </c>
      <c r="I206" s="230">
        <v>1500</v>
      </c>
      <c r="J206" s="230">
        <v>6500</v>
      </c>
      <c r="K206" s="230">
        <v>1500</v>
      </c>
      <c r="L206" s="230">
        <v>42000</v>
      </c>
    </row>
    <row r="207" spans="1:50" s="224" customFormat="1" ht="84" x14ac:dyDescent="0.2">
      <c r="A207" s="220"/>
      <c r="B207" s="220" t="s">
        <v>1256</v>
      </c>
      <c r="C207" s="220" t="s">
        <v>1742</v>
      </c>
      <c r="D207" s="335" t="s">
        <v>1743</v>
      </c>
      <c r="E207" s="230">
        <v>10000</v>
      </c>
      <c r="F207" s="230">
        <v>0</v>
      </c>
      <c r="G207" s="230">
        <v>0</v>
      </c>
      <c r="H207" s="230">
        <v>1300</v>
      </c>
      <c r="I207" s="230">
        <v>300</v>
      </c>
      <c r="J207" s="230">
        <v>1300</v>
      </c>
      <c r="K207" s="230">
        <v>300</v>
      </c>
      <c r="L207" s="230">
        <v>8400</v>
      </c>
    </row>
    <row r="208" spans="1:50" s="224" customFormat="1" ht="84" x14ac:dyDescent="0.2">
      <c r="A208" s="220"/>
      <c r="B208" s="220" t="s">
        <v>1256</v>
      </c>
      <c r="C208" s="220" t="s">
        <v>1744</v>
      </c>
      <c r="D208" s="335" t="s">
        <v>1745</v>
      </c>
      <c r="E208" s="230">
        <v>200000</v>
      </c>
      <c r="F208" s="230">
        <v>0</v>
      </c>
      <c r="G208" s="230">
        <v>0</v>
      </c>
      <c r="H208" s="230">
        <v>26000</v>
      </c>
      <c r="I208" s="230">
        <v>6000</v>
      </c>
      <c r="J208" s="230">
        <v>26000</v>
      </c>
      <c r="K208" s="230">
        <v>6000</v>
      </c>
      <c r="L208" s="230">
        <v>168000</v>
      </c>
    </row>
    <row r="209" spans="1:50" s="224" customFormat="1" ht="84" x14ac:dyDescent="0.2">
      <c r="A209" s="220"/>
      <c r="B209" s="220" t="s">
        <v>1635</v>
      </c>
      <c r="C209" s="220" t="s">
        <v>1746</v>
      </c>
      <c r="D209" s="335" t="s">
        <v>1747</v>
      </c>
      <c r="E209" s="230">
        <v>10000</v>
      </c>
      <c r="F209" s="230">
        <v>0</v>
      </c>
      <c r="G209" s="230">
        <v>0</v>
      </c>
      <c r="H209" s="230">
        <v>1300</v>
      </c>
      <c r="I209" s="230">
        <v>300</v>
      </c>
      <c r="J209" s="230">
        <v>1300</v>
      </c>
      <c r="K209" s="230">
        <v>300</v>
      </c>
      <c r="L209" s="230">
        <v>8400</v>
      </c>
    </row>
    <row r="210" spans="1:50" s="224" customFormat="1" ht="84" x14ac:dyDescent="0.2">
      <c r="A210" s="220"/>
      <c r="B210" s="220" t="s">
        <v>1635</v>
      </c>
      <c r="C210" s="220" t="s">
        <v>1748</v>
      </c>
      <c r="D210" s="335" t="s">
        <v>1749</v>
      </c>
      <c r="E210" s="230">
        <v>10000</v>
      </c>
      <c r="F210" s="230">
        <v>0</v>
      </c>
      <c r="G210" s="230">
        <v>0</v>
      </c>
      <c r="H210" s="230">
        <v>1300</v>
      </c>
      <c r="I210" s="230">
        <v>300</v>
      </c>
      <c r="J210" s="230">
        <v>1300</v>
      </c>
      <c r="K210" s="230">
        <v>300</v>
      </c>
      <c r="L210" s="230">
        <v>8400</v>
      </c>
    </row>
    <row r="211" spans="1:50" s="229" customFormat="1" ht="84" x14ac:dyDescent="0.2">
      <c r="A211" s="225"/>
      <c r="B211" s="225" t="s">
        <v>1750</v>
      </c>
      <c r="C211" s="225" t="s">
        <v>1751</v>
      </c>
      <c r="D211" s="336" t="s">
        <v>1752</v>
      </c>
      <c r="E211" s="231">
        <v>237250</v>
      </c>
      <c r="F211" s="231">
        <v>0</v>
      </c>
      <c r="G211" s="231">
        <v>0</v>
      </c>
      <c r="H211" s="231">
        <v>30842.5</v>
      </c>
      <c r="I211" s="231">
        <v>7117.5</v>
      </c>
      <c r="J211" s="230">
        <v>30842.5</v>
      </c>
      <c r="K211" s="231">
        <v>7117.5</v>
      </c>
      <c r="L211" s="231">
        <v>199290</v>
      </c>
    </row>
    <row r="212" spans="1:50" s="224" customFormat="1" ht="84" x14ac:dyDescent="0.2">
      <c r="A212" s="220"/>
      <c r="B212" s="220" t="s">
        <v>1451</v>
      </c>
      <c r="C212" s="220" t="s">
        <v>1753</v>
      </c>
      <c r="D212" s="335" t="s">
        <v>1754</v>
      </c>
      <c r="E212" s="230">
        <v>997420</v>
      </c>
      <c r="F212" s="230">
        <v>39896.800000000003</v>
      </c>
      <c r="G212" s="230">
        <v>19948.400000000001</v>
      </c>
      <c r="H212" s="230">
        <v>0</v>
      </c>
      <c r="I212" s="230">
        <v>0</v>
      </c>
      <c r="J212" s="230">
        <v>39896.800000000003</v>
      </c>
      <c r="K212" s="230">
        <v>19948.400000000001</v>
      </c>
      <c r="L212" s="230">
        <v>937574.8</v>
      </c>
    </row>
    <row r="213" spans="1:50" s="224" customFormat="1" ht="84" x14ac:dyDescent="0.2">
      <c r="A213" s="220"/>
      <c r="B213" s="220" t="s">
        <v>1478</v>
      </c>
      <c r="C213" s="220" t="s">
        <v>1755</v>
      </c>
      <c r="D213" s="335" t="s">
        <v>1756</v>
      </c>
      <c r="E213" s="230">
        <v>8100</v>
      </c>
      <c r="F213" s="230">
        <v>5400</v>
      </c>
      <c r="G213" s="230">
        <v>2700</v>
      </c>
      <c r="H213" s="230">
        <v>0</v>
      </c>
      <c r="I213" s="230">
        <v>0</v>
      </c>
      <c r="J213" s="230">
        <v>5400</v>
      </c>
      <c r="K213" s="230">
        <v>2700</v>
      </c>
      <c r="L213" s="230">
        <v>0</v>
      </c>
    </row>
    <row r="214" spans="1:50" s="224" customFormat="1" ht="84" x14ac:dyDescent="0.2">
      <c r="A214" s="220"/>
      <c r="B214" s="220" t="s">
        <v>1757</v>
      </c>
      <c r="C214" s="220" t="s">
        <v>1758</v>
      </c>
      <c r="D214" s="335" t="s">
        <v>1759</v>
      </c>
      <c r="E214" s="230">
        <v>52496</v>
      </c>
      <c r="F214" s="230">
        <v>2099.84</v>
      </c>
      <c r="G214" s="230">
        <v>1049.92</v>
      </c>
      <c r="H214" s="230">
        <v>0</v>
      </c>
      <c r="I214" s="230">
        <v>0</v>
      </c>
      <c r="J214" s="230">
        <v>2099.84</v>
      </c>
      <c r="K214" s="230">
        <v>1049.92</v>
      </c>
      <c r="L214" s="230">
        <v>49346.240000000005</v>
      </c>
    </row>
    <row r="215" spans="1:50" s="224" customFormat="1" ht="84" x14ac:dyDescent="0.2">
      <c r="A215" s="220"/>
      <c r="B215" s="220" t="s">
        <v>1711</v>
      </c>
      <c r="C215" s="220" t="s">
        <v>1760</v>
      </c>
      <c r="D215" s="335" t="s">
        <v>1761</v>
      </c>
      <c r="E215" s="337">
        <v>1329893.6000000001</v>
      </c>
      <c r="F215" s="230">
        <v>53195.75</v>
      </c>
      <c r="G215" s="230">
        <v>26597.872000000003</v>
      </c>
      <c r="H215" s="230">
        <v>0</v>
      </c>
      <c r="I215" s="230">
        <v>0</v>
      </c>
      <c r="J215" s="230">
        <v>53195.75</v>
      </c>
      <c r="K215" s="230">
        <v>26597.872000000003</v>
      </c>
      <c r="L215" s="230">
        <v>1250099.9780000001</v>
      </c>
    </row>
    <row r="216" spans="1:50" s="224" customFormat="1" ht="21" x14ac:dyDescent="0.2">
      <c r="A216" s="886" t="s">
        <v>1762</v>
      </c>
      <c r="B216" s="887"/>
      <c r="C216" s="887"/>
      <c r="D216" s="888"/>
      <c r="E216" s="239">
        <v>3015159.6</v>
      </c>
      <c r="F216" s="239">
        <v>100592.39</v>
      </c>
      <c r="G216" s="239">
        <v>50296.192000000003</v>
      </c>
      <c r="H216" s="239">
        <v>81542.5</v>
      </c>
      <c r="I216" s="239">
        <v>18817.5</v>
      </c>
      <c r="J216" s="239">
        <v>182134.89</v>
      </c>
      <c r="K216" s="239">
        <v>69113.69200000001</v>
      </c>
      <c r="L216" s="239">
        <v>2763911.0180000002</v>
      </c>
    </row>
    <row r="217" spans="1:50" s="229" customFormat="1" ht="21" x14ac:dyDescent="0.2">
      <c r="A217" s="233" t="s">
        <v>48</v>
      </c>
      <c r="B217" s="233"/>
      <c r="C217" s="217"/>
      <c r="D217" s="333"/>
      <c r="E217" s="218"/>
      <c r="F217" s="218"/>
      <c r="G217" s="218"/>
      <c r="H217" s="218"/>
      <c r="I217" s="218"/>
      <c r="J217" s="230">
        <v>0</v>
      </c>
      <c r="K217" s="218"/>
      <c r="L217" s="218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219"/>
      <c r="AL217" s="219"/>
      <c r="AM217" s="219"/>
      <c r="AN217" s="219"/>
      <c r="AO217" s="219"/>
      <c r="AP217" s="219"/>
      <c r="AQ217" s="219"/>
      <c r="AR217" s="219"/>
      <c r="AS217" s="219"/>
      <c r="AT217" s="219"/>
      <c r="AU217" s="219"/>
      <c r="AV217" s="219"/>
      <c r="AW217" s="219"/>
      <c r="AX217" s="219"/>
    </row>
    <row r="218" spans="1:50" s="224" customFormat="1" ht="84" x14ac:dyDescent="0.2">
      <c r="A218" s="220"/>
      <c r="B218" s="220" t="s">
        <v>1763</v>
      </c>
      <c r="C218" s="220" t="s">
        <v>1764</v>
      </c>
      <c r="D218" s="335" t="s">
        <v>1765</v>
      </c>
      <c r="E218" s="230">
        <v>522500</v>
      </c>
      <c r="F218" s="230">
        <v>20900</v>
      </c>
      <c r="G218" s="230">
        <v>10450</v>
      </c>
      <c r="H218" s="230">
        <v>0</v>
      </c>
      <c r="I218" s="230">
        <v>0</v>
      </c>
      <c r="J218" s="230">
        <v>20900</v>
      </c>
      <c r="K218" s="230">
        <v>10450</v>
      </c>
      <c r="L218" s="230">
        <v>491150</v>
      </c>
    </row>
    <row r="219" spans="1:50" s="224" customFormat="1" ht="63" x14ac:dyDescent="0.2">
      <c r="A219" s="220"/>
      <c r="B219" s="220" t="s">
        <v>1253</v>
      </c>
      <c r="C219" s="220" t="s">
        <v>1766</v>
      </c>
      <c r="D219" s="335" t="s">
        <v>1767</v>
      </c>
      <c r="E219" s="230">
        <v>20400</v>
      </c>
      <c r="F219" s="230">
        <v>0</v>
      </c>
      <c r="G219" s="230">
        <v>0</v>
      </c>
      <c r="H219" s="230">
        <v>2652</v>
      </c>
      <c r="I219" s="230">
        <v>612</v>
      </c>
      <c r="J219" s="230">
        <v>2652</v>
      </c>
      <c r="K219" s="230">
        <v>612</v>
      </c>
      <c r="L219" s="230">
        <v>17136</v>
      </c>
    </row>
    <row r="220" spans="1:50" s="224" customFormat="1" ht="84" x14ac:dyDescent="0.2">
      <c r="A220" s="220"/>
      <c r="B220" s="220" t="s">
        <v>1451</v>
      </c>
      <c r="C220" s="220" t="s">
        <v>1768</v>
      </c>
      <c r="D220" s="335" t="s">
        <v>1769</v>
      </c>
      <c r="E220" s="230">
        <v>226000</v>
      </c>
      <c r="F220" s="230">
        <v>9040</v>
      </c>
      <c r="G220" s="230">
        <v>4520</v>
      </c>
      <c r="H220" s="230">
        <v>0</v>
      </c>
      <c r="I220" s="230">
        <v>0</v>
      </c>
      <c r="J220" s="230">
        <v>9040</v>
      </c>
      <c r="K220" s="230">
        <v>4520</v>
      </c>
      <c r="L220" s="230">
        <v>212440</v>
      </c>
    </row>
    <row r="221" spans="1:50" s="224" customFormat="1" ht="84" x14ac:dyDescent="0.2">
      <c r="A221" s="220"/>
      <c r="B221" s="220" t="s">
        <v>1321</v>
      </c>
      <c r="C221" s="220" t="s">
        <v>1770</v>
      </c>
      <c r="D221" s="335" t="s">
        <v>1771</v>
      </c>
      <c r="E221" s="337">
        <v>180420</v>
      </c>
      <c r="F221" s="337">
        <v>0</v>
      </c>
      <c r="G221" s="337">
        <v>0</v>
      </c>
      <c r="H221" s="230">
        <v>23454.6</v>
      </c>
      <c r="I221" s="230">
        <v>5412.6</v>
      </c>
      <c r="J221" s="230">
        <v>23454.6</v>
      </c>
      <c r="K221" s="230">
        <v>5412.6</v>
      </c>
      <c r="L221" s="230">
        <v>151552.79999999999</v>
      </c>
    </row>
    <row r="222" spans="1:50" s="219" customFormat="1" ht="21" x14ac:dyDescent="0.2">
      <c r="A222" s="886" t="s">
        <v>1772</v>
      </c>
      <c r="B222" s="887"/>
      <c r="C222" s="887"/>
      <c r="D222" s="888"/>
      <c r="E222" s="245">
        <v>949320</v>
      </c>
      <c r="F222" s="245">
        <v>29940</v>
      </c>
      <c r="G222" s="245">
        <v>14970</v>
      </c>
      <c r="H222" s="245">
        <v>26106.6</v>
      </c>
      <c r="I222" s="245">
        <v>6024.6</v>
      </c>
      <c r="J222" s="245">
        <v>56046.6</v>
      </c>
      <c r="K222" s="245">
        <v>20994.6</v>
      </c>
      <c r="L222" s="245">
        <v>872278.8</v>
      </c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4"/>
      <c r="AK222" s="224"/>
      <c r="AL222" s="224"/>
      <c r="AM222" s="224"/>
      <c r="AN222" s="224"/>
      <c r="AO222" s="224"/>
      <c r="AP222" s="224"/>
      <c r="AQ222" s="224"/>
      <c r="AR222" s="224"/>
      <c r="AS222" s="224"/>
      <c r="AT222" s="224"/>
      <c r="AU222" s="224"/>
      <c r="AV222" s="224"/>
      <c r="AW222" s="224"/>
      <c r="AX222" s="224"/>
    </row>
    <row r="223" spans="1:50" s="224" customFormat="1" ht="21" x14ac:dyDescent="0.2">
      <c r="A223" s="233" t="s">
        <v>83</v>
      </c>
      <c r="B223" s="233"/>
      <c r="C223" s="217"/>
      <c r="D223" s="333"/>
      <c r="E223" s="218"/>
      <c r="F223" s="218"/>
      <c r="G223" s="218"/>
      <c r="H223" s="218"/>
      <c r="I223" s="218"/>
      <c r="J223" s="230">
        <v>0</v>
      </c>
      <c r="K223" s="218"/>
      <c r="L223" s="218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19"/>
      <c r="AK223" s="219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19"/>
    </row>
    <row r="224" spans="1:50" s="224" customFormat="1" ht="84" x14ac:dyDescent="0.2">
      <c r="A224" s="220"/>
      <c r="B224" s="220" t="s">
        <v>1256</v>
      </c>
      <c r="C224" s="220" t="s">
        <v>1773</v>
      </c>
      <c r="D224" s="335" t="s">
        <v>1774</v>
      </c>
      <c r="E224" s="221">
        <v>45000</v>
      </c>
      <c r="F224" s="230">
        <v>0</v>
      </c>
      <c r="G224" s="230">
        <v>0</v>
      </c>
      <c r="H224" s="230">
        <v>0</v>
      </c>
      <c r="I224" s="230">
        <v>0</v>
      </c>
      <c r="J224" s="230">
        <v>0</v>
      </c>
      <c r="K224" s="230">
        <v>0</v>
      </c>
      <c r="L224" s="230">
        <v>0</v>
      </c>
    </row>
    <row r="225" spans="1:12" s="224" customFormat="1" ht="105" x14ac:dyDescent="0.2">
      <c r="A225" s="220"/>
      <c r="B225" s="220" t="s">
        <v>1256</v>
      </c>
      <c r="C225" s="220" t="s">
        <v>1775</v>
      </c>
      <c r="D225" s="335" t="s">
        <v>1776</v>
      </c>
      <c r="E225" s="221">
        <v>457530</v>
      </c>
      <c r="F225" s="230">
        <v>0</v>
      </c>
      <c r="G225" s="230">
        <v>0</v>
      </c>
      <c r="H225" s="230">
        <v>0</v>
      </c>
      <c r="I225" s="230">
        <v>0</v>
      </c>
      <c r="J225" s="230">
        <v>0</v>
      </c>
      <c r="K225" s="230">
        <v>0</v>
      </c>
      <c r="L225" s="230">
        <v>0</v>
      </c>
    </row>
    <row r="226" spans="1:12" s="224" customFormat="1" ht="84" x14ac:dyDescent="0.2">
      <c r="A226" s="220"/>
      <c r="B226" s="220" t="s">
        <v>1256</v>
      </c>
      <c r="C226" s="220" t="s">
        <v>1777</v>
      </c>
      <c r="D226" s="335" t="s">
        <v>1778</v>
      </c>
      <c r="E226" s="221">
        <v>199980</v>
      </c>
      <c r="F226" s="230">
        <v>0</v>
      </c>
      <c r="G226" s="230">
        <v>0</v>
      </c>
      <c r="H226" s="230">
        <v>0</v>
      </c>
      <c r="I226" s="230">
        <v>0</v>
      </c>
      <c r="J226" s="230">
        <v>0</v>
      </c>
      <c r="K226" s="230">
        <v>0</v>
      </c>
      <c r="L226" s="230">
        <v>0</v>
      </c>
    </row>
    <row r="227" spans="1:12" s="224" customFormat="1" ht="105" x14ac:dyDescent="0.2">
      <c r="A227" s="220"/>
      <c r="B227" s="220" t="s">
        <v>1779</v>
      </c>
      <c r="C227" s="220" t="s">
        <v>1780</v>
      </c>
      <c r="D227" s="335" t="s">
        <v>1781</v>
      </c>
      <c r="E227" s="230">
        <v>75000</v>
      </c>
      <c r="F227" s="230">
        <v>0</v>
      </c>
      <c r="G227" s="230">
        <v>0</v>
      </c>
      <c r="H227" s="230">
        <v>0</v>
      </c>
      <c r="I227" s="230">
        <v>0</v>
      </c>
      <c r="J227" s="230">
        <v>0</v>
      </c>
      <c r="K227" s="230">
        <v>0</v>
      </c>
      <c r="L227" s="230">
        <v>0</v>
      </c>
    </row>
    <row r="228" spans="1:12" s="224" customFormat="1" ht="84" x14ac:dyDescent="0.2">
      <c r="A228" s="220"/>
      <c r="B228" s="220" t="s">
        <v>1779</v>
      </c>
      <c r="C228" s="220" t="s">
        <v>1782</v>
      </c>
      <c r="D228" s="335" t="s">
        <v>1783</v>
      </c>
      <c r="E228" s="230">
        <v>445000</v>
      </c>
      <c r="F228" s="230">
        <v>0</v>
      </c>
      <c r="G228" s="230">
        <v>0</v>
      </c>
      <c r="H228" s="230">
        <v>0</v>
      </c>
      <c r="I228" s="230">
        <v>0</v>
      </c>
      <c r="J228" s="230">
        <v>0</v>
      </c>
      <c r="K228" s="230">
        <v>0</v>
      </c>
      <c r="L228" s="230">
        <v>0</v>
      </c>
    </row>
    <row r="229" spans="1:12" s="224" customFormat="1" ht="63" x14ac:dyDescent="0.2">
      <c r="A229" s="220"/>
      <c r="B229" s="220" t="s">
        <v>1779</v>
      </c>
      <c r="C229" s="220" t="s">
        <v>1784</v>
      </c>
      <c r="D229" s="335" t="s">
        <v>1785</v>
      </c>
      <c r="E229" s="230">
        <v>95000</v>
      </c>
      <c r="F229" s="230">
        <v>0</v>
      </c>
      <c r="G229" s="230">
        <v>0</v>
      </c>
      <c r="H229" s="230">
        <v>0</v>
      </c>
      <c r="I229" s="230">
        <v>0</v>
      </c>
      <c r="J229" s="230">
        <v>0</v>
      </c>
      <c r="K229" s="230">
        <v>0</v>
      </c>
      <c r="L229" s="230">
        <v>0</v>
      </c>
    </row>
    <row r="230" spans="1:12" s="229" customFormat="1" ht="84" x14ac:dyDescent="0.2">
      <c r="A230" s="225"/>
      <c r="B230" s="225" t="s">
        <v>1660</v>
      </c>
      <c r="C230" s="225" t="s">
        <v>1786</v>
      </c>
      <c r="D230" s="336" t="s">
        <v>1787</v>
      </c>
      <c r="E230" s="231">
        <v>234370</v>
      </c>
      <c r="F230" s="231">
        <v>0</v>
      </c>
      <c r="G230" s="231">
        <v>0</v>
      </c>
      <c r="H230" s="231">
        <v>0</v>
      </c>
      <c r="I230" s="231">
        <v>0</v>
      </c>
      <c r="J230" s="230">
        <v>0</v>
      </c>
      <c r="K230" s="231">
        <v>0</v>
      </c>
      <c r="L230" s="231">
        <v>0</v>
      </c>
    </row>
    <row r="231" spans="1:12" s="229" customFormat="1" ht="63" x14ac:dyDescent="0.2">
      <c r="A231" s="225"/>
      <c r="B231" s="225" t="s">
        <v>1660</v>
      </c>
      <c r="C231" s="225" t="s">
        <v>1788</v>
      </c>
      <c r="D231" s="336" t="s">
        <v>1789</v>
      </c>
      <c r="E231" s="231">
        <v>274800</v>
      </c>
      <c r="F231" s="231">
        <v>0</v>
      </c>
      <c r="G231" s="231">
        <v>0</v>
      </c>
      <c r="H231" s="231">
        <v>0</v>
      </c>
      <c r="I231" s="231">
        <v>0</v>
      </c>
      <c r="J231" s="230">
        <v>0</v>
      </c>
      <c r="K231" s="231">
        <v>0</v>
      </c>
      <c r="L231" s="231">
        <v>0</v>
      </c>
    </row>
    <row r="232" spans="1:12" s="229" customFormat="1" ht="42" x14ac:dyDescent="0.2">
      <c r="A232" s="225"/>
      <c r="B232" s="225" t="s">
        <v>1412</v>
      </c>
      <c r="C232" s="225" t="s">
        <v>1790</v>
      </c>
      <c r="D232" s="336" t="s">
        <v>1791</v>
      </c>
      <c r="E232" s="231">
        <v>10000</v>
      </c>
      <c r="F232" s="231">
        <v>0</v>
      </c>
      <c r="G232" s="231">
        <v>0</v>
      </c>
      <c r="H232" s="231">
        <v>0</v>
      </c>
      <c r="I232" s="231">
        <v>0</v>
      </c>
      <c r="J232" s="230">
        <v>0</v>
      </c>
      <c r="K232" s="231">
        <v>0</v>
      </c>
      <c r="L232" s="231">
        <v>0</v>
      </c>
    </row>
    <row r="233" spans="1:12" s="224" customFormat="1" ht="84" x14ac:dyDescent="0.2">
      <c r="A233" s="220"/>
      <c r="B233" s="220" t="s">
        <v>1792</v>
      </c>
      <c r="C233" s="220" t="s">
        <v>1793</v>
      </c>
      <c r="D233" s="335" t="s">
        <v>1794</v>
      </c>
      <c r="E233" s="230">
        <v>45000</v>
      </c>
      <c r="F233" s="230">
        <v>0</v>
      </c>
      <c r="G233" s="230">
        <v>0</v>
      </c>
      <c r="H233" s="230">
        <v>0</v>
      </c>
      <c r="I233" s="230">
        <v>0</v>
      </c>
      <c r="J233" s="230">
        <v>0</v>
      </c>
      <c r="K233" s="230">
        <v>0</v>
      </c>
      <c r="L233" s="230">
        <v>0</v>
      </c>
    </row>
    <row r="234" spans="1:12" s="224" customFormat="1" ht="84" x14ac:dyDescent="0.2">
      <c r="A234" s="220"/>
      <c r="B234" s="220" t="s">
        <v>1792</v>
      </c>
      <c r="C234" s="220" t="s">
        <v>1795</v>
      </c>
      <c r="D234" s="335" t="s">
        <v>1796</v>
      </c>
      <c r="E234" s="230">
        <v>82500</v>
      </c>
      <c r="F234" s="230">
        <v>0</v>
      </c>
      <c r="G234" s="230">
        <v>0</v>
      </c>
      <c r="H234" s="230">
        <v>0</v>
      </c>
      <c r="I234" s="230">
        <v>0</v>
      </c>
      <c r="J234" s="230">
        <v>0</v>
      </c>
      <c r="K234" s="230">
        <v>0</v>
      </c>
      <c r="L234" s="230">
        <v>0</v>
      </c>
    </row>
    <row r="235" spans="1:12" s="224" customFormat="1" ht="84" x14ac:dyDescent="0.2">
      <c r="A235" s="220"/>
      <c r="B235" s="220" t="s">
        <v>1792</v>
      </c>
      <c r="C235" s="220" t="s">
        <v>1797</v>
      </c>
      <c r="D235" s="335" t="s">
        <v>1798</v>
      </c>
      <c r="E235" s="230">
        <v>200000</v>
      </c>
      <c r="F235" s="230">
        <v>0</v>
      </c>
      <c r="G235" s="230">
        <v>0</v>
      </c>
      <c r="H235" s="230">
        <v>0</v>
      </c>
      <c r="I235" s="230">
        <v>0</v>
      </c>
      <c r="J235" s="230">
        <v>0</v>
      </c>
      <c r="K235" s="230">
        <v>0</v>
      </c>
      <c r="L235" s="230">
        <v>0</v>
      </c>
    </row>
    <row r="236" spans="1:12" s="224" customFormat="1" ht="84" x14ac:dyDescent="0.2">
      <c r="A236" s="220"/>
      <c r="B236" s="220" t="s">
        <v>1792</v>
      </c>
      <c r="C236" s="220" t="s">
        <v>1799</v>
      </c>
      <c r="D236" s="335" t="s">
        <v>1800</v>
      </c>
      <c r="E236" s="230">
        <v>90000</v>
      </c>
      <c r="F236" s="230">
        <v>0</v>
      </c>
      <c r="G236" s="230">
        <v>0</v>
      </c>
      <c r="H236" s="230">
        <v>0</v>
      </c>
      <c r="I236" s="230">
        <v>0</v>
      </c>
      <c r="J236" s="230">
        <v>0</v>
      </c>
      <c r="K236" s="230">
        <v>0</v>
      </c>
      <c r="L236" s="230">
        <v>0</v>
      </c>
    </row>
    <row r="237" spans="1:12" s="224" customFormat="1" ht="84" x14ac:dyDescent="0.2">
      <c r="A237" s="220"/>
      <c r="B237" s="220" t="s">
        <v>1497</v>
      </c>
      <c r="C237" s="220" t="s">
        <v>1801</v>
      </c>
      <c r="D237" s="335" t="s">
        <v>1802</v>
      </c>
      <c r="E237" s="230">
        <v>5000</v>
      </c>
      <c r="F237" s="230">
        <v>0</v>
      </c>
      <c r="G237" s="230">
        <v>0</v>
      </c>
      <c r="H237" s="230">
        <v>0</v>
      </c>
      <c r="I237" s="230">
        <v>0</v>
      </c>
      <c r="J237" s="230">
        <v>0</v>
      </c>
      <c r="K237" s="230">
        <v>0</v>
      </c>
      <c r="L237" s="230">
        <v>0</v>
      </c>
    </row>
    <row r="238" spans="1:12" s="224" customFormat="1" ht="84" x14ac:dyDescent="0.2">
      <c r="A238" s="220"/>
      <c r="B238" s="220" t="s">
        <v>1497</v>
      </c>
      <c r="C238" s="220" t="s">
        <v>1803</v>
      </c>
      <c r="D238" s="335" t="s">
        <v>1804</v>
      </c>
      <c r="E238" s="230">
        <v>615000</v>
      </c>
      <c r="F238" s="230">
        <v>0</v>
      </c>
      <c r="G238" s="230">
        <v>0</v>
      </c>
      <c r="H238" s="230">
        <v>0</v>
      </c>
      <c r="I238" s="230">
        <v>0</v>
      </c>
      <c r="J238" s="230">
        <v>0</v>
      </c>
      <c r="K238" s="230">
        <v>0</v>
      </c>
      <c r="L238" s="230">
        <v>0</v>
      </c>
    </row>
    <row r="239" spans="1:12" s="224" customFormat="1" ht="105" x14ac:dyDescent="0.2">
      <c r="A239" s="220"/>
      <c r="B239" s="220" t="s">
        <v>1497</v>
      </c>
      <c r="C239" s="220" t="s">
        <v>1805</v>
      </c>
      <c r="D239" s="335" t="s">
        <v>1806</v>
      </c>
      <c r="E239" s="230">
        <v>149700</v>
      </c>
      <c r="F239" s="230">
        <v>0</v>
      </c>
      <c r="G239" s="230">
        <v>0</v>
      </c>
      <c r="H239" s="230">
        <v>0</v>
      </c>
      <c r="I239" s="230">
        <v>0</v>
      </c>
      <c r="J239" s="230">
        <v>0</v>
      </c>
      <c r="K239" s="230">
        <v>0</v>
      </c>
      <c r="L239" s="230">
        <v>0</v>
      </c>
    </row>
    <row r="240" spans="1:12" s="224" customFormat="1" ht="84" x14ac:dyDescent="0.2">
      <c r="A240" s="220"/>
      <c r="B240" s="220" t="s">
        <v>1497</v>
      </c>
      <c r="C240" s="220" t="s">
        <v>1807</v>
      </c>
      <c r="D240" s="335" t="s">
        <v>1808</v>
      </c>
      <c r="E240" s="230">
        <v>45000</v>
      </c>
      <c r="F240" s="230">
        <v>0</v>
      </c>
      <c r="G240" s="230">
        <v>0</v>
      </c>
      <c r="H240" s="230">
        <v>0</v>
      </c>
      <c r="I240" s="230">
        <v>0</v>
      </c>
      <c r="J240" s="230">
        <v>0</v>
      </c>
      <c r="K240" s="230">
        <v>0</v>
      </c>
      <c r="L240" s="230">
        <v>0</v>
      </c>
    </row>
    <row r="241" spans="1:12" s="224" customFormat="1" ht="42" x14ac:dyDescent="0.2">
      <c r="A241" s="220"/>
      <c r="B241" s="220" t="s">
        <v>1497</v>
      </c>
      <c r="C241" s="220" t="s">
        <v>1809</v>
      </c>
      <c r="D241" s="335" t="s">
        <v>1810</v>
      </c>
      <c r="E241" s="230">
        <v>10000</v>
      </c>
      <c r="F241" s="230">
        <v>0</v>
      </c>
      <c r="G241" s="230">
        <v>0</v>
      </c>
      <c r="H241" s="230">
        <v>0</v>
      </c>
      <c r="I241" s="230">
        <v>0</v>
      </c>
      <c r="J241" s="230">
        <v>0</v>
      </c>
      <c r="K241" s="230">
        <v>0</v>
      </c>
      <c r="L241" s="230">
        <v>0</v>
      </c>
    </row>
    <row r="242" spans="1:12" s="224" customFormat="1" ht="105" x14ac:dyDescent="0.2">
      <c r="A242" s="220"/>
      <c r="B242" s="220" t="s">
        <v>1811</v>
      </c>
      <c r="C242" s="220" t="s">
        <v>1812</v>
      </c>
      <c r="D242" s="335" t="s">
        <v>1813</v>
      </c>
      <c r="E242" s="230">
        <v>25000</v>
      </c>
      <c r="F242" s="230">
        <v>0</v>
      </c>
      <c r="G242" s="230">
        <v>0</v>
      </c>
      <c r="H242" s="230">
        <v>0</v>
      </c>
      <c r="I242" s="230">
        <v>0</v>
      </c>
      <c r="J242" s="230">
        <v>0</v>
      </c>
      <c r="K242" s="230">
        <v>0</v>
      </c>
      <c r="L242" s="230">
        <v>0</v>
      </c>
    </row>
    <row r="243" spans="1:12" s="224" customFormat="1" ht="84" x14ac:dyDescent="0.2">
      <c r="A243" s="220"/>
      <c r="B243" s="220" t="s">
        <v>1811</v>
      </c>
      <c r="C243" s="220" t="s">
        <v>1814</v>
      </c>
      <c r="D243" s="335" t="s">
        <v>1815</v>
      </c>
      <c r="E243" s="230">
        <v>235080</v>
      </c>
      <c r="F243" s="230">
        <v>0</v>
      </c>
      <c r="G243" s="230">
        <v>0</v>
      </c>
      <c r="H243" s="230">
        <v>0</v>
      </c>
      <c r="I243" s="230">
        <v>0</v>
      </c>
      <c r="J243" s="230">
        <v>0</v>
      </c>
      <c r="K243" s="230">
        <v>0</v>
      </c>
      <c r="L243" s="230">
        <v>0</v>
      </c>
    </row>
    <row r="244" spans="1:12" s="224" customFormat="1" ht="84" x14ac:dyDescent="0.2">
      <c r="A244" s="220"/>
      <c r="B244" s="220" t="s">
        <v>1811</v>
      </c>
      <c r="C244" s="220" t="s">
        <v>1816</v>
      </c>
      <c r="D244" s="335" t="s">
        <v>1817</v>
      </c>
      <c r="E244" s="230">
        <v>245000</v>
      </c>
      <c r="F244" s="230">
        <v>0</v>
      </c>
      <c r="G244" s="230">
        <v>0</v>
      </c>
      <c r="H244" s="230">
        <v>0</v>
      </c>
      <c r="I244" s="230">
        <v>0</v>
      </c>
      <c r="J244" s="230">
        <v>0</v>
      </c>
      <c r="K244" s="230">
        <v>0</v>
      </c>
      <c r="L244" s="230">
        <v>0</v>
      </c>
    </row>
    <row r="245" spans="1:12" s="224" customFormat="1" ht="63" x14ac:dyDescent="0.2">
      <c r="A245" s="220"/>
      <c r="B245" s="220" t="s">
        <v>1811</v>
      </c>
      <c r="C245" s="220" t="s">
        <v>1818</v>
      </c>
      <c r="D245" s="335" t="s">
        <v>1819</v>
      </c>
      <c r="E245" s="230">
        <v>55000</v>
      </c>
      <c r="F245" s="230">
        <v>0</v>
      </c>
      <c r="G245" s="230">
        <v>0</v>
      </c>
      <c r="H245" s="230">
        <v>0</v>
      </c>
      <c r="I245" s="230">
        <v>0</v>
      </c>
      <c r="J245" s="230">
        <v>0</v>
      </c>
      <c r="K245" s="230">
        <v>0</v>
      </c>
      <c r="L245" s="230">
        <v>0</v>
      </c>
    </row>
    <row r="246" spans="1:12" s="136" customFormat="1" ht="105" x14ac:dyDescent="0.2">
      <c r="A246" s="220"/>
      <c r="B246" s="220" t="s">
        <v>1303</v>
      </c>
      <c r="C246" s="220" t="s">
        <v>1820</v>
      </c>
      <c r="D246" s="335" t="s">
        <v>1821</v>
      </c>
      <c r="E246" s="230">
        <v>145000</v>
      </c>
      <c r="F246" s="230">
        <v>0</v>
      </c>
      <c r="G246" s="230">
        <v>0</v>
      </c>
      <c r="H246" s="230">
        <v>0</v>
      </c>
      <c r="I246" s="230">
        <v>0</v>
      </c>
      <c r="J246" s="230">
        <v>0</v>
      </c>
      <c r="K246" s="230">
        <v>0</v>
      </c>
      <c r="L246" s="230">
        <v>0</v>
      </c>
    </row>
    <row r="247" spans="1:12" s="136" customFormat="1" ht="63" x14ac:dyDescent="0.2">
      <c r="A247" s="220"/>
      <c r="B247" s="220" t="s">
        <v>1303</v>
      </c>
      <c r="C247" s="220" t="s">
        <v>1822</v>
      </c>
      <c r="D247" s="335" t="s">
        <v>1823</v>
      </c>
      <c r="E247" s="230">
        <v>85000</v>
      </c>
      <c r="F247" s="230">
        <v>0</v>
      </c>
      <c r="G247" s="230">
        <v>0</v>
      </c>
      <c r="H247" s="230">
        <v>0</v>
      </c>
      <c r="I247" s="230">
        <v>0</v>
      </c>
      <c r="J247" s="230">
        <v>0</v>
      </c>
      <c r="K247" s="230">
        <v>0</v>
      </c>
      <c r="L247" s="230">
        <v>0</v>
      </c>
    </row>
    <row r="248" spans="1:12" s="136" customFormat="1" ht="42" x14ac:dyDescent="0.2">
      <c r="A248" s="220"/>
      <c r="B248" s="220" t="s">
        <v>1303</v>
      </c>
      <c r="C248" s="220" t="s">
        <v>1824</v>
      </c>
      <c r="D248" s="335" t="s">
        <v>1825</v>
      </c>
      <c r="E248" s="230">
        <v>5000</v>
      </c>
      <c r="F248" s="230">
        <v>0</v>
      </c>
      <c r="G248" s="230">
        <v>0</v>
      </c>
      <c r="H248" s="230">
        <v>0</v>
      </c>
      <c r="I248" s="230">
        <v>0</v>
      </c>
      <c r="J248" s="230">
        <v>0</v>
      </c>
      <c r="K248" s="230">
        <v>0</v>
      </c>
      <c r="L248" s="230">
        <v>0</v>
      </c>
    </row>
    <row r="249" spans="1:12" s="224" customFormat="1" ht="63" x14ac:dyDescent="0.2">
      <c r="A249" s="220"/>
      <c r="B249" s="220" t="s">
        <v>1318</v>
      </c>
      <c r="C249" s="220" t="s">
        <v>1826</v>
      </c>
      <c r="D249" s="335" t="s">
        <v>1827</v>
      </c>
      <c r="E249" s="337">
        <v>55000</v>
      </c>
      <c r="F249" s="337">
        <v>0</v>
      </c>
      <c r="G249" s="337">
        <v>0</v>
      </c>
      <c r="H249" s="337">
        <v>0</v>
      </c>
      <c r="I249" s="337">
        <v>0</v>
      </c>
      <c r="J249" s="230">
        <v>0</v>
      </c>
      <c r="K249" s="337">
        <v>0</v>
      </c>
      <c r="L249" s="337">
        <v>0</v>
      </c>
    </row>
    <row r="250" spans="1:12" s="224" customFormat="1" ht="105" x14ac:dyDescent="0.2">
      <c r="A250" s="220"/>
      <c r="B250" s="220" t="s">
        <v>1318</v>
      </c>
      <c r="C250" s="220" t="s">
        <v>1828</v>
      </c>
      <c r="D250" s="335" t="s">
        <v>1829</v>
      </c>
      <c r="E250" s="337">
        <v>120000</v>
      </c>
      <c r="F250" s="337">
        <v>0</v>
      </c>
      <c r="G250" s="337">
        <v>0</v>
      </c>
      <c r="H250" s="337">
        <v>0</v>
      </c>
      <c r="I250" s="337">
        <v>0</v>
      </c>
      <c r="J250" s="230">
        <v>0</v>
      </c>
      <c r="K250" s="337">
        <v>0</v>
      </c>
      <c r="L250" s="337">
        <v>0</v>
      </c>
    </row>
    <row r="251" spans="1:12" s="224" customFormat="1" ht="105" x14ac:dyDescent="0.2">
      <c r="A251" s="220"/>
      <c r="B251" s="220" t="s">
        <v>1318</v>
      </c>
      <c r="C251" s="220" t="s">
        <v>1830</v>
      </c>
      <c r="D251" s="335" t="s">
        <v>1831</v>
      </c>
      <c r="E251" s="337">
        <v>230000</v>
      </c>
      <c r="F251" s="337">
        <v>0</v>
      </c>
      <c r="G251" s="337">
        <v>0</v>
      </c>
      <c r="H251" s="337">
        <v>0</v>
      </c>
      <c r="I251" s="337">
        <v>0</v>
      </c>
      <c r="J251" s="230">
        <v>0</v>
      </c>
      <c r="K251" s="337">
        <v>0</v>
      </c>
      <c r="L251" s="337">
        <v>0</v>
      </c>
    </row>
    <row r="252" spans="1:12" s="224" customFormat="1" ht="105" x14ac:dyDescent="0.2">
      <c r="A252" s="220"/>
      <c r="B252" s="220" t="s">
        <v>1318</v>
      </c>
      <c r="C252" s="220" t="s">
        <v>1832</v>
      </c>
      <c r="D252" s="335" t="s">
        <v>1833</v>
      </c>
      <c r="E252" s="337">
        <v>255000</v>
      </c>
      <c r="F252" s="337">
        <v>0</v>
      </c>
      <c r="G252" s="337">
        <v>0</v>
      </c>
      <c r="H252" s="337">
        <v>0</v>
      </c>
      <c r="I252" s="337">
        <v>0</v>
      </c>
      <c r="J252" s="230">
        <v>0</v>
      </c>
      <c r="K252" s="337">
        <v>0</v>
      </c>
      <c r="L252" s="337">
        <v>0</v>
      </c>
    </row>
    <row r="253" spans="1:12" s="224" customFormat="1" ht="42" x14ac:dyDescent="0.2">
      <c r="A253" s="220"/>
      <c r="B253" s="220" t="s">
        <v>1318</v>
      </c>
      <c r="C253" s="220" t="s">
        <v>1834</v>
      </c>
      <c r="D253" s="335" t="s">
        <v>1835</v>
      </c>
      <c r="E253" s="337">
        <v>5000</v>
      </c>
      <c r="F253" s="337">
        <v>0</v>
      </c>
      <c r="G253" s="337">
        <v>0</v>
      </c>
      <c r="H253" s="337">
        <v>0</v>
      </c>
      <c r="I253" s="337">
        <v>0</v>
      </c>
      <c r="J253" s="230">
        <v>0</v>
      </c>
      <c r="K253" s="337">
        <v>0</v>
      </c>
      <c r="L253" s="337">
        <v>0</v>
      </c>
    </row>
    <row r="254" spans="1:12" s="224" customFormat="1" ht="105" x14ac:dyDescent="0.2">
      <c r="A254" s="220"/>
      <c r="B254" s="220" t="s">
        <v>1521</v>
      </c>
      <c r="C254" s="220" t="s">
        <v>1836</v>
      </c>
      <c r="D254" s="335" t="s">
        <v>1837</v>
      </c>
      <c r="E254" s="221">
        <v>120000</v>
      </c>
      <c r="F254" s="337">
        <v>0</v>
      </c>
      <c r="G254" s="337">
        <v>0</v>
      </c>
      <c r="H254" s="337">
        <v>0</v>
      </c>
      <c r="I254" s="337">
        <v>0</v>
      </c>
      <c r="J254" s="230">
        <v>0</v>
      </c>
      <c r="K254" s="337">
        <v>0</v>
      </c>
      <c r="L254" s="344">
        <v>0</v>
      </c>
    </row>
    <row r="255" spans="1:12" s="224" customFormat="1" ht="105" x14ac:dyDescent="0.2">
      <c r="A255" s="220"/>
      <c r="B255" s="220" t="s">
        <v>1521</v>
      </c>
      <c r="C255" s="220" t="s">
        <v>1838</v>
      </c>
      <c r="D255" s="335" t="s">
        <v>1839</v>
      </c>
      <c r="E255" s="221">
        <v>329980</v>
      </c>
      <c r="F255" s="337">
        <v>0</v>
      </c>
      <c r="G255" s="337">
        <v>0</v>
      </c>
      <c r="H255" s="337">
        <v>0</v>
      </c>
      <c r="I255" s="337">
        <v>0</v>
      </c>
      <c r="J255" s="230">
        <v>0</v>
      </c>
      <c r="K255" s="337">
        <v>0</v>
      </c>
      <c r="L255" s="344">
        <v>0</v>
      </c>
    </row>
    <row r="256" spans="1:12" s="224" customFormat="1" ht="84" x14ac:dyDescent="0.2">
      <c r="A256" s="220"/>
      <c r="B256" s="220" t="s">
        <v>1521</v>
      </c>
      <c r="C256" s="220" t="s">
        <v>1840</v>
      </c>
      <c r="D256" s="335" t="s">
        <v>1841</v>
      </c>
      <c r="E256" s="221">
        <v>205000</v>
      </c>
      <c r="F256" s="337">
        <v>0</v>
      </c>
      <c r="G256" s="337">
        <v>0</v>
      </c>
      <c r="H256" s="337">
        <v>0</v>
      </c>
      <c r="I256" s="337">
        <v>0</v>
      </c>
      <c r="J256" s="230">
        <v>0</v>
      </c>
      <c r="K256" s="337">
        <v>0</v>
      </c>
      <c r="L256" s="344">
        <v>0</v>
      </c>
    </row>
    <row r="257" spans="1:50" s="224" customFormat="1" ht="84" x14ac:dyDescent="0.2">
      <c r="A257" s="220"/>
      <c r="B257" s="220" t="s">
        <v>1521</v>
      </c>
      <c r="C257" s="220" t="s">
        <v>1842</v>
      </c>
      <c r="D257" s="335" t="s">
        <v>1843</v>
      </c>
      <c r="E257" s="221">
        <v>110000</v>
      </c>
      <c r="F257" s="337">
        <v>0</v>
      </c>
      <c r="G257" s="337">
        <v>0</v>
      </c>
      <c r="H257" s="337">
        <v>0</v>
      </c>
      <c r="I257" s="337">
        <v>0</v>
      </c>
      <c r="J257" s="230">
        <v>0</v>
      </c>
      <c r="K257" s="337">
        <v>0</v>
      </c>
      <c r="L257" s="344">
        <v>0</v>
      </c>
    </row>
    <row r="258" spans="1:50" s="224" customFormat="1" ht="42" x14ac:dyDescent="0.2">
      <c r="A258" s="220"/>
      <c r="B258" s="220" t="s">
        <v>1521</v>
      </c>
      <c r="C258" s="220" t="s">
        <v>1844</v>
      </c>
      <c r="D258" s="335" t="s">
        <v>1845</v>
      </c>
      <c r="E258" s="230">
        <v>5000</v>
      </c>
      <c r="F258" s="230">
        <v>0</v>
      </c>
      <c r="G258" s="230">
        <v>0</v>
      </c>
      <c r="H258" s="230">
        <v>0</v>
      </c>
      <c r="I258" s="230">
        <v>0</v>
      </c>
      <c r="J258" s="230">
        <v>0</v>
      </c>
      <c r="K258" s="230">
        <v>0</v>
      </c>
      <c r="L258" s="230">
        <v>0</v>
      </c>
    </row>
    <row r="259" spans="1:50" s="229" customFormat="1" ht="84" x14ac:dyDescent="0.2">
      <c r="A259" s="225"/>
      <c r="B259" s="225" t="s">
        <v>1846</v>
      </c>
      <c r="C259" s="225" t="s">
        <v>1847</v>
      </c>
      <c r="D259" s="336" t="s">
        <v>1848</v>
      </c>
      <c r="E259" s="226">
        <v>275000</v>
      </c>
      <c r="F259" s="344">
        <v>0</v>
      </c>
      <c r="G259" s="344">
        <v>0</v>
      </c>
      <c r="H259" s="344">
        <v>0</v>
      </c>
      <c r="I259" s="344">
        <v>0</v>
      </c>
      <c r="J259" s="230">
        <v>0</v>
      </c>
      <c r="K259" s="344">
        <v>0</v>
      </c>
      <c r="L259" s="344">
        <v>0</v>
      </c>
    </row>
    <row r="260" spans="1:50" s="229" customFormat="1" ht="42" x14ac:dyDescent="0.2">
      <c r="A260" s="225"/>
      <c r="B260" s="225" t="s">
        <v>1846</v>
      </c>
      <c r="C260" s="225" t="s">
        <v>1849</v>
      </c>
      <c r="D260" s="336" t="s">
        <v>1850</v>
      </c>
      <c r="E260" s="226">
        <v>-275000</v>
      </c>
      <c r="F260" s="344">
        <v>0</v>
      </c>
      <c r="G260" s="344">
        <v>0</v>
      </c>
      <c r="H260" s="344">
        <v>0</v>
      </c>
      <c r="I260" s="344">
        <v>0</v>
      </c>
      <c r="J260" s="230">
        <v>0</v>
      </c>
      <c r="K260" s="344">
        <v>0</v>
      </c>
      <c r="L260" s="344">
        <v>0</v>
      </c>
    </row>
    <row r="261" spans="1:50" s="224" customFormat="1" ht="84" x14ac:dyDescent="0.2">
      <c r="A261" s="220"/>
      <c r="B261" s="220" t="s">
        <v>1846</v>
      </c>
      <c r="C261" s="220" t="s">
        <v>1851</v>
      </c>
      <c r="D261" s="335" t="s">
        <v>1852</v>
      </c>
      <c r="E261" s="221">
        <v>90000</v>
      </c>
      <c r="F261" s="337">
        <v>0</v>
      </c>
      <c r="G261" s="337">
        <v>0</v>
      </c>
      <c r="H261" s="337">
        <v>0</v>
      </c>
      <c r="I261" s="337">
        <v>0</v>
      </c>
      <c r="J261" s="230">
        <v>0</v>
      </c>
      <c r="K261" s="337">
        <v>0</v>
      </c>
      <c r="L261" s="344">
        <v>0</v>
      </c>
    </row>
    <row r="262" spans="1:50" s="224" customFormat="1" ht="84" x14ac:dyDescent="0.2">
      <c r="A262" s="220"/>
      <c r="B262" s="220" t="s">
        <v>1846</v>
      </c>
      <c r="C262" s="220" t="s">
        <v>1853</v>
      </c>
      <c r="D262" s="335" t="s">
        <v>1854</v>
      </c>
      <c r="E262" s="221">
        <v>185000</v>
      </c>
      <c r="F262" s="337">
        <v>0</v>
      </c>
      <c r="G262" s="337">
        <v>0</v>
      </c>
      <c r="H262" s="337">
        <v>0</v>
      </c>
      <c r="I262" s="337">
        <v>0</v>
      </c>
      <c r="J262" s="230">
        <v>0</v>
      </c>
      <c r="K262" s="337">
        <v>0</v>
      </c>
      <c r="L262" s="344">
        <v>0</v>
      </c>
    </row>
    <row r="263" spans="1:50" s="224" customFormat="1" ht="84" x14ac:dyDescent="0.2">
      <c r="A263" s="220"/>
      <c r="B263" s="220" t="s">
        <v>1855</v>
      </c>
      <c r="C263" s="220" t="s">
        <v>1856</v>
      </c>
      <c r="D263" s="335" t="s">
        <v>1857</v>
      </c>
      <c r="E263" s="221">
        <v>155000</v>
      </c>
      <c r="F263" s="337">
        <v>0</v>
      </c>
      <c r="G263" s="337">
        <v>0</v>
      </c>
      <c r="H263" s="337">
        <v>0</v>
      </c>
      <c r="I263" s="337">
        <v>0</v>
      </c>
      <c r="J263" s="230">
        <v>0</v>
      </c>
      <c r="K263" s="337">
        <v>0</v>
      </c>
      <c r="L263" s="344">
        <v>0</v>
      </c>
    </row>
    <row r="264" spans="1:50" s="224" customFormat="1" ht="42" x14ac:dyDescent="0.2">
      <c r="A264" s="220"/>
      <c r="B264" s="220" t="s">
        <v>1855</v>
      </c>
      <c r="C264" s="220" t="s">
        <v>1858</v>
      </c>
      <c r="D264" s="335" t="s">
        <v>1859</v>
      </c>
      <c r="E264" s="221">
        <v>27500</v>
      </c>
      <c r="F264" s="337">
        <v>0</v>
      </c>
      <c r="G264" s="337">
        <v>0</v>
      </c>
      <c r="H264" s="337">
        <v>0</v>
      </c>
      <c r="I264" s="337">
        <v>0</v>
      </c>
      <c r="J264" s="230">
        <v>0</v>
      </c>
      <c r="K264" s="337">
        <v>0</v>
      </c>
      <c r="L264" s="344">
        <v>0</v>
      </c>
    </row>
    <row r="265" spans="1:50" s="224" customFormat="1" ht="84" x14ac:dyDescent="0.2">
      <c r="A265" s="220"/>
      <c r="B265" s="220" t="s">
        <v>1860</v>
      </c>
      <c r="C265" s="220" t="s">
        <v>1861</v>
      </c>
      <c r="D265" s="335" t="s">
        <v>1862</v>
      </c>
      <c r="E265" s="230">
        <v>84600</v>
      </c>
      <c r="F265" s="230">
        <v>0</v>
      </c>
      <c r="G265" s="230">
        <v>0</v>
      </c>
      <c r="H265" s="230">
        <v>0</v>
      </c>
      <c r="I265" s="230">
        <v>0</v>
      </c>
      <c r="J265" s="230">
        <v>0</v>
      </c>
      <c r="K265" s="230">
        <v>0</v>
      </c>
      <c r="L265" s="230">
        <v>0</v>
      </c>
    </row>
    <row r="266" spans="1:50" s="224" customFormat="1" ht="63" x14ac:dyDescent="0.2">
      <c r="A266" s="220"/>
      <c r="B266" s="220" t="s">
        <v>1860</v>
      </c>
      <c r="C266" s="220" t="s">
        <v>1863</v>
      </c>
      <c r="D266" s="335" t="s">
        <v>1864</v>
      </c>
      <c r="E266" s="230">
        <v>20000</v>
      </c>
      <c r="F266" s="230">
        <v>0</v>
      </c>
      <c r="G266" s="230">
        <v>0</v>
      </c>
      <c r="H266" s="230">
        <v>0</v>
      </c>
      <c r="I266" s="230">
        <v>0</v>
      </c>
      <c r="J266" s="230">
        <v>0</v>
      </c>
      <c r="K266" s="230">
        <v>0</v>
      </c>
      <c r="L266" s="230">
        <v>0</v>
      </c>
    </row>
    <row r="267" spans="1:50" s="224" customFormat="1" ht="42" x14ac:dyDescent="0.2">
      <c r="A267" s="220"/>
      <c r="B267" s="220" t="s">
        <v>1865</v>
      </c>
      <c r="C267" s="220" t="s">
        <v>1866</v>
      </c>
      <c r="D267" s="335" t="s">
        <v>1867</v>
      </c>
      <c r="E267" s="230">
        <v>20</v>
      </c>
      <c r="F267" s="230">
        <v>0</v>
      </c>
      <c r="G267" s="230">
        <v>0</v>
      </c>
      <c r="H267" s="230">
        <v>0</v>
      </c>
      <c r="I267" s="230">
        <v>0</v>
      </c>
      <c r="J267" s="230">
        <v>0</v>
      </c>
      <c r="K267" s="230">
        <v>0</v>
      </c>
      <c r="L267" s="230">
        <v>0</v>
      </c>
    </row>
    <row r="268" spans="1:50" s="224" customFormat="1" ht="21" x14ac:dyDescent="0.2">
      <c r="A268" s="220"/>
      <c r="B268" s="220" t="s">
        <v>1865</v>
      </c>
      <c r="C268" s="220" t="s">
        <v>1868</v>
      </c>
      <c r="D268" s="335" t="s">
        <v>1869</v>
      </c>
      <c r="E268" s="230">
        <v>-20</v>
      </c>
      <c r="F268" s="230">
        <v>0</v>
      </c>
      <c r="G268" s="230">
        <v>0</v>
      </c>
      <c r="H268" s="230">
        <v>0</v>
      </c>
      <c r="I268" s="230">
        <v>0</v>
      </c>
      <c r="J268" s="230">
        <v>0</v>
      </c>
      <c r="K268" s="230">
        <v>0</v>
      </c>
      <c r="L268" s="230">
        <v>0</v>
      </c>
    </row>
    <row r="269" spans="1:50" s="224" customFormat="1" ht="42" x14ac:dyDescent="0.2">
      <c r="A269" s="220"/>
      <c r="B269" s="220" t="s">
        <v>1865</v>
      </c>
      <c r="C269" s="220" t="s">
        <v>1870</v>
      </c>
      <c r="D269" s="335" t="s">
        <v>1867</v>
      </c>
      <c r="E269" s="230">
        <v>20</v>
      </c>
      <c r="F269" s="230">
        <v>0</v>
      </c>
      <c r="G269" s="230">
        <v>0</v>
      </c>
      <c r="H269" s="230">
        <v>0</v>
      </c>
      <c r="I269" s="230">
        <v>0</v>
      </c>
      <c r="J269" s="230">
        <v>0</v>
      </c>
      <c r="K269" s="230">
        <v>0</v>
      </c>
      <c r="L269" s="230">
        <v>0</v>
      </c>
    </row>
    <row r="270" spans="1:50" s="224" customFormat="1" ht="21" x14ac:dyDescent="0.2">
      <c r="A270" s="220"/>
      <c r="B270" s="220" t="s">
        <v>1279</v>
      </c>
      <c r="C270" s="220" t="s">
        <v>1871</v>
      </c>
      <c r="D270" s="335" t="s">
        <v>1872</v>
      </c>
      <c r="E270" s="230">
        <v>5000</v>
      </c>
      <c r="F270" s="230">
        <v>0</v>
      </c>
      <c r="G270" s="230">
        <v>0</v>
      </c>
      <c r="H270" s="230">
        <v>0</v>
      </c>
      <c r="I270" s="230">
        <v>0</v>
      </c>
      <c r="J270" s="230">
        <v>0</v>
      </c>
      <c r="K270" s="230">
        <v>0</v>
      </c>
      <c r="L270" s="230">
        <v>0</v>
      </c>
    </row>
    <row r="271" spans="1:50" s="224" customFormat="1" ht="42" x14ac:dyDescent="0.2">
      <c r="A271" s="220"/>
      <c r="B271" s="220" t="s">
        <v>1279</v>
      </c>
      <c r="C271" s="220" t="s">
        <v>1873</v>
      </c>
      <c r="D271" s="335" t="s">
        <v>1874</v>
      </c>
      <c r="E271" s="230">
        <v>-5000</v>
      </c>
      <c r="F271" s="230">
        <v>0</v>
      </c>
      <c r="G271" s="230">
        <v>0</v>
      </c>
      <c r="H271" s="230">
        <v>0</v>
      </c>
      <c r="I271" s="230">
        <v>0</v>
      </c>
      <c r="J271" s="230">
        <v>0</v>
      </c>
      <c r="K271" s="230">
        <v>0</v>
      </c>
      <c r="L271" s="230">
        <v>0</v>
      </c>
    </row>
    <row r="272" spans="1:50" s="219" customFormat="1" ht="21" x14ac:dyDescent="0.2">
      <c r="A272" s="886" t="s">
        <v>1875</v>
      </c>
      <c r="B272" s="887"/>
      <c r="C272" s="887"/>
      <c r="D272" s="888"/>
      <c r="E272" s="245">
        <v>5871060</v>
      </c>
      <c r="F272" s="245">
        <v>0</v>
      </c>
      <c r="G272" s="245">
        <v>0</v>
      </c>
      <c r="H272" s="245">
        <v>0</v>
      </c>
      <c r="I272" s="245">
        <v>0</v>
      </c>
      <c r="J272" s="245">
        <v>0</v>
      </c>
      <c r="K272" s="245">
        <v>0</v>
      </c>
      <c r="L272" s="245">
        <v>0</v>
      </c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  <c r="AA272" s="224"/>
      <c r="AB272" s="224"/>
      <c r="AC272" s="224"/>
      <c r="AD272" s="224"/>
      <c r="AE272" s="224"/>
      <c r="AF272" s="224"/>
      <c r="AG272" s="224"/>
      <c r="AH272" s="224"/>
      <c r="AI272" s="224"/>
      <c r="AJ272" s="224"/>
      <c r="AK272" s="224"/>
      <c r="AL272" s="224"/>
      <c r="AM272" s="224"/>
      <c r="AN272" s="224"/>
      <c r="AO272" s="224"/>
      <c r="AP272" s="224"/>
      <c r="AQ272" s="224"/>
      <c r="AR272" s="224"/>
      <c r="AS272" s="224"/>
      <c r="AT272" s="224"/>
      <c r="AU272" s="224"/>
      <c r="AV272" s="224"/>
      <c r="AW272" s="224"/>
      <c r="AX272" s="224"/>
    </row>
    <row r="273" spans="1:12" s="232" customFormat="1" ht="21" x14ac:dyDescent="0.2">
      <c r="A273" s="240" t="s">
        <v>452</v>
      </c>
      <c r="B273" s="240"/>
      <c r="C273" s="238"/>
      <c r="D273" s="346"/>
      <c r="E273" s="242"/>
      <c r="F273" s="242"/>
      <c r="G273" s="242"/>
      <c r="H273" s="242"/>
      <c r="I273" s="242"/>
      <c r="J273" s="230">
        <v>0</v>
      </c>
      <c r="K273" s="242"/>
      <c r="L273" s="242"/>
    </row>
    <row r="274" spans="1:12" s="224" customFormat="1" ht="84" x14ac:dyDescent="0.2">
      <c r="A274" s="220"/>
      <c r="B274" s="220" t="s">
        <v>1292</v>
      </c>
      <c r="C274" s="220" t="s">
        <v>1876</v>
      </c>
      <c r="D274" s="335" t="s">
        <v>1877</v>
      </c>
      <c r="E274" s="230">
        <v>10000</v>
      </c>
      <c r="F274" s="230">
        <v>0</v>
      </c>
      <c r="G274" s="230">
        <v>0</v>
      </c>
      <c r="H274" s="230">
        <v>1300</v>
      </c>
      <c r="I274" s="230">
        <v>300</v>
      </c>
      <c r="J274" s="230">
        <v>1300</v>
      </c>
      <c r="K274" s="230">
        <v>300</v>
      </c>
      <c r="L274" s="230">
        <v>8400</v>
      </c>
    </row>
    <row r="275" spans="1:12" s="229" customFormat="1" ht="84" x14ac:dyDescent="0.2">
      <c r="A275" s="225"/>
      <c r="B275" s="225" t="s">
        <v>1878</v>
      </c>
      <c r="C275" s="225" t="s">
        <v>1879</v>
      </c>
      <c r="D275" s="336" t="s">
        <v>1880</v>
      </c>
      <c r="E275" s="231">
        <v>8500</v>
      </c>
      <c r="F275" s="231">
        <v>0</v>
      </c>
      <c r="G275" s="231">
        <v>0</v>
      </c>
      <c r="H275" s="231">
        <v>1105</v>
      </c>
      <c r="I275" s="231">
        <v>255</v>
      </c>
      <c r="J275" s="230">
        <v>1105</v>
      </c>
      <c r="K275" s="231">
        <v>255</v>
      </c>
      <c r="L275" s="231">
        <v>7140</v>
      </c>
    </row>
    <row r="276" spans="1:12" s="224" customFormat="1" ht="63" x14ac:dyDescent="0.2">
      <c r="A276" s="220"/>
      <c r="B276" s="220" t="s">
        <v>1434</v>
      </c>
      <c r="C276" s="220" t="s">
        <v>1881</v>
      </c>
      <c r="D276" s="335" t="s">
        <v>1882</v>
      </c>
      <c r="E276" s="230">
        <v>7000</v>
      </c>
      <c r="F276" s="230">
        <v>0</v>
      </c>
      <c r="G276" s="230">
        <v>0</v>
      </c>
      <c r="H276" s="230">
        <v>910</v>
      </c>
      <c r="I276" s="230">
        <v>210</v>
      </c>
      <c r="J276" s="230">
        <v>910</v>
      </c>
      <c r="K276" s="230">
        <v>210</v>
      </c>
      <c r="L276" s="230">
        <v>5880</v>
      </c>
    </row>
    <row r="277" spans="1:12" s="224" customFormat="1" ht="84" x14ac:dyDescent="0.2">
      <c r="A277" s="220"/>
      <c r="B277" s="220" t="s">
        <v>1437</v>
      </c>
      <c r="C277" s="220" t="s">
        <v>1883</v>
      </c>
      <c r="D277" s="335" t="s">
        <v>1884</v>
      </c>
      <c r="E277" s="230">
        <v>1500</v>
      </c>
      <c r="F277" s="230">
        <v>0</v>
      </c>
      <c r="G277" s="230">
        <v>0</v>
      </c>
      <c r="H277" s="230">
        <v>195</v>
      </c>
      <c r="I277" s="230">
        <v>45</v>
      </c>
      <c r="J277" s="230">
        <v>195</v>
      </c>
      <c r="K277" s="230">
        <v>45</v>
      </c>
      <c r="L277" s="230">
        <v>1260</v>
      </c>
    </row>
    <row r="278" spans="1:12" s="224" customFormat="1" ht="84" x14ac:dyDescent="0.2">
      <c r="A278" s="220"/>
      <c r="B278" s="220" t="s">
        <v>1457</v>
      </c>
      <c r="C278" s="220" t="s">
        <v>1885</v>
      </c>
      <c r="D278" s="335" t="s">
        <v>1886</v>
      </c>
      <c r="E278" s="230">
        <v>5500</v>
      </c>
      <c r="F278" s="230">
        <v>0</v>
      </c>
      <c r="G278" s="230">
        <v>0</v>
      </c>
      <c r="H278" s="230">
        <v>715</v>
      </c>
      <c r="I278" s="230">
        <v>165</v>
      </c>
      <c r="J278" s="230">
        <v>715</v>
      </c>
      <c r="K278" s="230">
        <v>165</v>
      </c>
      <c r="L278" s="230">
        <v>4620</v>
      </c>
    </row>
    <row r="279" spans="1:12" s="224" customFormat="1" ht="63" x14ac:dyDescent="0.2">
      <c r="A279" s="220"/>
      <c r="B279" s="220" t="s">
        <v>1478</v>
      </c>
      <c r="C279" s="220" t="s">
        <v>1887</v>
      </c>
      <c r="D279" s="335" t="s">
        <v>1888</v>
      </c>
      <c r="E279" s="221">
        <v>10500</v>
      </c>
      <c r="F279" s="230">
        <v>0</v>
      </c>
      <c r="G279" s="230">
        <v>0</v>
      </c>
      <c r="H279" s="230">
        <v>1365</v>
      </c>
      <c r="I279" s="230">
        <v>315</v>
      </c>
      <c r="J279" s="230">
        <v>1365</v>
      </c>
      <c r="K279" s="230">
        <v>315</v>
      </c>
      <c r="L279" s="230">
        <v>8820</v>
      </c>
    </row>
    <row r="280" spans="1:12" s="232" customFormat="1" ht="21" x14ac:dyDescent="0.2">
      <c r="A280" s="886" t="s">
        <v>1889</v>
      </c>
      <c r="B280" s="887"/>
      <c r="C280" s="887"/>
      <c r="D280" s="888"/>
      <c r="E280" s="245">
        <v>43000</v>
      </c>
      <c r="F280" s="245">
        <v>0</v>
      </c>
      <c r="G280" s="245">
        <v>0</v>
      </c>
      <c r="H280" s="245">
        <v>5590</v>
      </c>
      <c r="I280" s="245">
        <v>1290</v>
      </c>
      <c r="J280" s="245">
        <v>5590</v>
      </c>
      <c r="K280" s="245">
        <v>1290</v>
      </c>
      <c r="L280" s="245">
        <v>36120</v>
      </c>
    </row>
    <row r="281" spans="1:12" s="219" customFormat="1" ht="21" x14ac:dyDescent="0.2">
      <c r="A281" s="233" t="s">
        <v>52</v>
      </c>
      <c r="B281" s="233"/>
      <c r="C281" s="217"/>
      <c r="D281" s="333"/>
      <c r="E281" s="239"/>
      <c r="F281" s="239"/>
      <c r="G281" s="239"/>
      <c r="H281" s="239"/>
      <c r="I281" s="239"/>
      <c r="J281" s="230">
        <v>0</v>
      </c>
      <c r="K281" s="239"/>
      <c r="L281" s="239"/>
    </row>
    <row r="282" spans="1:12" s="224" customFormat="1" ht="63" x14ac:dyDescent="0.2">
      <c r="A282" s="220"/>
      <c r="B282" s="220" t="s">
        <v>1448</v>
      </c>
      <c r="C282" s="220" t="s">
        <v>1890</v>
      </c>
      <c r="D282" s="335" t="s">
        <v>1891</v>
      </c>
      <c r="E282" s="230">
        <v>8000</v>
      </c>
      <c r="F282" s="230">
        <v>0</v>
      </c>
      <c r="G282" s="230">
        <v>0</v>
      </c>
      <c r="H282" s="230">
        <v>1040</v>
      </c>
      <c r="I282" s="230">
        <v>240</v>
      </c>
      <c r="J282" s="230">
        <v>1040</v>
      </c>
      <c r="K282" s="230">
        <v>240</v>
      </c>
      <c r="L282" s="230">
        <v>6720</v>
      </c>
    </row>
    <row r="283" spans="1:12" s="224" customFormat="1" ht="63" x14ac:dyDescent="0.2">
      <c r="A283" s="220"/>
      <c r="B283" s="220" t="s">
        <v>1892</v>
      </c>
      <c r="C283" s="220" t="s">
        <v>1893</v>
      </c>
      <c r="D283" s="335" t="s">
        <v>1894</v>
      </c>
      <c r="E283" s="230">
        <v>1500</v>
      </c>
      <c r="F283" s="230">
        <v>0</v>
      </c>
      <c r="G283" s="230">
        <v>0</v>
      </c>
      <c r="H283" s="230">
        <v>195</v>
      </c>
      <c r="I283" s="230">
        <v>45</v>
      </c>
      <c r="J283" s="230">
        <v>195</v>
      </c>
      <c r="K283" s="230">
        <v>45</v>
      </c>
      <c r="L283" s="230">
        <v>1260</v>
      </c>
    </row>
    <row r="284" spans="1:12" s="224" customFormat="1" ht="63" x14ac:dyDescent="0.2">
      <c r="A284" s="220"/>
      <c r="B284" s="220" t="s">
        <v>1500</v>
      </c>
      <c r="C284" s="220" t="s">
        <v>1895</v>
      </c>
      <c r="D284" s="335" t="s">
        <v>1896</v>
      </c>
      <c r="E284" s="230">
        <v>6500</v>
      </c>
      <c r="F284" s="230">
        <v>0</v>
      </c>
      <c r="G284" s="230">
        <v>0</v>
      </c>
      <c r="H284" s="230">
        <v>845</v>
      </c>
      <c r="I284" s="230">
        <v>195</v>
      </c>
      <c r="J284" s="230">
        <v>845</v>
      </c>
      <c r="K284" s="230">
        <v>195</v>
      </c>
      <c r="L284" s="230">
        <v>5460</v>
      </c>
    </row>
    <row r="285" spans="1:12" s="224" customFormat="1" ht="63" x14ac:dyDescent="0.2">
      <c r="A285" s="220"/>
      <c r="B285" s="220" t="s">
        <v>1897</v>
      </c>
      <c r="C285" s="220" t="s">
        <v>1898</v>
      </c>
      <c r="D285" s="335" t="s">
        <v>1899</v>
      </c>
      <c r="E285" s="230">
        <v>8750</v>
      </c>
      <c r="F285" s="230">
        <v>0</v>
      </c>
      <c r="G285" s="230">
        <v>0</v>
      </c>
      <c r="H285" s="230">
        <v>1137.5</v>
      </c>
      <c r="I285" s="230">
        <v>262.5</v>
      </c>
      <c r="J285" s="230">
        <v>1137.5</v>
      </c>
      <c r="K285" s="230">
        <v>262.5</v>
      </c>
      <c r="L285" s="230">
        <v>7350</v>
      </c>
    </row>
    <row r="286" spans="1:12" s="219" customFormat="1" ht="21" x14ac:dyDescent="0.2">
      <c r="A286" s="886" t="s">
        <v>1900</v>
      </c>
      <c r="B286" s="887"/>
      <c r="C286" s="887"/>
      <c r="D286" s="888"/>
      <c r="E286" s="345">
        <v>24750</v>
      </c>
      <c r="F286" s="345">
        <v>0</v>
      </c>
      <c r="G286" s="345">
        <v>0</v>
      </c>
      <c r="H286" s="345">
        <v>3217.5</v>
      </c>
      <c r="I286" s="345">
        <v>742.5</v>
      </c>
      <c r="J286" s="345">
        <v>3217.5</v>
      </c>
      <c r="K286" s="345">
        <v>742.5</v>
      </c>
      <c r="L286" s="345">
        <v>20790</v>
      </c>
    </row>
    <row r="287" spans="1:12" s="219" customFormat="1" ht="21" x14ac:dyDescent="0.2">
      <c r="A287" s="233" t="s">
        <v>69</v>
      </c>
      <c r="B287" s="233"/>
      <c r="C287" s="217"/>
      <c r="D287" s="333"/>
      <c r="E287" s="239"/>
      <c r="F287" s="239"/>
      <c r="G287" s="239"/>
      <c r="H287" s="239"/>
      <c r="I287" s="239"/>
      <c r="J287" s="230">
        <v>0</v>
      </c>
      <c r="K287" s="239"/>
      <c r="L287" s="239"/>
    </row>
    <row r="288" spans="1:12" s="229" customFormat="1" ht="84" x14ac:dyDescent="0.2">
      <c r="A288" s="225"/>
      <c r="B288" s="225" t="s">
        <v>1392</v>
      </c>
      <c r="C288" s="225" t="s">
        <v>1901</v>
      </c>
      <c r="D288" s="336" t="s">
        <v>1902</v>
      </c>
      <c r="E288" s="231">
        <v>14400</v>
      </c>
      <c r="F288" s="231">
        <v>0</v>
      </c>
      <c r="G288" s="231">
        <v>0</v>
      </c>
      <c r="H288" s="231">
        <v>1872</v>
      </c>
      <c r="I288" s="231">
        <v>432</v>
      </c>
      <c r="J288" s="230">
        <v>1872</v>
      </c>
      <c r="K288" s="231">
        <v>432</v>
      </c>
      <c r="L288" s="231">
        <v>12096</v>
      </c>
    </row>
    <row r="289" spans="1:12" s="229" customFormat="1" ht="84" x14ac:dyDescent="0.2">
      <c r="A289" s="225"/>
      <c r="B289" s="225" t="s">
        <v>1392</v>
      </c>
      <c r="C289" s="225" t="s">
        <v>1903</v>
      </c>
      <c r="D289" s="336" t="s">
        <v>1904</v>
      </c>
      <c r="E289" s="231">
        <v>9000</v>
      </c>
      <c r="F289" s="231">
        <v>0</v>
      </c>
      <c r="G289" s="231">
        <v>0</v>
      </c>
      <c r="H289" s="231">
        <v>1170</v>
      </c>
      <c r="I289" s="231">
        <v>270</v>
      </c>
      <c r="J289" s="230">
        <v>1170</v>
      </c>
      <c r="K289" s="231">
        <v>270</v>
      </c>
      <c r="L289" s="231">
        <v>7560</v>
      </c>
    </row>
    <row r="290" spans="1:12" s="224" customFormat="1" ht="63" x14ac:dyDescent="0.2">
      <c r="A290" s="220"/>
      <c r="B290" s="220" t="s">
        <v>1690</v>
      </c>
      <c r="C290" s="220" t="s">
        <v>1905</v>
      </c>
      <c r="D290" s="335" t="s">
        <v>1906</v>
      </c>
      <c r="E290" s="230">
        <v>15000</v>
      </c>
      <c r="F290" s="230">
        <v>0</v>
      </c>
      <c r="G290" s="230">
        <v>0</v>
      </c>
      <c r="H290" s="230">
        <v>1950</v>
      </c>
      <c r="I290" s="230">
        <v>450</v>
      </c>
      <c r="J290" s="230">
        <v>1950</v>
      </c>
      <c r="K290" s="230">
        <v>450</v>
      </c>
      <c r="L290" s="230">
        <v>12600</v>
      </c>
    </row>
    <row r="291" spans="1:12" s="224" customFormat="1" ht="63" x14ac:dyDescent="0.2">
      <c r="A291" s="220"/>
      <c r="B291" s="220" t="s">
        <v>1907</v>
      </c>
      <c r="C291" s="220" t="s">
        <v>1908</v>
      </c>
      <c r="D291" s="335" t="s">
        <v>1909</v>
      </c>
      <c r="E291" s="230">
        <v>10200</v>
      </c>
      <c r="F291" s="230">
        <v>0</v>
      </c>
      <c r="G291" s="230">
        <v>0</v>
      </c>
      <c r="H291" s="230">
        <v>1326</v>
      </c>
      <c r="I291" s="230">
        <v>306</v>
      </c>
      <c r="J291" s="230">
        <v>1326</v>
      </c>
      <c r="K291" s="230">
        <v>306</v>
      </c>
      <c r="L291" s="230">
        <v>8568</v>
      </c>
    </row>
    <row r="292" spans="1:12" s="224" customFormat="1" ht="63" x14ac:dyDescent="0.2">
      <c r="A292" s="220"/>
      <c r="B292" s="220" t="s">
        <v>1618</v>
      </c>
      <c r="C292" s="220" t="s">
        <v>1910</v>
      </c>
      <c r="D292" s="335" t="s">
        <v>1911</v>
      </c>
      <c r="E292" s="337">
        <v>50000</v>
      </c>
      <c r="F292" s="337">
        <v>0</v>
      </c>
      <c r="G292" s="337">
        <v>0</v>
      </c>
      <c r="H292" s="230">
        <v>6500</v>
      </c>
      <c r="I292" s="230">
        <v>1500</v>
      </c>
      <c r="J292" s="230">
        <v>6500</v>
      </c>
      <c r="K292" s="230">
        <v>1500</v>
      </c>
      <c r="L292" s="230">
        <v>42000</v>
      </c>
    </row>
    <row r="293" spans="1:12" s="224" customFormat="1" ht="63" x14ac:dyDescent="0.2">
      <c r="A293" s="220"/>
      <c r="B293" s="220" t="s">
        <v>1618</v>
      </c>
      <c r="C293" s="220" t="s">
        <v>1912</v>
      </c>
      <c r="D293" s="335" t="s">
        <v>1913</v>
      </c>
      <c r="E293" s="337">
        <v>5400</v>
      </c>
      <c r="F293" s="337">
        <v>0</v>
      </c>
      <c r="G293" s="337">
        <v>0</v>
      </c>
      <c r="H293" s="230">
        <v>702</v>
      </c>
      <c r="I293" s="230">
        <v>162</v>
      </c>
      <c r="J293" s="230">
        <v>702</v>
      </c>
      <c r="K293" s="230">
        <v>162</v>
      </c>
      <c r="L293" s="230">
        <v>4536</v>
      </c>
    </row>
    <row r="294" spans="1:12" s="224" customFormat="1" ht="63" x14ac:dyDescent="0.2">
      <c r="A294" s="220"/>
      <c r="B294" s="220" t="s">
        <v>1586</v>
      </c>
      <c r="C294" s="220" t="s">
        <v>1914</v>
      </c>
      <c r="D294" s="335" t="s">
        <v>1915</v>
      </c>
      <c r="E294" s="337">
        <v>50000</v>
      </c>
      <c r="F294" s="337">
        <v>0</v>
      </c>
      <c r="G294" s="337">
        <v>0</v>
      </c>
      <c r="H294" s="230">
        <v>6500</v>
      </c>
      <c r="I294" s="230">
        <v>1500</v>
      </c>
      <c r="J294" s="230">
        <v>6500</v>
      </c>
      <c r="K294" s="230">
        <v>1500</v>
      </c>
      <c r="L294" s="230">
        <v>42000</v>
      </c>
    </row>
    <row r="295" spans="1:12" s="219" customFormat="1" ht="21" x14ac:dyDescent="0.2">
      <c r="A295" s="886" t="s">
        <v>1916</v>
      </c>
      <c r="B295" s="887"/>
      <c r="C295" s="887"/>
      <c r="D295" s="888"/>
      <c r="E295" s="345">
        <v>154000</v>
      </c>
      <c r="F295" s="345">
        <v>0</v>
      </c>
      <c r="G295" s="345">
        <v>0</v>
      </c>
      <c r="H295" s="345">
        <v>20020</v>
      </c>
      <c r="I295" s="345">
        <v>4620</v>
      </c>
      <c r="J295" s="345">
        <v>20020</v>
      </c>
      <c r="K295" s="345">
        <v>4620</v>
      </c>
      <c r="L295" s="345">
        <v>129360</v>
      </c>
    </row>
    <row r="296" spans="1:12" s="219" customFormat="1" ht="21" x14ac:dyDescent="0.2">
      <c r="A296" s="233" t="s">
        <v>54</v>
      </c>
      <c r="B296" s="233"/>
      <c r="C296" s="217"/>
      <c r="D296" s="333"/>
      <c r="E296" s="239"/>
      <c r="F296" s="239"/>
      <c r="G296" s="239"/>
      <c r="H296" s="239"/>
      <c r="I296" s="239"/>
      <c r="J296" s="230">
        <v>0</v>
      </c>
      <c r="K296" s="239"/>
      <c r="L296" s="239"/>
    </row>
    <row r="297" spans="1:12" s="224" customFormat="1" ht="84" x14ac:dyDescent="0.2">
      <c r="A297" s="220"/>
      <c r="B297" s="220" t="s">
        <v>1370</v>
      </c>
      <c r="C297" s="220" t="s">
        <v>1917</v>
      </c>
      <c r="D297" s="335" t="s">
        <v>1918</v>
      </c>
      <c r="E297" s="230">
        <v>56700</v>
      </c>
      <c r="F297" s="230">
        <v>0</v>
      </c>
      <c r="G297" s="230">
        <v>0</v>
      </c>
      <c r="H297" s="230">
        <v>7371</v>
      </c>
      <c r="I297" s="230">
        <v>1701</v>
      </c>
      <c r="J297" s="230">
        <v>7371</v>
      </c>
      <c r="K297" s="230">
        <v>1701</v>
      </c>
      <c r="L297" s="230">
        <v>47628</v>
      </c>
    </row>
    <row r="298" spans="1:12" s="229" customFormat="1" ht="63" x14ac:dyDescent="0.2">
      <c r="A298" s="225"/>
      <c r="B298" s="225" t="s">
        <v>1412</v>
      </c>
      <c r="C298" s="225" t="s">
        <v>1919</v>
      </c>
      <c r="D298" s="336" t="s">
        <v>1920</v>
      </c>
      <c r="E298" s="231">
        <v>10200</v>
      </c>
      <c r="F298" s="231">
        <v>0</v>
      </c>
      <c r="G298" s="231">
        <v>0</v>
      </c>
      <c r="H298" s="231">
        <v>1326</v>
      </c>
      <c r="I298" s="231">
        <v>306</v>
      </c>
      <c r="J298" s="230">
        <v>1326</v>
      </c>
      <c r="K298" s="231">
        <v>306</v>
      </c>
      <c r="L298" s="231">
        <v>8568</v>
      </c>
    </row>
    <row r="299" spans="1:12" s="224" customFormat="1" ht="63" x14ac:dyDescent="0.2">
      <c r="A299" s="220"/>
      <c r="B299" s="220" t="s">
        <v>1921</v>
      </c>
      <c r="C299" s="220" t="s">
        <v>1922</v>
      </c>
      <c r="D299" s="335" t="s">
        <v>1923</v>
      </c>
      <c r="E299" s="221">
        <v>22500</v>
      </c>
      <c r="F299" s="230">
        <v>0</v>
      </c>
      <c r="G299" s="230">
        <v>0</v>
      </c>
      <c r="H299" s="230">
        <v>2925</v>
      </c>
      <c r="I299" s="230">
        <v>675</v>
      </c>
      <c r="J299" s="230">
        <v>2925</v>
      </c>
      <c r="K299" s="230">
        <v>675</v>
      </c>
      <c r="L299" s="230">
        <v>18900</v>
      </c>
    </row>
    <row r="300" spans="1:12" s="224" customFormat="1" ht="63" x14ac:dyDescent="0.2">
      <c r="A300" s="220"/>
      <c r="B300" s="220" t="s">
        <v>1675</v>
      </c>
      <c r="C300" s="220" t="s">
        <v>1924</v>
      </c>
      <c r="D300" s="335" t="s">
        <v>1925</v>
      </c>
      <c r="E300" s="221">
        <v>4500</v>
      </c>
      <c r="F300" s="230">
        <v>0</v>
      </c>
      <c r="G300" s="230">
        <v>0</v>
      </c>
      <c r="H300" s="230">
        <v>585</v>
      </c>
      <c r="I300" s="230">
        <v>135</v>
      </c>
      <c r="J300" s="230">
        <v>585</v>
      </c>
      <c r="K300" s="230">
        <v>135</v>
      </c>
      <c r="L300" s="230">
        <v>3780</v>
      </c>
    </row>
    <row r="301" spans="1:12" s="224" customFormat="1" ht="84" x14ac:dyDescent="0.2">
      <c r="A301" s="220"/>
      <c r="B301" s="220" t="s">
        <v>1926</v>
      </c>
      <c r="C301" s="220" t="s">
        <v>1927</v>
      </c>
      <c r="D301" s="335" t="s">
        <v>1928</v>
      </c>
      <c r="E301" s="230">
        <v>14000</v>
      </c>
      <c r="F301" s="230">
        <v>0</v>
      </c>
      <c r="G301" s="230">
        <v>0</v>
      </c>
      <c r="H301" s="230">
        <v>1820</v>
      </c>
      <c r="I301" s="230">
        <v>420</v>
      </c>
      <c r="J301" s="230">
        <v>1820</v>
      </c>
      <c r="K301" s="230">
        <v>420</v>
      </c>
      <c r="L301" s="230">
        <v>11760</v>
      </c>
    </row>
    <row r="302" spans="1:12" s="136" customFormat="1" ht="63" x14ac:dyDescent="0.2">
      <c r="A302" s="220"/>
      <c r="B302" s="220" t="s">
        <v>1929</v>
      </c>
      <c r="C302" s="220" t="s">
        <v>1930</v>
      </c>
      <c r="D302" s="335" t="s">
        <v>1931</v>
      </c>
      <c r="E302" s="230">
        <v>6500</v>
      </c>
      <c r="F302" s="230">
        <v>0</v>
      </c>
      <c r="G302" s="230">
        <v>0</v>
      </c>
      <c r="H302" s="230">
        <v>845</v>
      </c>
      <c r="I302" s="230">
        <v>195</v>
      </c>
      <c r="J302" s="230">
        <v>845</v>
      </c>
      <c r="K302" s="230">
        <v>195</v>
      </c>
      <c r="L302" s="230">
        <v>5460</v>
      </c>
    </row>
    <row r="303" spans="1:12" s="136" customFormat="1" ht="84" x14ac:dyDescent="0.2">
      <c r="A303" s="220"/>
      <c r="B303" s="220" t="s">
        <v>1929</v>
      </c>
      <c r="C303" s="220" t="s">
        <v>1932</v>
      </c>
      <c r="D303" s="335" t="s">
        <v>1933</v>
      </c>
      <c r="E303" s="230">
        <v>58200</v>
      </c>
      <c r="F303" s="230">
        <v>0</v>
      </c>
      <c r="G303" s="230">
        <v>0</v>
      </c>
      <c r="H303" s="230">
        <v>7566</v>
      </c>
      <c r="I303" s="230">
        <v>1746</v>
      </c>
      <c r="J303" s="230">
        <v>7566</v>
      </c>
      <c r="K303" s="230">
        <v>1746</v>
      </c>
      <c r="L303" s="230">
        <v>48888</v>
      </c>
    </row>
    <row r="304" spans="1:12" s="136" customFormat="1" ht="63" x14ac:dyDescent="0.2">
      <c r="A304" s="220"/>
      <c r="B304" s="220" t="s">
        <v>1934</v>
      </c>
      <c r="C304" s="220" t="s">
        <v>1935</v>
      </c>
      <c r="D304" s="335" t="s">
        <v>1936</v>
      </c>
      <c r="E304" s="230">
        <v>750</v>
      </c>
      <c r="F304" s="230">
        <v>0</v>
      </c>
      <c r="G304" s="230">
        <v>0</v>
      </c>
      <c r="H304" s="230">
        <v>97.5</v>
      </c>
      <c r="I304" s="230">
        <v>22.5</v>
      </c>
      <c r="J304" s="230">
        <v>97.5</v>
      </c>
      <c r="K304" s="230">
        <v>22.5</v>
      </c>
      <c r="L304" s="230">
        <v>630</v>
      </c>
    </row>
    <row r="305" spans="1:50" s="136" customFormat="1" ht="84" x14ac:dyDescent="0.2">
      <c r="A305" s="220"/>
      <c r="B305" s="220" t="s">
        <v>1560</v>
      </c>
      <c r="C305" s="220" t="s">
        <v>1937</v>
      </c>
      <c r="D305" s="335" t="s">
        <v>1938</v>
      </c>
      <c r="E305" s="230">
        <v>75030</v>
      </c>
      <c r="F305" s="230">
        <v>3001.2</v>
      </c>
      <c r="G305" s="230">
        <v>1500.6</v>
      </c>
      <c r="H305" s="230">
        <v>0</v>
      </c>
      <c r="I305" s="230">
        <v>0</v>
      </c>
      <c r="J305" s="230">
        <v>3001.2</v>
      </c>
      <c r="K305" s="230">
        <v>1500.6</v>
      </c>
      <c r="L305" s="230">
        <v>70528.2</v>
      </c>
    </row>
    <row r="306" spans="1:50" s="219" customFormat="1" ht="21" x14ac:dyDescent="0.2">
      <c r="A306" s="886" t="s">
        <v>1939</v>
      </c>
      <c r="B306" s="887"/>
      <c r="C306" s="887"/>
      <c r="D306" s="888"/>
      <c r="E306" s="345">
        <v>248380</v>
      </c>
      <c r="F306" s="345">
        <v>3001.2</v>
      </c>
      <c r="G306" s="345">
        <v>1500.6</v>
      </c>
      <c r="H306" s="345">
        <v>22535.5</v>
      </c>
      <c r="I306" s="345">
        <v>5200.5</v>
      </c>
      <c r="J306" s="345">
        <v>25536.7</v>
      </c>
      <c r="K306" s="345">
        <v>6701.1</v>
      </c>
      <c r="L306" s="345">
        <v>216142.2</v>
      </c>
    </row>
    <row r="307" spans="1:50" s="224" customFormat="1" ht="21" x14ac:dyDescent="0.2">
      <c r="A307" s="233" t="s">
        <v>71</v>
      </c>
      <c r="B307" s="233"/>
      <c r="C307" s="217"/>
      <c r="D307" s="333"/>
      <c r="E307" s="218"/>
      <c r="F307" s="218"/>
      <c r="G307" s="218"/>
      <c r="H307" s="218"/>
      <c r="I307" s="218"/>
      <c r="J307" s="230">
        <v>0</v>
      </c>
      <c r="K307" s="218"/>
      <c r="L307" s="218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  <c r="AH307" s="219"/>
      <c r="AI307" s="219"/>
      <c r="AJ307" s="219"/>
      <c r="AK307" s="219"/>
      <c r="AL307" s="219"/>
      <c r="AM307" s="219"/>
      <c r="AN307" s="219"/>
      <c r="AO307" s="219"/>
      <c r="AP307" s="219"/>
      <c r="AQ307" s="219"/>
      <c r="AR307" s="219"/>
      <c r="AS307" s="219"/>
      <c r="AT307" s="219"/>
      <c r="AU307" s="219"/>
      <c r="AV307" s="219"/>
      <c r="AW307" s="219"/>
      <c r="AX307" s="219"/>
    </row>
    <row r="308" spans="1:50" s="224" customFormat="1" ht="63" x14ac:dyDescent="0.2">
      <c r="A308" s="220"/>
      <c r="B308" s="220" t="s">
        <v>1940</v>
      </c>
      <c r="C308" s="220" t="s">
        <v>1941</v>
      </c>
      <c r="D308" s="335" t="s">
        <v>1942</v>
      </c>
      <c r="E308" s="230">
        <v>60000</v>
      </c>
      <c r="F308" s="230">
        <v>0</v>
      </c>
      <c r="G308" s="230">
        <v>0</v>
      </c>
      <c r="H308" s="230">
        <v>7800</v>
      </c>
      <c r="I308" s="230">
        <v>1800</v>
      </c>
      <c r="J308" s="230">
        <v>7800</v>
      </c>
      <c r="K308" s="230">
        <v>1800</v>
      </c>
      <c r="L308" s="230">
        <v>50400</v>
      </c>
    </row>
    <row r="309" spans="1:50" s="224" customFormat="1" ht="84" x14ac:dyDescent="0.2">
      <c r="A309" s="220"/>
      <c r="B309" s="220" t="s">
        <v>1675</v>
      </c>
      <c r="C309" s="220" t="s">
        <v>1943</v>
      </c>
      <c r="D309" s="335" t="s">
        <v>1944</v>
      </c>
      <c r="E309" s="221">
        <v>283416.82</v>
      </c>
      <c r="F309" s="230">
        <v>11336.67</v>
      </c>
      <c r="G309" s="230">
        <v>5668.34</v>
      </c>
      <c r="H309" s="230">
        <v>0</v>
      </c>
      <c r="I309" s="230">
        <v>0</v>
      </c>
      <c r="J309" s="230">
        <v>11336.67</v>
      </c>
      <c r="K309" s="230">
        <v>5668.34</v>
      </c>
      <c r="L309" s="230">
        <v>266411.81</v>
      </c>
    </row>
    <row r="310" spans="1:50" s="224" customFormat="1" ht="84" x14ac:dyDescent="0.2">
      <c r="A310" s="220"/>
      <c r="B310" s="220" t="s">
        <v>1729</v>
      </c>
      <c r="C310" s="220" t="s">
        <v>1945</v>
      </c>
      <c r="D310" s="335" t="s">
        <v>1946</v>
      </c>
      <c r="E310" s="221">
        <v>94861.3</v>
      </c>
      <c r="F310" s="230">
        <v>3794.45</v>
      </c>
      <c r="G310" s="230">
        <v>1897.23</v>
      </c>
      <c r="H310" s="230">
        <v>0</v>
      </c>
      <c r="I310" s="230">
        <v>0</v>
      </c>
      <c r="J310" s="230">
        <v>3794.45</v>
      </c>
      <c r="K310" s="230">
        <v>1897.23</v>
      </c>
      <c r="L310" s="230">
        <v>89169.62</v>
      </c>
    </row>
    <row r="311" spans="1:50" s="224" customFormat="1" ht="84" x14ac:dyDescent="0.2">
      <c r="A311" s="220"/>
      <c r="B311" s="220" t="s">
        <v>1926</v>
      </c>
      <c r="C311" s="220" t="s">
        <v>1947</v>
      </c>
      <c r="D311" s="335" t="s">
        <v>1948</v>
      </c>
      <c r="E311" s="230">
        <v>30000</v>
      </c>
      <c r="F311" s="230">
        <v>0</v>
      </c>
      <c r="G311" s="230">
        <v>0</v>
      </c>
      <c r="H311" s="230">
        <v>3900</v>
      </c>
      <c r="I311" s="230">
        <v>900</v>
      </c>
      <c r="J311" s="230">
        <v>3900</v>
      </c>
      <c r="K311" s="230">
        <v>900</v>
      </c>
      <c r="L311" s="230">
        <v>25200</v>
      </c>
    </row>
    <row r="312" spans="1:50" s="224" customFormat="1" ht="84" x14ac:dyDescent="0.2">
      <c r="A312" s="220"/>
      <c r="B312" s="220" t="s">
        <v>1573</v>
      </c>
      <c r="C312" s="220" t="s">
        <v>1949</v>
      </c>
      <c r="D312" s="335" t="s">
        <v>1950</v>
      </c>
      <c r="E312" s="337">
        <v>566833.65</v>
      </c>
      <c r="F312" s="230">
        <v>22673.346000000001</v>
      </c>
      <c r="G312" s="230">
        <v>11336.673000000001</v>
      </c>
      <c r="H312" s="230">
        <v>0</v>
      </c>
      <c r="I312" s="230">
        <v>0</v>
      </c>
      <c r="J312" s="230">
        <v>22673.346000000001</v>
      </c>
      <c r="K312" s="230">
        <v>11336.673000000001</v>
      </c>
      <c r="L312" s="230">
        <v>532823.63100000005</v>
      </c>
    </row>
    <row r="313" spans="1:50" s="219" customFormat="1" ht="21" x14ac:dyDescent="0.2">
      <c r="A313" s="886" t="s">
        <v>1951</v>
      </c>
      <c r="B313" s="887"/>
      <c r="C313" s="887"/>
      <c r="D313" s="888"/>
      <c r="E313" s="245">
        <v>1035111.77</v>
      </c>
      <c r="F313" s="245">
        <v>37804.466</v>
      </c>
      <c r="G313" s="245">
        <v>18902.243000000002</v>
      </c>
      <c r="H313" s="245">
        <v>11700</v>
      </c>
      <c r="I313" s="245">
        <v>2700</v>
      </c>
      <c r="J313" s="245">
        <v>49504.466</v>
      </c>
      <c r="K313" s="245">
        <v>21602.243000000002</v>
      </c>
      <c r="L313" s="245">
        <v>964005.06099999999</v>
      </c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  <c r="AA313" s="224"/>
      <c r="AB313" s="224"/>
      <c r="AC313" s="224"/>
      <c r="AD313" s="224"/>
      <c r="AE313" s="224"/>
      <c r="AF313" s="224"/>
      <c r="AG313" s="224"/>
      <c r="AH313" s="224"/>
      <c r="AI313" s="224"/>
      <c r="AJ313" s="224"/>
      <c r="AK313" s="224"/>
      <c r="AL313" s="224"/>
      <c r="AM313" s="224"/>
      <c r="AN313" s="224"/>
      <c r="AO313" s="224"/>
      <c r="AP313" s="224"/>
      <c r="AQ313" s="224"/>
      <c r="AR313" s="224"/>
      <c r="AS313" s="224"/>
      <c r="AT313" s="224"/>
      <c r="AU313" s="224"/>
      <c r="AV313" s="224"/>
      <c r="AW313" s="224"/>
      <c r="AX313" s="224"/>
    </row>
    <row r="314" spans="1:50" s="224" customFormat="1" ht="21" x14ac:dyDescent="0.2">
      <c r="A314" s="233" t="s">
        <v>65</v>
      </c>
      <c r="B314" s="233"/>
      <c r="C314" s="217"/>
      <c r="D314" s="333"/>
      <c r="E314" s="218"/>
      <c r="F314" s="218"/>
      <c r="G314" s="218"/>
      <c r="H314" s="218"/>
      <c r="I314" s="218"/>
      <c r="J314" s="230">
        <v>0</v>
      </c>
      <c r="K314" s="218"/>
      <c r="L314" s="218"/>
      <c r="M314" s="219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19"/>
      <c r="AH314" s="219"/>
      <c r="AI314" s="219"/>
      <c r="AJ314" s="219"/>
      <c r="AK314" s="219"/>
      <c r="AL314" s="219"/>
      <c r="AM314" s="219"/>
      <c r="AN314" s="219"/>
      <c r="AO314" s="219"/>
      <c r="AP314" s="219"/>
      <c r="AQ314" s="219"/>
      <c r="AR314" s="219"/>
      <c r="AS314" s="219"/>
      <c r="AT314" s="219"/>
      <c r="AU314" s="219"/>
      <c r="AV314" s="219"/>
      <c r="AW314" s="219"/>
      <c r="AX314" s="219"/>
    </row>
    <row r="315" spans="1:50" s="224" customFormat="1" ht="84" x14ac:dyDescent="0.2">
      <c r="A315" s="220"/>
      <c r="B315" s="220" t="s">
        <v>1952</v>
      </c>
      <c r="C315" s="220" t="s">
        <v>1953</v>
      </c>
      <c r="D315" s="335" t="s">
        <v>1954</v>
      </c>
      <c r="E315" s="230">
        <v>850500</v>
      </c>
      <c r="F315" s="230">
        <v>34020</v>
      </c>
      <c r="G315" s="230">
        <v>17010</v>
      </c>
      <c r="H315" s="230">
        <v>0</v>
      </c>
      <c r="I315" s="230">
        <v>0</v>
      </c>
      <c r="J315" s="230">
        <v>34020</v>
      </c>
      <c r="K315" s="230">
        <v>17010</v>
      </c>
      <c r="L315" s="230">
        <v>799470</v>
      </c>
    </row>
    <row r="316" spans="1:50" s="224" customFormat="1" ht="21" x14ac:dyDescent="0.2">
      <c r="A316" s="886" t="s">
        <v>1955</v>
      </c>
      <c r="B316" s="887"/>
      <c r="C316" s="887"/>
      <c r="D316" s="888"/>
      <c r="E316" s="239">
        <v>850500</v>
      </c>
      <c r="F316" s="239">
        <v>34020</v>
      </c>
      <c r="G316" s="239">
        <v>17010</v>
      </c>
      <c r="H316" s="239">
        <v>0</v>
      </c>
      <c r="I316" s="239">
        <v>0</v>
      </c>
      <c r="J316" s="239">
        <v>34020</v>
      </c>
      <c r="K316" s="239">
        <v>17010</v>
      </c>
      <c r="L316" s="239">
        <v>799470</v>
      </c>
    </row>
    <row r="317" spans="1:50" s="219" customFormat="1" ht="21" x14ac:dyDescent="0.2">
      <c r="A317" s="233" t="s">
        <v>1137</v>
      </c>
      <c r="B317" s="233"/>
      <c r="C317" s="217"/>
      <c r="D317" s="333"/>
      <c r="E317" s="218"/>
      <c r="F317" s="218">
        <v>0</v>
      </c>
      <c r="G317" s="218">
        <v>0</v>
      </c>
      <c r="H317" s="218">
        <v>0</v>
      </c>
      <c r="I317" s="218">
        <v>0</v>
      </c>
      <c r="J317" s="230">
        <v>0</v>
      </c>
      <c r="K317" s="218">
        <v>0</v>
      </c>
      <c r="L317" s="218">
        <v>146000</v>
      </c>
    </row>
    <row r="318" spans="1:50" s="236" customFormat="1" ht="84" x14ac:dyDescent="0.45">
      <c r="A318" s="338"/>
      <c r="B318" s="338" t="s">
        <v>1956</v>
      </c>
      <c r="C318" s="338" t="s">
        <v>1957</v>
      </c>
      <c r="D318" s="339" t="s">
        <v>1958</v>
      </c>
      <c r="E318" s="340">
        <v>146000</v>
      </c>
      <c r="F318" s="340">
        <v>0</v>
      </c>
      <c r="G318" s="340">
        <v>0</v>
      </c>
      <c r="H318" s="340">
        <v>0</v>
      </c>
      <c r="I318" s="231">
        <v>0</v>
      </c>
      <c r="J318" s="230">
        <v>0</v>
      </c>
      <c r="K318" s="340">
        <v>0</v>
      </c>
      <c r="L318" s="340">
        <v>146000</v>
      </c>
      <c r="M318" s="341"/>
      <c r="N318" s="341"/>
      <c r="O318" s="341"/>
      <c r="P318" s="341"/>
      <c r="Q318" s="341"/>
      <c r="R318" s="341"/>
      <c r="S318" s="341"/>
    </row>
    <row r="319" spans="1:50" s="224" customFormat="1" ht="21" x14ac:dyDescent="0.2">
      <c r="A319" s="886" t="s">
        <v>1959</v>
      </c>
      <c r="B319" s="887"/>
      <c r="C319" s="887"/>
      <c r="D319" s="888"/>
      <c r="E319" s="245">
        <v>146000</v>
      </c>
      <c r="F319" s="245">
        <v>0</v>
      </c>
      <c r="G319" s="245">
        <v>0</v>
      </c>
      <c r="H319" s="245">
        <v>0</v>
      </c>
      <c r="I319" s="245">
        <v>0</v>
      </c>
      <c r="J319" s="245">
        <v>0</v>
      </c>
      <c r="K319" s="245">
        <v>0</v>
      </c>
      <c r="L319" s="245">
        <v>146000</v>
      </c>
    </row>
    <row r="320" spans="1:50" s="232" customFormat="1" ht="21" x14ac:dyDescent="0.2">
      <c r="A320" s="238" t="s">
        <v>60</v>
      </c>
      <c r="B320" s="238"/>
      <c r="C320" s="238"/>
      <c r="D320" s="346"/>
      <c r="E320" s="242"/>
      <c r="F320" s="242"/>
      <c r="G320" s="242"/>
      <c r="H320" s="242"/>
      <c r="I320" s="242"/>
      <c r="J320" s="230">
        <v>0</v>
      </c>
      <c r="K320" s="242"/>
      <c r="L320" s="242"/>
    </row>
    <row r="321" spans="1:19" s="224" customFormat="1" ht="63" x14ac:dyDescent="0.2">
      <c r="A321" s="220"/>
      <c r="B321" s="220" t="s">
        <v>1437</v>
      </c>
      <c r="C321" s="220" t="s">
        <v>1960</v>
      </c>
      <c r="D321" s="335" t="s">
        <v>1961</v>
      </c>
      <c r="E321" s="230">
        <v>6500</v>
      </c>
      <c r="F321" s="230">
        <v>0</v>
      </c>
      <c r="G321" s="230">
        <v>0</v>
      </c>
      <c r="H321" s="230">
        <v>845</v>
      </c>
      <c r="I321" s="230">
        <v>195</v>
      </c>
      <c r="J321" s="230">
        <v>845</v>
      </c>
      <c r="K321" s="230">
        <v>195</v>
      </c>
      <c r="L321" s="230">
        <v>5460</v>
      </c>
    </row>
    <row r="322" spans="1:19" s="224" customFormat="1" ht="84" x14ac:dyDescent="0.2">
      <c r="A322" s="220"/>
      <c r="B322" s="220" t="s">
        <v>1962</v>
      </c>
      <c r="C322" s="220" t="s">
        <v>1963</v>
      </c>
      <c r="D322" s="335" t="s">
        <v>1964</v>
      </c>
      <c r="E322" s="230">
        <v>32000</v>
      </c>
      <c r="F322" s="230">
        <v>0</v>
      </c>
      <c r="G322" s="230">
        <v>0</v>
      </c>
      <c r="H322" s="230">
        <v>4160</v>
      </c>
      <c r="I322" s="230">
        <v>960</v>
      </c>
      <c r="J322" s="230">
        <v>4160</v>
      </c>
      <c r="K322" s="230">
        <v>960</v>
      </c>
      <c r="L322" s="230">
        <v>26880</v>
      </c>
    </row>
    <row r="323" spans="1:19" s="229" customFormat="1" ht="21" x14ac:dyDescent="0.2">
      <c r="A323" s="886" t="s">
        <v>1965</v>
      </c>
      <c r="B323" s="887"/>
      <c r="C323" s="887"/>
      <c r="D323" s="888"/>
      <c r="E323" s="245">
        <v>38500</v>
      </c>
      <c r="F323" s="245">
        <v>0</v>
      </c>
      <c r="G323" s="245">
        <v>0</v>
      </c>
      <c r="H323" s="245">
        <v>5005</v>
      </c>
      <c r="I323" s="245">
        <v>1155</v>
      </c>
      <c r="J323" s="245">
        <v>5005</v>
      </c>
      <c r="K323" s="245">
        <v>1155</v>
      </c>
      <c r="L323" s="245">
        <v>32340</v>
      </c>
    </row>
    <row r="324" spans="1:19" s="232" customFormat="1" ht="21" x14ac:dyDescent="0.2">
      <c r="A324" s="238" t="s">
        <v>1197</v>
      </c>
      <c r="B324" s="238"/>
      <c r="C324" s="238"/>
      <c r="D324" s="346"/>
      <c r="E324" s="242"/>
      <c r="F324" s="242"/>
      <c r="G324" s="242"/>
      <c r="H324" s="242"/>
      <c r="I324" s="242"/>
      <c r="J324" s="230">
        <v>0</v>
      </c>
      <c r="K324" s="242"/>
      <c r="L324" s="242"/>
    </row>
    <row r="325" spans="1:19" s="236" customFormat="1" ht="84" x14ac:dyDescent="0.45">
      <c r="A325" s="338"/>
      <c r="B325" s="338" t="s">
        <v>1283</v>
      </c>
      <c r="C325" s="338" t="s">
        <v>1966</v>
      </c>
      <c r="D325" s="339" t="s">
        <v>1967</v>
      </c>
      <c r="E325" s="340">
        <v>3000</v>
      </c>
      <c r="F325" s="340">
        <v>120</v>
      </c>
      <c r="G325" s="340">
        <v>60</v>
      </c>
      <c r="H325" s="340">
        <v>0</v>
      </c>
      <c r="I325" s="231">
        <v>0</v>
      </c>
      <c r="J325" s="230">
        <v>120</v>
      </c>
      <c r="K325" s="340">
        <v>60</v>
      </c>
      <c r="L325" s="340">
        <v>2820</v>
      </c>
      <c r="M325" s="341"/>
      <c r="N325" s="341"/>
      <c r="O325" s="341"/>
      <c r="P325" s="341"/>
      <c r="Q325" s="341"/>
      <c r="R325" s="341"/>
      <c r="S325" s="341"/>
    </row>
    <row r="326" spans="1:19" s="224" customFormat="1" ht="84" x14ac:dyDescent="0.2">
      <c r="A326" s="220"/>
      <c r="B326" s="220" t="s">
        <v>1253</v>
      </c>
      <c r="C326" s="220" t="s">
        <v>1968</v>
      </c>
      <c r="D326" s="335" t="s">
        <v>1969</v>
      </c>
      <c r="E326" s="230">
        <v>200000</v>
      </c>
      <c r="F326" s="230">
        <v>8000</v>
      </c>
      <c r="G326" s="230">
        <v>4000</v>
      </c>
      <c r="H326" s="230">
        <v>0</v>
      </c>
      <c r="I326" s="230">
        <v>0</v>
      </c>
      <c r="J326" s="230">
        <v>8000</v>
      </c>
      <c r="K326" s="230">
        <v>4000</v>
      </c>
      <c r="L326" s="230">
        <v>188000</v>
      </c>
    </row>
    <row r="327" spans="1:19" s="229" customFormat="1" ht="63" x14ac:dyDescent="0.2">
      <c r="A327" s="225"/>
      <c r="B327" s="225" t="s">
        <v>1638</v>
      </c>
      <c r="C327" s="225" t="s">
        <v>1970</v>
      </c>
      <c r="D327" s="336" t="s">
        <v>1971</v>
      </c>
      <c r="E327" s="231">
        <v>-200000</v>
      </c>
      <c r="F327" s="231">
        <v>-8000</v>
      </c>
      <c r="G327" s="231">
        <v>-4000</v>
      </c>
      <c r="H327" s="231">
        <v>0</v>
      </c>
      <c r="I327" s="231">
        <v>0</v>
      </c>
      <c r="J327" s="230">
        <v>-8000</v>
      </c>
      <c r="K327" s="231">
        <v>-4000</v>
      </c>
      <c r="L327" s="231">
        <v>-188000</v>
      </c>
    </row>
    <row r="328" spans="1:19" s="229" customFormat="1" ht="42" x14ac:dyDescent="0.2">
      <c r="A328" s="225"/>
      <c r="B328" s="225" t="s">
        <v>1638</v>
      </c>
      <c r="C328" s="225" t="s">
        <v>1972</v>
      </c>
      <c r="D328" s="336" t="s">
        <v>1973</v>
      </c>
      <c r="E328" s="231">
        <v>8000</v>
      </c>
      <c r="F328" s="231">
        <v>0</v>
      </c>
      <c r="G328" s="231">
        <v>0</v>
      </c>
      <c r="H328" s="231">
        <v>0</v>
      </c>
      <c r="I328" s="231">
        <v>0</v>
      </c>
      <c r="J328" s="230">
        <v>0</v>
      </c>
      <c r="K328" s="231">
        <v>0</v>
      </c>
      <c r="L328" s="231">
        <v>0</v>
      </c>
    </row>
    <row r="329" spans="1:19" s="229" customFormat="1" ht="42" x14ac:dyDescent="0.2">
      <c r="A329" s="225"/>
      <c r="B329" s="225" t="s">
        <v>1638</v>
      </c>
      <c r="C329" s="225" t="s">
        <v>1972</v>
      </c>
      <c r="D329" s="336" t="s">
        <v>1973</v>
      </c>
      <c r="E329" s="231">
        <v>-8000</v>
      </c>
      <c r="F329" s="231">
        <v>0</v>
      </c>
      <c r="G329" s="231">
        <v>0</v>
      </c>
      <c r="H329" s="231">
        <v>0</v>
      </c>
      <c r="I329" s="231">
        <v>0</v>
      </c>
      <c r="J329" s="230">
        <v>0</v>
      </c>
      <c r="K329" s="231">
        <v>0</v>
      </c>
      <c r="L329" s="231">
        <v>0</v>
      </c>
    </row>
    <row r="330" spans="1:19" s="229" customFormat="1" ht="42" x14ac:dyDescent="0.2">
      <c r="A330" s="225"/>
      <c r="B330" s="225" t="s">
        <v>1638</v>
      </c>
      <c r="C330" s="225" t="s">
        <v>1974</v>
      </c>
      <c r="D330" s="336" t="s">
        <v>1975</v>
      </c>
      <c r="E330" s="231">
        <v>4000</v>
      </c>
      <c r="F330" s="231">
        <v>0</v>
      </c>
      <c r="G330" s="231">
        <v>0</v>
      </c>
      <c r="H330" s="231">
        <v>0</v>
      </c>
      <c r="I330" s="231">
        <v>0</v>
      </c>
      <c r="J330" s="230">
        <v>0</v>
      </c>
      <c r="K330" s="231">
        <v>0</v>
      </c>
      <c r="L330" s="231">
        <v>0</v>
      </c>
    </row>
    <row r="331" spans="1:19" s="229" customFormat="1" ht="42" x14ac:dyDescent="0.2">
      <c r="A331" s="225"/>
      <c r="B331" s="225" t="s">
        <v>1638</v>
      </c>
      <c r="C331" s="225" t="s">
        <v>1974</v>
      </c>
      <c r="D331" s="336" t="s">
        <v>1975</v>
      </c>
      <c r="E331" s="231">
        <v>-4000</v>
      </c>
      <c r="F331" s="231">
        <v>0</v>
      </c>
      <c r="G331" s="231">
        <v>0</v>
      </c>
      <c r="H331" s="231">
        <v>0</v>
      </c>
      <c r="I331" s="231">
        <v>0</v>
      </c>
      <c r="J331" s="230">
        <v>0</v>
      </c>
      <c r="K331" s="231">
        <v>0</v>
      </c>
      <c r="L331" s="231">
        <v>0</v>
      </c>
    </row>
    <row r="332" spans="1:19" s="229" customFormat="1" ht="42" x14ac:dyDescent="0.2">
      <c r="A332" s="225"/>
      <c r="B332" s="225" t="s">
        <v>1638</v>
      </c>
      <c r="C332" s="225" t="s">
        <v>1974</v>
      </c>
      <c r="D332" s="336" t="s">
        <v>1975</v>
      </c>
      <c r="E332" s="231">
        <v>188000</v>
      </c>
      <c r="F332" s="231">
        <v>0</v>
      </c>
      <c r="G332" s="231">
        <v>0</v>
      </c>
      <c r="H332" s="231">
        <v>0</v>
      </c>
      <c r="I332" s="231">
        <v>0</v>
      </c>
      <c r="J332" s="230">
        <v>0</v>
      </c>
      <c r="K332" s="231">
        <v>0</v>
      </c>
      <c r="L332" s="231">
        <v>0</v>
      </c>
    </row>
    <row r="333" spans="1:19" s="229" customFormat="1" ht="42" x14ac:dyDescent="0.2">
      <c r="A333" s="225"/>
      <c r="B333" s="225" t="s">
        <v>1638</v>
      </c>
      <c r="C333" s="225" t="s">
        <v>1974</v>
      </c>
      <c r="D333" s="336" t="s">
        <v>1975</v>
      </c>
      <c r="E333" s="231">
        <v>-188000</v>
      </c>
      <c r="F333" s="231">
        <v>0</v>
      </c>
      <c r="G333" s="231">
        <v>0</v>
      </c>
      <c r="H333" s="231">
        <v>0</v>
      </c>
      <c r="I333" s="231">
        <v>0</v>
      </c>
      <c r="J333" s="230">
        <v>0</v>
      </c>
      <c r="K333" s="231">
        <v>0</v>
      </c>
      <c r="L333" s="231">
        <v>0</v>
      </c>
    </row>
    <row r="334" spans="1:19" s="224" customFormat="1" ht="84" x14ac:dyDescent="0.2">
      <c r="A334" s="220"/>
      <c r="B334" s="220" t="s">
        <v>1292</v>
      </c>
      <c r="C334" s="220" t="s">
        <v>1976</v>
      </c>
      <c r="D334" s="335" t="s">
        <v>1977</v>
      </c>
      <c r="E334" s="230">
        <v>128040</v>
      </c>
      <c r="F334" s="230">
        <v>5121.6000000000004</v>
      </c>
      <c r="G334" s="230">
        <v>2560.8000000000002</v>
      </c>
      <c r="H334" s="230">
        <v>0</v>
      </c>
      <c r="I334" s="230">
        <v>0</v>
      </c>
      <c r="J334" s="230">
        <v>5121.6000000000004</v>
      </c>
      <c r="K334" s="230">
        <v>2560.8000000000002</v>
      </c>
      <c r="L334" s="230">
        <v>120357.59999999999</v>
      </c>
    </row>
    <row r="335" spans="1:19" s="348" customFormat="1" ht="84" x14ac:dyDescent="0.2">
      <c r="A335" s="225"/>
      <c r="B335" s="241">
        <v>241458</v>
      </c>
      <c r="C335" s="225" t="s">
        <v>1966</v>
      </c>
      <c r="D335" s="336" t="s">
        <v>1978</v>
      </c>
      <c r="E335" s="231">
        <v>-3000</v>
      </c>
      <c r="F335" s="231">
        <v>-120</v>
      </c>
      <c r="G335" s="231">
        <v>-60</v>
      </c>
      <c r="H335" s="231">
        <v>0</v>
      </c>
      <c r="I335" s="231">
        <v>0</v>
      </c>
      <c r="J335" s="230">
        <v>-120</v>
      </c>
      <c r="K335" s="230">
        <v>-60</v>
      </c>
      <c r="L335" s="230">
        <v>-2820</v>
      </c>
      <c r="M335" s="347"/>
      <c r="N335" s="347"/>
      <c r="O335" s="347"/>
      <c r="P335" s="347"/>
      <c r="Q335" s="347"/>
      <c r="R335" s="347"/>
      <c r="S335" s="347"/>
    </row>
    <row r="336" spans="1:19" s="224" customFormat="1" ht="84" x14ac:dyDescent="0.2">
      <c r="A336" s="220"/>
      <c r="B336" s="220" t="s">
        <v>1979</v>
      </c>
      <c r="C336" s="220" t="s">
        <v>1980</v>
      </c>
      <c r="D336" s="335" t="s">
        <v>1981</v>
      </c>
      <c r="E336" s="230">
        <v>10000</v>
      </c>
      <c r="F336" s="230">
        <v>0</v>
      </c>
      <c r="G336" s="230">
        <v>0</v>
      </c>
      <c r="H336" s="230">
        <v>1300</v>
      </c>
      <c r="I336" s="230">
        <v>300</v>
      </c>
      <c r="J336" s="230">
        <v>1300</v>
      </c>
      <c r="K336" s="230">
        <v>300</v>
      </c>
      <c r="L336" s="230">
        <v>8400</v>
      </c>
    </row>
    <row r="337" spans="1:50" s="224" customFormat="1" ht="63" x14ac:dyDescent="0.2">
      <c r="A337" s="220"/>
      <c r="B337" s="220" t="s">
        <v>1757</v>
      </c>
      <c r="C337" s="220" t="s">
        <v>1982</v>
      </c>
      <c r="D337" s="335" t="s">
        <v>1983</v>
      </c>
      <c r="E337" s="230">
        <v>10000</v>
      </c>
      <c r="F337" s="230">
        <v>0</v>
      </c>
      <c r="G337" s="230">
        <v>0</v>
      </c>
      <c r="H337" s="230">
        <v>1300</v>
      </c>
      <c r="I337" s="230">
        <v>300</v>
      </c>
      <c r="J337" s="230">
        <v>1300</v>
      </c>
      <c r="K337" s="230">
        <v>300</v>
      </c>
      <c r="L337" s="230">
        <v>8400</v>
      </c>
    </row>
    <row r="338" spans="1:50" s="224" customFormat="1" ht="63" x14ac:dyDescent="0.2">
      <c r="A338" s="220"/>
      <c r="B338" s="220" t="s">
        <v>1524</v>
      </c>
      <c r="C338" s="220" t="s">
        <v>1984</v>
      </c>
      <c r="D338" s="335" t="s">
        <v>1985</v>
      </c>
      <c r="E338" s="221">
        <v>10000</v>
      </c>
      <c r="F338" s="337">
        <v>0</v>
      </c>
      <c r="G338" s="337">
        <v>0</v>
      </c>
      <c r="H338" s="230">
        <v>1300</v>
      </c>
      <c r="I338" s="230">
        <v>300</v>
      </c>
      <c r="J338" s="230">
        <v>1300</v>
      </c>
      <c r="K338" s="230">
        <v>300</v>
      </c>
      <c r="L338" s="231">
        <v>8400</v>
      </c>
    </row>
    <row r="339" spans="1:50" s="224" customFormat="1" ht="21" x14ac:dyDescent="0.2">
      <c r="A339" s="886" t="s">
        <v>1986</v>
      </c>
      <c r="B339" s="887"/>
      <c r="C339" s="887"/>
      <c r="D339" s="888"/>
      <c r="E339" s="239">
        <v>158040</v>
      </c>
      <c r="F339" s="239">
        <v>5121.6000000000004</v>
      </c>
      <c r="G339" s="239">
        <v>2560.8000000000002</v>
      </c>
      <c r="H339" s="239">
        <v>3900</v>
      </c>
      <c r="I339" s="239">
        <v>900</v>
      </c>
      <c r="J339" s="239">
        <v>9021.6</v>
      </c>
      <c r="K339" s="239">
        <v>3460.8</v>
      </c>
      <c r="L339" s="239">
        <v>145557.59999999998</v>
      </c>
    </row>
    <row r="340" spans="1:50" s="219" customFormat="1" ht="21" x14ac:dyDescent="0.2">
      <c r="A340" s="217" t="s">
        <v>349</v>
      </c>
      <c r="B340" s="217"/>
      <c r="C340" s="217"/>
      <c r="D340" s="333"/>
      <c r="E340" s="349"/>
      <c r="F340" s="349"/>
      <c r="G340" s="349"/>
      <c r="H340" s="349"/>
      <c r="I340" s="349"/>
      <c r="J340" s="230">
        <v>0</v>
      </c>
      <c r="K340" s="349"/>
      <c r="L340" s="349"/>
    </row>
    <row r="341" spans="1:50" s="229" customFormat="1" ht="63" x14ac:dyDescent="0.2">
      <c r="A341" s="225"/>
      <c r="B341" s="225" t="s">
        <v>1321</v>
      </c>
      <c r="C341" s="225" t="s">
        <v>1987</v>
      </c>
      <c r="D341" s="336" t="s">
        <v>1988</v>
      </c>
      <c r="E341" s="231">
        <v>662500</v>
      </c>
      <c r="F341" s="231">
        <v>26500</v>
      </c>
      <c r="G341" s="231">
        <v>13250</v>
      </c>
      <c r="H341" s="344">
        <v>0</v>
      </c>
      <c r="I341" s="344">
        <v>0</v>
      </c>
      <c r="J341" s="230">
        <v>26500</v>
      </c>
      <c r="K341" s="231">
        <v>13250</v>
      </c>
      <c r="L341" s="231">
        <v>622750</v>
      </c>
    </row>
    <row r="342" spans="1:50" s="229" customFormat="1" ht="21" x14ac:dyDescent="0.2">
      <c r="A342" s="886" t="s">
        <v>1989</v>
      </c>
      <c r="B342" s="887"/>
      <c r="C342" s="887"/>
      <c r="D342" s="888"/>
      <c r="E342" s="242">
        <v>662500</v>
      </c>
      <c r="F342" s="242">
        <v>26500</v>
      </c>
      <c r="G342" s="242">
        <v>13250</v>
      </c>
      <c r="H342" s="242">
        <v>0</v>
      </c>
      <c r="I342" s="242">
        <v>0</v>
      </c>
      <c r="J342" s="242">
        <v>26500</v>
      </c>
      <c r="K342" s="242">
        <v>13250</v>
      </c>
      <c r="L342" s="242">
        <v>622750</v>
      </c>
    </row>
    <row r="343" spans="1:50" s="229" customFormat="1" ht="21" x14ac:dyDescent="0.2">
      <c r="A343" s="244" t="s">
        <v>86</v>
      </c>
      <c r="B343" s="220"/>
      <c r="C343" s="220"/>
      <c r="D343" s="335"/>
      <c r="E343" s="239">
        <v>0</v>
      </c>
      <c r="F343" s="239">
        <v>0</v>
      </c>
      <c r="G343" s="239">
        <v>0</v>
      </c>
      <c r="H343" s="239">
        <v>0</v>
      </c>
      <c r="I343" s="239">
        <v>0</v>
      </c>
      <c r="J343" s="230">
        <v>0</v>
      </c>
      <c r="K343" s="239">
        <v>0</v>
      </c>
      <c r="L343" s="239">
        <v>0</v>
      </c>
    </row>
    <row r="344" spans="1:50" s="219" customFormat="1" ht="21" x14ac:dyDescent="0.2">
      <c r="A344" s="240"/>
      <c r="B344" s="220"/>
      <c r="C344" s="220"/>
      <c r="D344" s="335"/>
      <c r="E344" s="221"/>
      <c r="F344" s="230"/>
      <c r="G344" s="230"/>
      <c r="H344" s="230"/>
      <c r="I344" s="230"/>
      <c r="J344" s="230"/>
      <c r="K344" s="230"/>
      <c r="L344" s="230"/>
    </row>
    <row r="345" spans="1:50" s="219" customFormat="1" ht="21.75" thickBot="1" x14ac:dyDescent="0.5">
      <c r="A345" s="882" t="s">
        <v>596</v>
      </c>
      <c r="B345" s="883"/>
      <c r="C345" s="883"/>
      <c r="D345" s="884"/>
      <c r="E345" s="246">
        <v>30548729.02</v>
      </c>
      <c r="F345" s="246">
        <v>519159.73599999998</v>
      </c>
      <c r="G345" s="246">
        <v>259579.875</v>
      </c>
      <c r="H345" s="246">
        <v>1518344.8345000001</v>
      </c>
      <c r="I345" s="246">
        <v>350387.26949999994</v>
      </c>
      <c r="J345" s="246">
        <v>2037504.57</v>
      </c>
      <c r="K345" s="350">
        <v>609967.14</v>
      </c>
      <c r="L345" s="246">
        <v>27901257.310000002</v>
      </c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</row>
    <row r="346" spans="1:50" s="402" customFormat="1" ht="21.75" thickTop="1" x14ac:dyDescent="0.45">
      <c r="A346" s="397"/>
      <c r="B346" s="397"/>
      <c r="C346" s="397"/>
      <c r="D346" s="448"/>
      <c r="E346" s="248">
        <v>30548729.02</v>
      </c>
      <c r="F346" s="248"/>
      <c r="G346" s="248"/>
      <c r="H346" s="248"/>
      <c r="I346" s="248"/>
      <c r="J346" s="248"/>
      <c r="K346" s="351"/>
      <c r="L346" s="248">
        <v>22030197.309999999</v>
      </c>
      <c r="M346" s="401"/>
      <c r="N346" s="401"/>
      <c r="O346" s="401"/>
      <c r="P346" s="401"/>
      <c r="Q346" s="401"/>
      <c r="R346" s="401"/>
      <c r="S346" s="401"/>
      <c r="T346" s="401"/>
      <c r="U346" s="401"/>
      <c r="V346" s="401"/>
      <c r="W346" s="401"/>
      <c r="X346" s="401"/>
      <c r="Y346" s="401"/>
      <c r="Z346" s="401"/>
      <c r="AA346" s="401"/>
      <c r="AB346" s="401"/>
      <c r="AC346" s="401"/>
      <c r="AD346" s="401"/>
      <c r="AE346" s="401"/>
      <c r="AF346" s="401"/>
      <c r="AG346" s="401"/>
      <c r="AH346" s="401"/>
      <c r="AI346" s="401"/>
      <c r="AJ346" s="401"/>
      <c r="AK346" s="401"/>
      <c r="AL346" s="401"/>
      <c r="AM346" s="401"/>
      <c r="AN346" s="401"/>
      <c r="AO346" s="401"/>
      <c r="AP346" s="401"/>
      <c r="AQ346" s="401"/>
      <c r="AR346" s="401"/>
      <c r="AS346" s="401"/>
      <c r="AT346" s="401"/>
      <c r="AU346" s="401"/>
      <c r="AV346" s="401"/>
      <c r="AW346" s="401"/>
      <c r="AX346" s="401"/>
    </row>
    <row r="347" spans="1:50" s="403" customFormat="1" ht="21" x14ac:dyDescent="0.45">
      <c r="D347" s="404"/>
      <c r="E347" s="351">
        <v>0</v>
      </c>
      <c r="F347" s="351"/>
      <c r="G347" s="351"/>
      <c r="H347" s="351"/>
      <c r="I347" s="352"/>
      <c r="J347" s="351"/>
      <c r="K347" s="351"/>
      <c r="L347" s="351">
        <v>-4.999995231628418E-3</v>
      </c>
      <c r="M347" s="351"/>
      <c r="N347" s="351"/>
      <c r="O347" s="351"/>
      <c r="P347" s="351"/>
      <c r="Q347" s="351"/>
      <c r="R347" s="351"/>
      <c r="S347" s="351"/>
    </row>
    <row r="348" spans="1:50" s="449" customFormat="1" ht="21" x14ac:dyDescent="0.45">
      <c r="D348" s="450"/>
      <c r="E348" s="451"/>
      <c r="F348" s="451"/>
      <c r="G348" s="451"/>
      <c r="H348" s="451"/>
      <c r="I348" s="451"/>
      <c r="J348" s="451"/>
      <c r="K348" s="451"/>
      <c r="L348" s="451"/>
      <c r="M348" s="451"/>
      <c r="N348" s="451"/>
      <c r="O348" s="451"/>
      <c r="P348" s="451"/>
      <c r="Q348" s="451"/>
    </row>
    <row r="349" spans="1:50" s="46" customFormat="1" ht="21" x14ac:dyDescent="0.45">
      <c r="A349" s="353" t="s">
        <v>1206</v>
      </c>
      <c r="B349" s="353"/>
      <c r="C349" s="353"/>
      <c r="D349" s="405"/>
      <c r="E349" s="452"/>
      <c r="F349" s="452"/>
      <c r="G349" s="452"/>
      <c r="H349" s="452"/>
      <c r="I349" s="452"/>
      <c r="J349" s="452"/>
      <c r="K349" s="452"/>
      <c r="L349" s="452"/>
    </row>
    <row r="350" spans="1:50" s="46" customFormat="1" ht="18.75" x14ac:dyDescent="0.4">
      <c r="A350" s="353" t="s">
        <v>1207</v>
      </c>
      <c r="B350" s="353"/>
      <c r="C350" s="353"/>
      <c r="D350" s="405"/>
      <c r="E350" s="407"/>
      <c r="F350" s="407"/>
      <c r="G350" s="407"/>
      <c r="H350" s="407"/>
      <c r="I350" s="407"/>
      <c r="J350" s="407"/>
      <c r="K350" s="407"/>
      <c r="L350" s="407"/>
    </row>
    <row r="351" spans="1:50" s="46" customFormat="1" ht="18.75" customHeight="1" x14ac:dyDescent="0.4">
      <c r="A351" s="356"/>
      <c r="B351" s="356" t="s">
        <v>1208</v>
      </c>
      <c r="D351" s="405"/>
      <c r="E351" s="354"/>
      <c r="F351" s="354"/>
      <c r="G351" s="354"/>
      <c r="H351" s="354"/>
      <c r="I351" s="354"/>
      <c r="J351" s="354"/>
      <c r="K351" s="354"/>
      <c r="L351" s="354"/>
    </row>
    <row r="352" spans="1:50" s="46" customFormat="1" ht="18.75" customHeight="1" x14ac:dyDescent="0.4">
      <c r="A352" s="356"/>
      <c r="B352" s="356" t="s">
        <v>1209</v>
      </c>
      <c r="D352" s="405"/>
      <c r="E352" s="354"/>
      <c r="F352" s="354"/>
      <c r="G352" s="354"/>
      <c r="H352" s="354"/>
      <c r="I352" s="355"/>
      <c r="J352" s="354"/>
      <c r="K352" s="354"/>
      <c r="L352" s="354"/>
    </row>
    <row r="353" spans="1:12" s="46" customFormat="1" ht="18.75" x14ac:dyDescent="0.4">
      <c r="A353" s="353" t="s">
        <v>1210</v>
      </c>
      <c r="B353" s="353"/>
      <c r="C353" s="353"/>
      <c r="D353" s="405"/>
      <c r="F353" s="354"/>
      <c r="G353" s="354"/>
      <c r="H353" s="354"/>
      <c r="I353" s="355"/>
      <c r="J353" s="354"/>
      <c r="K353" s="354"/>
      <c r="L353" s="354"/>
    </row>
    <row r="354" spans="1:12" s="46" customFormat="1" ht="18.75" customHeight="1" x14ac:dyDescent="0.4">
      <c r="A354" s="356"/>
      <c r="B354" s="356" t="s">
        <v>1211</v>
      </c>
      <c r="D354" s="405"/>
      <c r="E354" s="354"/>
      <c r="F354" s="354"/>
      <c r="G354" s="354"/>
      <c r="H354" s="354"/>
      <c r="I354" s="355"/>
      <c r="J354" s="354"/>
      <c r="K354" s="354"/>
      <c r="L354" s="354"/>
    </row>
    <row r="355" spans="1:12" s="46" customFormat="1" ht="18.75" customHeight="1" x14ac:dyDescent="0.4">
      <c r="A355" s="356"/>
      <c r="B355" s="356" t="s">
        <v>1212</v>
      </c>
      <c r="D355" s="405"/>
      <c r="E355" s="354"/>
      <c r="F355" s="354"/>
      <c r="G355" s="354"/>
      <c r="H355" s="354"/>
      <c r="I355" s="355"/>
      <c r="J355" s="354"/>
      <c r="K355" s="354"/>
      <c r="L355" s="354"/>
    </row>
    <row r="356" spans="1:12" s="46" customFormat="1" ht="18.75" x14ac:dyDescent="0.4">
      <c r="A356" s="409" t="s">
        <v>1213</v>
      </c>
      <c r="B356" s="72" t="s">
        <v>1990</v>
      </c>
      <c r="D356" s="405"/>
      <c r="F356" s="354"/>
      <c r="G356" s="354"/>
      <c r="H356" s="354"/>
      <c r="I356" s="355"/>
      <c r="J356" s="354"/>
      <c r="K356" s="354"/>
      <c r="L356" s="354"/>
    </row>
    <row r="357" spans="1:12" s="46" customFormat="1" ht="18.75" x14ac:dyDescent="0.4">
      <c r="A357" s="72" t="s">
        <v>1991</v>
      </c>
      <c r="B357" s="72"/>
      <c r="D357" s="405"/>
      <c r="F357" s="354"/>
      <c r="G357" s="354"/>
      <c r="H357" s="354"/>
      <c r="I357" s="355"/>
      <c r="J357" s="354"/>
      <c r="K357" s="354"/>
      <c r="L357" s="354"/>
    </row>
    <row r="358" spans="1:12" s="46" customFormat="1" ht="18.75" x14ac:dyDescent="0.4">
      <c r="A358" s="72" t="s">
        <v>1992</v>
      </c>
      <c r="B358" s="72"/>
      <c r="D358" s="405"/>
      <c r="F358" s="354"/>
      <c r="G358" s="354"/>
      <c r="H358" s="354"/>
      <c r="I358" s="355"/>
      <c r="J358" s="354"/>
      <c r="K358" s="354"/>
      <c r="L358" s="354"/>
    </row>
    <row r="359" spans="1:12" s="46" customFormat="1" ht="18.75" x14ac:dyDescent="0.4">
      <c r="A359" s="46" t="s">
        <v>1216</v>
      </c>
      <c r="B359" s="46" t="s">
        <v>3329</v>
      </c>
      <c r="D359" s="357"/>
      <c r="F359" s="354"/>
      <c r="G359" s="354"/>
      <c r="H359" s="354"/>
      <c r="I359" s="355"/>
      <c r="J359" s="354"/>
      <c r="K359" s="354"/>
      <c r="L359" s="354"/>
    </row>
    <row r="360" spans="1:12" s="46" customFormat="1" ht="18.75" x14ac:dyDescent="0.4">
      <c r="A360" s="46" t="s">
        <v>3330</v>
      </c>
      <c r="D360" s="357"/>
      <c r="F360" s="354"/>
      <c r="G360" s="354"/>
      <c r="H360" s="354"/>
      <c r="I360" s="355"/>
      <c r="J360" s="354"/>
      <c r="K360" s="354"/>
      <c r="L360" s="354"/>
    </row>
    <row r="362" spans="1:12" s="262" customFormat="1" ht="14.25" x14ac:dyDescent="0.2">
      <c r="B362" s="263"/>
      <c r="C362" s="263"/>
      <c r="D362" s="358"/>
      <c r="E362" s="264"/>
      <c r="F362" s="266"/>
      <c r="G362" s="266"/>
      <c r="H362" s="266"/>
      <c r="I362" s="266"/>
      <c r="J362" s="266"/>
      <c r="K362" s="266"/>
      <c r="L362" s="266"/>
    </row>
  </sheetData>
  <mergeCells count="35">
    <mergeCell ref="A339:D339"/>
    <mergeCell ref="A342:D342"/>
    <mergeCell ref="A345:D345"/>
    <mergeCell ref="A295:D295"/>
    <mergeCell ref="A306:D306"/>
    <mergeCell ref="A313:D313"/>
    <mergeCell ref="A316:D316"/>
    <mergeCell ref="A319:D319"/>
    <mergeCell ref="A323:D323"/>
    <mergeCell ref="A286:D286"/>
    <mergeCell ref="A40:D40"/>
    <mergeCell ref="A112:D112"/>
    <mergeCell ref="A150:D150"/>
    <mergeCell ref="A153:D153"/>
    <mergeCell ref="A191:D191"/>
    <mergeCell ref="A196:D196"/>
    <mergeCell ref="A202:D202"/>
    <mergeCell ref="A216:D216"/>
    <mergeCell ref="A222:D222"/>
    <mergeCell ref="A272:D272"/>
    <mergeCell ref="A280:D280"/>
    <mergeCell ref="A21:D21"/>
    <mergeCell ref="A4:B7"/>
    <mergeCell ref="C4:C7"/>
    <mergeCell ref="D4:D7"/>
    <mergeCell ref="E4:E6"/>
    <mergeCell ref="A1:L1"/>
    <mergeCell ref="A2:L2"/>
    <mergeCell ref="A3:L3"/>
    <mergeCell ref="F4:I4"/>
    <mergeCell ref="J4:J6"/>
    <mergeCell ref="K4:K6"/>
    <mergeCell ref="F5:G5"/>
    <mergeCell ref="L4:L6"/>
    <mergeCell ref="H5:I5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workbookViewId="0">
      <pane xSplit="2" ySplit="5" topLeftCell="AL21" activePane="bottomRight" state="frozen"/>
      <selection pane="topRight" activeCell="C1" sqref="C1"/>
      <selection pane="bottomLeft" activeCell="A6" sqref="A6"/>
      <selection pane="bottomRight" activeCell="AM34" sqref="AM34"/>
    </sheetView>
  </sheetViews>
  <sheetFormatPr defaultRowHeight="26.25" x14ac:dyDescent="0.55000000000000004"/>
  <cols>
    <col min="1" max="1" width="2.375" style="36" bestFit="1" customWidth="1"/>
    <col min="2" max="2" width="45" style="36" bestFit="1" customWidth="1"/>
    <col min="3" max="3" width="11.5" style="36" bestFit="1" customWidth="1"/>
    <col min="4" max="4" width="9.375" style="36" bestFit="1" customWidth="1"/>
    <col min="5" max="5" width="11" style="36" bestFit="1" customWidth="1"/>
    <col min="6" max="6" width="11.5" style="40" bestFit="1" customWidth="1"/>
    <col min="7" max="7" width="10.125" style="40" bestFit="1" customWidth="1"/>
    <col min="8" max="8" width="11" style="40" bestFit="1" customWidth="1"/>
    <col min="9" max="9" width="11.5" style="40" bestFit="1" customWidth="1"/>
    <col min="10" max="10" width="9.375" style="40" bestFit="1" customWidth="1"/>
    <col min="11" max="11" width="11" style="40" bestFit="1" customWidth="1"/>
    <col min="12" max="12" width="11.5" style="36" bestFit="1" customWidth="1"/>
    <col min="13" max="13" width="9.375" style="36" bestFit="1" customWidth="1"/>
    <col min="14" max="14" width="11" style="36" bestFit="1" customWidth="1"/>
    <col min="15" max="15" width="11.5" style="40" bestFit="1" customWidth="1"/>
    <col min="16" max="16" width="9.375" style="40" bestFit="1" customWidth="1"/>
    <col min="17" max="17" width="11" style="40" bestFit="1" customWidth="1"/>
    <col min="18" max="18" width="10.125" style="40" bestFit="1" customWidth="1"/>
    <col min="19" max="19" width="9.375" style="40" bestFit="1" customWidth="1"/>
    <col min="20" max="20" width="11" style="40" bestFit="1" customWidth="1"/>
    <col min="21" max="22" width="11.5" style="36" bestFit="1" customWidth="1"/>
    <col min="23" max="23" width="11" style="36" bestFit="1" customWidth="1"/>
    <col min="24" max="24" width="11.5" style="40" bestFit="1" customWidth="1"/>
    <col min="25" max="25" width="9.375" style="40" bestFit="1" customWidth="1"/>
    <col min="26" max="26" width="11" style="40" bestFit="1" customWidth="1"/>
    <col min="27" max="27" width="11.5" style="40" bestFit="1" customWidth="1"/>
    <col min="28" max="28" width="10.125" style="40" bestFit="1" customWidth="1"/>
    <col min="29" max="29" width="11" style="40" bestFit="1" customWidth="1"/>
    <col min="30" max="30" width="11.5" style="36" bestFit="1" customWidth="1"/>
    <col min="31" max="31" width="10.125" style="36" bestFit="1" customWidth="1"/>
    <col min="32" max="32" width="11" style="36" bestFit="1" customWidth="1"/>
    <col min="33" max="33" width="11.5" style="40" bestFit="1" customWidth="1"/>
    <col min="34" max="34" width="10.625" style="40" bestFit="1" customWidth="1"/>
    <col min="35" max="35" width="11" style="40" bestFit="1" customWidth="1"/>
    <col min="36" max="36" width="11.5" style="40" bestFit="1" customWidth="1"/>
    <col min="37" max="37" width="10.625" style="40" bestFit="1" customWidth="1"/>
    <col min="38" max="38" width="11" style="40" bestFit="1" customWidth="1"/>
    <col min="39" max="39" width="12.375" style="52" bestFit="1" customWidth="1"/>
    <col min="40" max="40" width="11.5" style="52" bestFit="1" customWidth="1"/>
    <col min="41" max="41" width="11" style="52" bestFit="1" customWidth="1"/>
    <col min="42" max="42" width="20.25" style="82" bestFit="1" customWidth="1"/>
    <col min="43" max="255" width="9" style="36"/>
    <col min="256" max="256" width="2.625" style="36" customWidth="1"/>
    <col min="257" max="257" width="45.25" style="36" bestFit="1" customWidth="1"/>
    <col min="258" max="293" width="0" style="36" hidden="1" customWidth="1"/>
    <col min="294" max="294" width="10.5" style="36" bestFit="1" customWidth="1"/>
    <col min="295" max="295" width="10.125" style="36" bestFit="1" customWidth="1"/>
    <col min="296" max="296" width="10.125" style="36" customWidth="1"/>
    <col min="297" max="297" width="12" style="36" customWidth="1"/>
    <col min="298" max="298" width="14.25" style="36" customWidth="1"/>
    <col min="299" max="511" width="9" style="36"/>
    <col min="512" max="512" width="2.625" style="36" customWidth="1"/>
    <col min="513" max="513" width="45.25" style="36" bestFit="1" customWidth="1"/>
    <col min="514" max="549" width="0" style="36" hidden="1" customWidth="1"/>
    <col min="550" max="550" width="10.5" style="36" bestFit="1" customWidth="1"/>
    <col min="551" max="551" width="10.125" style="36" bestFit="1" customWidth="1"/>
    <col min="552" max="552" width="10.125" style="36" customWidth="1"/>
    <col min="553" max="553" width="12" style="36" customWidth="1"/>
    <col min="554" max="554" width="14.25" style="36" customWidth="1"/>
    <col min="555" max="767" width="9" style="36"/>
    <col min="768" max="768" width="2.625" style="36" customWidth="1"/>
    <col min="769" max="769" width="45.25" style="36" bestFit="1" customWidth="1"/>
    <col min="770" max="805" width="0" style="36" hidden="1" customWidth="1"/>
    <col min="806" max="806" width="10.5" style="36" bestFit="1" customWidth="1"/>
    <col min="807" max="807" width="10.125" style="36" bestFit="1" customWidth="1"/>
    <col min="808" max="808" width="10.125" style="36" customWidth="1"/>
    <col min="809" max="809" width="12" style="36" customWidth="1"/>
    <col min="810" max="810" width="14.25" style="36" customWidth="1"/>
    <col min="811" max="1023" width="9" style="36"/>
    <col min="1024" max="1024" width="2.625" style="36" customWidth="1"/>
    <col min="1025" max="1025" width="45.25" style="36" bestFit="1" customWidth="1"/>
    <col min="1026" max="1061" width="0" style="36" hidden="1" customWidth="1"/>
    <col min="1062" max="1062" width="10.5" style="36" bestFit="1" customWidth="1"/>
    <col min="1063" max="1063" width="10.125" style="36" bestFit="1" customWidth="1"/>
    <col min="1064" max="1064" width="10.125" style="36" customWidth="1"/>
    <col min="1065" max="1065" width="12" style="36" customWidth="1"/>
    <col min="1066" max="1066" width="14.25" style="36" customWidth="1"/>
    <col min="1067" max="1279" width="9" style="36"/>
    <col min="1280" max="1280" width="2.625" style="36" customWidth="1"/>
    <col min="1281" max="1281" width="45.25" style="36" bestFit="1" customWidth="1"/>
    <col min="1282" max="1317" width="0" style="36" hidden="1" customWidth="1"/>
    <col min="1318" max="1318" width="10.5" style="36" bestFit="1" customWidth="1"/>
    <col min="1319" max="1319" width="10.125" style="36" bestFit="1" customWidth="1"/>
    <col min="1320" max="1320" width="10.125" style="36" customWidth="1"/>
    <col min="1321" max="1321" width="12" style="36" customWidth="1"/>
    <col min="1322" max="1322" width="14.25" style="36" customWidth="1"/>
    <col min="1323" max="1535" width="9" style="36"/>
    <col min="1536" max="1536" width="2.625" style="36" customWidth="1"/>
    <col min="1537" max="1537" width="45.25" style="36" bestFit="1" customWidth="1"/>
    <col min="1538" max="1573" width="0" style="36" hidden="1" customWidth="1"/>
    <col min="1574" max="1574" width="10.5" style="36" bestFit="1" customWidth="1"/>
    <col min="1575" max="1575" width="10.125" style="36" bestFit="1" customWidth="1"/>
    <col min="1576" max="1576" width="10.125" style="36" customWidth="1"/>
    <col min="1577" max="1577" width="12" style="36" customWidth="1"/>
    <col min="1578" max="1578" width="14.25" style="36" customWidth="1"/>
    <col min="1579" max="1791" width="9" style="36"/>
    <col min="1792" max="1792" width="2.625" style="36" customWidth="1"/>
    <col min="1793" max="1793" width="45.25" style="36" bestFit="1" customWidth="1"/>
    <col min="1794" max="1829" width="0" style="36" hidden="1" customWidth="1"/>
    <col min="1830" max="1830" width="10.5" style="36" bestFit="1" customWidth="1"/>
    <col min="1831" max="1831" width="10.125" style="36" bestFit="1" customWidth="1"/>
    <col min="1832" max="1832" width="10.125" style="36" customWidth="1"/>
    <col min="1833" max="1833" width="12" style="36" customWidth="1"/>
    <col min="1834" max="1834" width="14.25" style="36" customWidth="1"/>
    <col min="1835" max="2047" width="9" style="36"/>
    <col min="2048" max="2048" width="2.625" style="36" customWidth="1"/>
    <col min="2049" max="2049" width="45.25" style="36" bestFit="1" customWidth="1"/>
    <col min="2050" max="2085" width="0" style="36" hidden="1" customWidth="1"/>
    <col min="2086" max="2086" width="10.5" style="36" bestFit="1" customWidth="1"/>
    <col min="2087" max="2087" width="10.125" style="36" bestFit="1" customWidth="1"/>
    <col min="2088" max="2088" width="10.125" style="36" customWidth="1"/>
    <col min="2089" max="2089" width="12" style="36" customWidth="1"/>
    <col min="2090" max="2090" width="14.25" style="36" customWidth="1"/>
    <col min="2091" max="2303" width="9" style="36"/>
    <col min="2304" max="2304" width="2.625" style="36" customWidth="1"/>
    <col min="2305" max="2305" width="45.25" style="36" bestFit="1" customWidth="1"/>
    <col min="2306" max="2341" width="0" style="36" hidden="1" customWidth="1"/>
    <col min="2342" max="2342" width="10.5" style="36" bestFit="1" customWidth="1"/>
    <col min="2343" max="2343" width="10.125" style="36" bestFit="1" customWidth="1"/>
    <col min="2344" max="2344" width="10.125" style="36" customWidth="1"/>
    <col min="2345" max="2345" width="12" style="36" customWidth="1"/>
    <col min="2346" max="2346" width="14.25" style="36" customWidth="1"/>
    <col min="2347" max="2559" width="9" style="36"/>
    <col min="2560" max="2560" width="2.625" style="36" customWidth="1"/>
    <col min="2561" max="2561" width="45.25" style="36" bestFit="1" customWidth="1"/>
    <col min="2562" max="2597" width="0" style="36" hidden="1" customWidth="1"/>
    <col min="2598" max="2598" width="10.5" style="36" bestFit="1" customWidth="1"/>
    <col min="2599" max="2599" width="10.125" style="36" bestFit="1" customWidth="1"/>
    <col min="2600" max="2600" width="10.125" style="36" customWidth="1"/>
    <col min="2601" max="2601" width="12" style="36" customWidth="1"/>
    <col min="2602" max="2602" width="14.25" style="36" customWidth="1"/>
    <col min="2603" max="2815" width="9" style="36"/>
    <col min="2816" max="2816" width="2.625" style="36" customWidth="1"/>
    <col min="2817" max="2817" width="45.25" style="36" bestFit="1" customWidth="1"/>
    <col min="2818" max="2853" width="0" style="36" hidden="1" customWidth="1"/>
    <col min="2854" max="2854" width="10.5" style="36" bestFit="1" customWidth="1"/>
    <col min="2855" max="2855" width="10.125" style="36" bestFit="1" customWidth="1"/>
    <col min="2856" max="2856" width="10.125" style="36" customWidth="1"/>
    <col min="2857" max="2857" width="12" style="36" customWidth="1"/>
    <col min="2858" max="2858" width="14.25" style="36" customWidth="1"/>
    <col min="2859" max="3071" width="9" style="36"/>
    <col min="3072" max="3072" width="2.625" style="36" customWidth="1"/>
    <col min="3073" max="3073" width="45.25" style="36" bestFit="1" customWidth="1"/>
    <col min="3074" max="3109" width="0" style="36" hidden="1" customWidth="1"/>
    <col min="3110" max="3110" width="10.5" style="36" bestFit="1" customWidth="1"/>
    <col min="3111" max="3111" width="10.125" style="36" bestFit="1" customWidth="1"/>
    <col min="3112" max="3112" width="10.125" style="36" customWidth="1"/>
    <col min="3113" max="3113" width="12" style="36" customWidth="1"/>
    <col min="3114" max="3114" width="14.25" style="36" customWidth="1"/>
    <col min="3115" max="3327" width="9" style="36"/>
    <col min="3328" max="3328" width="2.625" style="36" customWidth="1"/>
    <col min="3329" max="3329" width="45.25" style="36" bestFit="1" customWidth="1"/>
    <col min="3330" max="3365" width="0" style="36" hidden="1" customWidth="1"/>
    <col min="3366" max="3366" width="10.5" style="36" bestFit="1" customWidth="1"/>
    <col min="3367" max="3367" width="10.125" style="36" bestFit="1" customWidth="1"/>
    <col min="3368" max="3368" width="10.125" style="36" customWidth="1"/>
    <col min="3369" max="3369" width="12" style="36" customWidth="1"/>
    <col min="3370" max="3370" width="14.25" style="36" customWidth="1"/>
    <col min="3371" max="3583" width="9" style="36"/>
    <col min="3584" max="3584" width="2.625" style="36" customWidth="1"/>
    <col min="3585" max="3585" width="45.25" style="36" bestFit="1" customWidth="1"/>
    <col min="3586" max="3621" width="0" style="36" hidden="1" customWidth="1"/>
    <col min="3622" max="3622" width="10.5" style="36" bestFit="1" customWidth="1"/>
    <col min="3623" max="3623" width="10.125" style="36" bestFit="1" customWidth="1"/>
    <col min="3624" max="3624" width="10.125" style="36" customWidth="1"/>
    <col min="3625" max="3625" width="12" style="36" customWidth="1"/>
    <col min="3626" max="3626" width="14.25" style="36" customWidth="1"/>
    <col min="3627" max="3839" width="9" style="36"/>
    <col min="3840" max="3840" width="2.625" style="36" customWidth="1"/>
    <col min="3841" max="3841" width="45.25" style="36" bestFit="1" customWidth="1"/>
    <col min="3842" max="3877" width="0" style="36" hidden="1" customWidth="1"/>
    <col min="3878" max="3878" width="10.5" style="36" bestFit="1" customWidth="1"/>
    <col min="3879" max="3879" width="10.125" style="36" bestFit="1" customWidth="1"/>
    <col min="3880" max="3880" width="10.125" style="36" customWidth="1"/>
    <col min="3881" max="3881" width="12" style="36" customWidth="1"/>
    <col min="3882" max="3882" width="14.25" style="36" customWidth="1"/>
    <col min="3883" max="4095" width="9" style="36"/>
    <col min="4096" max="4096" width="2.625" style="36" customWidth="1"/>
    <col min="4097" max="4097" width="45.25" style="36" bestFit="1" customWidth="1"/>
    <col min="4098" max="4133" width="0" style="36" hidden="1" customWidth="1"/>
    <col min="4134" max="4134" width="10.5" style="36" bestFit="1" customWidth="1"/>
    <col min="4135" max="4135" width="10.125" style="36" bestFit="1" customWidth="1"/>
    <col min="4136" max="4136" width="10.125" style="36" customWidth="1"/>
    <col min="4137" max="4137" width="12" style="36" customWidth="1"/>
    <col min="4138" max="4138" width="14.25" style="36" customWidth="1"/>
    <col min="4139" max="4351" width="9" style="36"/>
    <col min="4352" max="4352" width="2.625" style="36" customWidth="1"/>
    <col min="4353" max="4353" width="45.25" style="36" bestFit="1" customWidth="1"/>
    <col min="4354" max="4389" width="0" style="36" hidden="1" customWidth="1"/>
    <col min="4390" max="4390" width="10.5" style="36" bestFit="1" customWidth="1"/>
    <col min="4391" max="4391" width="10.125" style="36" bestFit="1" customWidth="1"/>
    <col min="4392" max="4392" width="10.125" style="36" customWidth="1"/>
    <col min="4393" max="4393" width="12" style="36" customWidth="1"/>
    <col min="4394" max="4394" width="14.25" style="36" customWidth="1"/>
    <col min="4395" max="4607" width="9" style="36"/>
    <col min="4608" max="4608" width="2.625" style="36" customWidth="1"/>
    <col min="4609" max="4609" width="45.25" style="36" bestFit="1" customWidth="1"/>
    <col min="4610" max="4645" width="0" style="36" hidden="1" customWidth="1"/>
    <col min="4646" max="4646" width="10.5" style="36" bestFit="1" customWidth="1"/>
    <col min="4647" max="4647" width="10.125" style="36" bestFit="1" customWidth="1"/>
    <col min="4648" max="4648" width="10.125" style="36" customWidth="1"/>
    <col min="4649" max="4649" width="12" style="36" customWidth="1"/>
    <col min="4650" max="4650" width="14.25" style="36" customWidth="1"/>
    <col min="4651" max="4863" width="9" style="36"/>
    <col min="4864" max="4864" width="2.625" style="36" customWidth="1"/>
    <col min="4865" max="4865" width="45.25" style="36" bestFit="1" customWidth="1"/>
    <col min="4866" max="4901" width="0" style="36" hidden="1" customWidth="1"/>
    <col min="4902" max="4902" width="10.5" style="36" bestFit="1" customWidth="1"/>
    <col min="4903" max="4903" width="10.125" style="36" bestFit="1" customWidth="1"/>
    <col min="4904" max="4904" width="10.125" style="36" customWidth="1"/>
    <col min="4905" max="4905" width="12" style="36" customWidth="1"/>
    <col min="4906" max="4906" width="14.25" style="36" customWidth="1"/>
    <col min="4907" max="5119" width="9" style="36"/>
    <col min="5120" max="5120" width="2.625" style="36" customWidth="1"/>
    <col min="5121" max="5121" width="45.25" style="36" bestFit="1" customWidth="1"/>
    <col min="5122" max="5157" width="0" style="36" hidden="1" customWidth="1"/>
    <col min="5158" max="5158" width="10.5" style="36" bestFit="1" customWidth="1"/>
    <col min="5159" max="5159" width="10.125" style="36" bestFit="1" customWidth="1"/>
    <col min="5160" max="5160" width="10.125" style="36" customWidth="1"/>
    <col min="5161" max="5161" width="12" style="36" customWidth="1"/>
    <col min="5162" max="5162" width="14.25" style="36" customWidth="1"/>
    <col min="5163" max="5375" width="9" style="36"/>
    <col min="5376" max="5376" width="2.625" style="36" customWidth="1"/>
    <col min="5377" max="5377" width="45.25" style="36" bestFit="1" customWidth="1"/>
    <col min="5378" max="5413" width="0" style="36" hidden="1" customWidth="1"/>
    <col min="5414" max="5414" width="10.5" style="36" bestFit="1" customWidth="1"/>
    <col min="5415" max="5415" width="10.125" style="36" bestFit="1" customWidth="1"/>
    <col min="5416" max="5416" width="10.125" style="36" customWidth="1"/>
    <col min="5417" max="5417" width="12" style="36" customWidth="1"/>
    <col min="5418" max="5418" width="14.25" style="36" customWidth="1"/>
    <col min="5419" max="5631" width="9" style="36"/>
    <col min="5632" max="5632" width="2.625" style="36" customWidth="1"/>
    <col min="5633" max="5633" width="45.25" style="36" bestFit="1" customWidth="1"/>
    <col min="5634" max="5669" width="0" style="36" hidden="1" customWidth="1"/>
    <col min="5670" max="5670" width="10.5" style="36" bestFit="1" customWidth="1"/>
    <col min="5671" max="5671" width="10.125" style="36" bestFit="1" customWidth="1"/>
    <col min="5672" max="5672" width="10.125" style="36" customWidth="1"/>
    <col min="5673" max="5673" width="12" style="36" customWidth="1"/>
    <col min="5674" max="5674" width="14.25" style="36" customWidth="1"/>
    <col min="5675" max="5887" width="9" style="36"/>
    <col min="5888" max="5888" width="2.625" style="36" customWidth="1"/>
    <col min="5889" max="5889" width="45.25" style="36" bestFit="1" customWidth="1"/>
    <col min="5890" max="5925" width="0" style="36" hidden="1" customWidth="1"/>
    <col min="5926" max="5926" width="10.5" style="36" bestFit="1" customWidth="1"/>
    <col min="5927" max="5927" width="10.125" style="36" bestFit="1" customWidth="1"/>
    <col min="5928" max="5928" width="10.125" style="36" customWidth="1"/>
    <col min="5929" max="5929" width="12" style="36" customWidth="1"/>
    <col min="5930" max="5930" width="14.25" style="36" customWidth="1"/>
    <col min="5931" max="6143" width="9" style="36"/>
    <col min="6144" max="6144" width="2.625" style="36" customWidth="1"/>
    <col min="6145" max="6145" width="45.25" style="36" bestFit="1" customWidth="1"/>
    <col min="6146" max="6181" width="0" style="36" hidden="1" customWidth="1"/>
    <col min="6182" max="6182" width="10.5" style="36" bestFit="1" customWidth="1"/>
    <col min="6183" max="6183" width="10.125" style="36" bestFit="1" customWidth="1"/>
    <col min="6184" max="6184" width="10.125" style="36" customWidth="1"/>
    <col min="6185" max="6185" width="12" style="36" customWidth="1"/>
    <col min="6186" max="6186" width="14.25" style="36" customWidth="1"/>
    <col min="6187" max="6399" width="9" style="36"/>
    <col min="6400" max="6400" width="2.625" style="36" customWidth="1"/>
    <col min="6401" max="6401" width="45.25" style="36" bestFit="1" customWidth="1"/>
    <col min="6402" max="6437" width="0" style="36" hidden="1" customWidth="1"/>
    <col min="6438" max="6438" width="10.5" style="36" bestFit="1" customWidth="1"/>
    <col min="6439" max="6439" width="10.125" style="36" bestFit="1" customWidth="1"/>
    <col min="6440" max="6440" width="10.125" style="36" customWidth="1"/>
    <col min="6441" max="6441" width="12" style="36" customWidth="1"/>
    <col min="6442" max="6442" width="14.25" style="36" customWidth="1"/>
    <col min="6443" max="6655" width="9" style="36"/>
    <col min="6656" max="6656" width="2.625" style="36" customWidth="1"/>
    <col min="6657" max="6657" width="45.25" style="36" bestFit="1" customWidth="1"/>
    <col min="6658" max="6693" width="0" style="36" hidden="1" customWidth="1"/>
    <col min="6694" max="6694" width="10.5" style="36" bestFit="1" customWidth="1"/>
    <col min="6695" max="6695" width="10.125" style="36" bestFit="1" customWidth="1"/>
    <col min="6696" max="6696" width="10.125" style="36" customWidth="1"/>
    <col min="6697" max="6697" width="12" style="36" customWidth="1"/>
    <col min="6698" max="6698" width="14.25" style="36" customWidth="1"/>
    <col min="6699" max="6911" width="9" style="36"/>
    <col min="6912" max="6912" width="2.625" style="36" customWidth="1"/>
    <col min="6913" max="6913" width="45.25" style="36" bestFit="1" customWidth="1"/>
    <col min="6914" max="6949" width="0" style="36" hidden="1" customWidth="1"/>
    <col min="6950" max="6950" width="10.5" style="36" bestFit="1" customWidth="1"/>
    <col min="6951" max="6951" width="10.125" style="36" bestFit="1" customWidth="1"/>
    <col min="6952" max="6952" width="10.125" style="36" customWidth="1"/>
    <col min="6953" max="6953" width="12" style="36" customWidth="1"/>
    <col min="6954" max="6954" width="14.25" style="36" customWidth="1"/>
    <col min="6955" max="7167" width="9" style="36"/>
    <col min="7168" max="7168" width="2.625" style="36" customWidth="1"/>
    <col min="7169" max="7169" width="45.25" style="36" bestFit="1" customWidth="1"/>
    <col min="7170" max="7205" width="0" style="36" hidden="1" customWidth="1"/>
    <col min="7206" max="7206" width="10.5" style="36" bestFit="1" customWidth="1"/>
    <col min="7207" max="7207" width="10.125" style="36" bestFit="1" customWidth="1"/>
    <col min="7208" max="7208" width="10.125" style="36" customWidth="1"/>
    <col min="7209" max="7209" width="12" style="36" customWidth="1"/>
    <col min="7210" max="7210" width="14.25" style="36" customWidth="1"/>
    <col min="7211" max="7423" width="9" style="36"/>
    <col min="7424" max="7424" width="2.625" style="36" customWidth="1"/>
    <col min="7425" max="7425" width="45.25" style="36" bestFit="1" customWidth="1"/>
    <col min="7426" max="7461" width="0" style="36" hidden="1" customWidth="1"/>
    <col min="7462" max="7462" width="10.5" style="36" bestFit="1" customWidth="1"/>
    <col min="7463" max="7463" width="10.125" style="36" bestFit="1" customWidth="1"/>
    <col min="7464" max="7464" width="10.125" style="36" customWidth="1"/>
    <col min="7465" max="7465" width="12" style="36" customWidth="1"/>
    <col min="7466" max="7466" width="14.25" style="36" customWidth="1"/>
    <col min="7467" max="7679" width="9" style="36"/>
    <col min="7680" max="7680" width="2.625" style="36" customWidth="1"/>
    <col min="7681" max="7681" width="45.25" style="36" bestFit="1" customWidth="1"/>
    <col min="7682" max="7717" width="0" style="36" hidden="1" customWidth="1"/>
    <col min="7718" max="7718" width="10.5" style="36" bestFit="1" customWidth="1"/>
    <col min="7719" max="7719" width="10.125" style="36" bestFit="1" customWidth="1"/>
    <col min="7720" max="7720" width="10.125" style="36" customWidth="1"/>
    <col min="7721" max="7721" width="12" style="36" customWidth="1"/>
    <col min="7722" max="7722" width="14.25" style="36" customWidth="1"/>
    <col min="7723" max="7935" width="9" style="36"/>
    <col min="7936" max="7936" width="2.625" style="36" customWidth="1"/>
    <col min="7937" max="7937" width="45.25" style="36" bestFit="1" customWidth="1"/>
    <col min="7938" max="7973" width="0" style="36" hidden="1" customWidth="1"/>
    <col min="7974" max="7974" width="10.5" style="36" bestFit="1" customWidth="1"/>
    <col min="7975" max="7975" width="10.125" style="36" bestFit="1" customWidth="1"/>
    <col min="7976" max="7976" width="10.125" style="36" customWidth="1"/>
    <col min="7977" max="7977" width="12" style="36" customWidth="1"/>
    <col min="7978" max="7978" width="14.25" style="36" customWidth="1"/>
    <col min="7979" max="8191" width="9" style="36"/>
    <col min="8192" max="8192" width="2.625" style="36" customWidth="1"/>
    <col min="8193" max="8193" width="45.25" style="36" bestFit="1" customWidth="1"/>
    <col min="8194" max="8229" width="0" style="36" hidden="1" customWidth="1"/>
    <col min="8230" max="8230" width="10.5" style="36" bestFit="1" customWidth="1"/>
    <col min="8231" max="8231" width="10.125" style="36" bestFit="1" customWidth="1"/>
    <col min="8232" max="8232" width="10.125" style="36" customWidth="1"/>
    <col min="8233" max="8233" width="12" style="36" customWidth="1"/>
    <col min="8234" max="8234" width="14.25" style="36" customWidth="1"/>
    <col min="8235" max="8447" width="9" style="36"/>
    <col min="8448" max="8448" width="2.625" style="36" customWidth="1"/>
    <col min="8449" max="8449" width="45.25" style="36" bestFit="1" customWidth="1"/>
    <col min="8450" max="8485" width="0" style="36" hidden="1" customWidth="1"/>
    <col min="8486" max="8486" width="10.5" style="36" bestFit="1" customWidth="1"/>
    <col min="8487" max="8487" width="10.125" style="36" bestFit="1" customWidth="1"/>
    <col min="8488" max="8488" width="10.125" style="36" customWidth="1"/>
    <col min="8489" max="8489" width="12" style="36" customWidth="1"/>
    <col min="8490" max="8490" width="14.25" style="36" customWidth="1"/>
    <col min="8491" max="8703" width="9" style="36"/>
    <col min="8704" max="8704" width="2.625" style="36" customWidth="1"/>
    <col min="8705" max="8705" width="45.25" style="36" bestFit="1" customWidth="1"/>
    <col min="8706" max="8741" width="0" style="36" hidden="1" customWidth="1"/>
    <col min="8742" max="8742" width="10.5" style="36" bestFit="1" customWidth="1"/>
    <col min="8743" max="8743" width="10.125" style="36" bestFit="1" customWidth="1"/>
    <col min="8744" max="8744" width="10.125" style="36" customWidth="1"/>
    <col min="8745" max="8745" width="12" style="36" customWidth="1"/>
    <col min="8746" max="8746" width="14.25" style="36" customWidth="1"/>
    <col min="8747" max="8959" width="9" style="36"/>
    <col min="8960" max="8960" width="2.625" style="36" customWidth="1"/>
    <col min="8961" max="8961" width="45.25" style="36" bestFit="1" customWidth="1"/>
    <col min="8962" max="8997" width="0" style="36" hidden="1" customWidth="1"/>
    <col min="8998" max="8998" width="10.5" style="36" bestFit="1" customWidth="1"/>
    <col min="8999" max="8999" width="10.125" style="36" bestFit="1" customWidth="1"/>
    <col min="9000" max="9000" width="10.125" style="36" customWidth="1"/>
    <col min="9001" max="9001" width="12" style="36" customWidth="1"/>
    <col min="9002" max="9002" width="14.25" style="36" customWidth="1"/>
    <col min="9003" max="9215" width="9" style="36"/>
    <col min="9216" max="9216" width="2.625" style="36" customWidth="1"/>
    <col min="9217" max="9217" width="45.25" style="36" bestFit="1" customWidth="1"/>
    <col min="9218" max="9253" width="0" style="36" hidden="1" customWidth="1"/>
    <col min="9254" max="9254" width="10.5" style="36" bestFit="1" customWidth="1"/>
    <col min="9255" max="9255" width="10.125" style="36" bestFit="1" customWidth="1"/>
    <col min="9256" max="9256" width="10.125" style="36" customWidth="1"/>
    <col min="9257" max="9257" width="12" style="36" customWidth="1"/>
    <col min="9258" max="9258" width="14.25" style="36" customWidth="1"/>
    <col min="9259" max="9471" width="9" style="36"/>
    <col min="9472" max="9472" width="2.625" style="36" customWidth="1"/>
    <col min="9473" max="9473" width="45.25" style="36" bestFit="1" customWidth="1"/>
    <col min="9474" max="9509" width="0" style="36" hidden="1" customWidth="1"/>
    <col min="9510" max="9510" width="10.5" style="36" bestFit="1" customWidth="1"/>
    <col min="9511" max="9511" width="10.125" style="36" bestFit="1" customWidth="1"/>
    <col min="9512" max="9512" width="10.125" style="36" customWidth="1"/>
    <col min="9513" max="9513" width="12" style="36" customWidth="1"/>
    <col min="9514" max="9514" width="14.25" style="36" customWidth="1"/>
    <col min="9515" max="9727" width="9" style="36"/>
    <col min="9728" max="9728" width="2.625" style="36" customWidth="1"/>
    <col min="9729" max="9729" width="45.25" style="36" bestFit="1" customWidth="1"/>
    <col min="9730" max="9765" width="0" style="36" hidden="1" customWidth="1"/>
    <col min="9766" max="9766" width="10.5" style="36" bestFit="1" customWidth="1"/>
    <col min="9767" max="9767" width="10.125" style="36" bestFit="1" customWidth="1"/>
    <col min="9768" max="9768" width="10.125" style="36" customWidth="1"/>
    <col min="9769" max="9769" width="12" style="36" customWidth="1"/>
    <col min="9770" max="9770" width="14.25" style="36" customWidth="1"/>
    <col min="9771" max="9983" width="9" style="36"/>
    <col min="9984" max="9984" width="2.625" style="36" customWidth="1"/>
    <col min="9985" max="9985" width="45.25" style="36" bestFit="1" customWidth="1"/>
    <col min="9986" max="10021" width="0" style="36" hidden="1" customWidth="1"/>
    <col min="10022" max="10022" width="10.5" style="36" bestFit="1" customWidth="1"/>
    <col min="10023" max="10023" width="10.125" style="36" bestFit="1" customWidth="1"/>
    <col min="10024" max="10024" width="10.125" style="36" customWidth="1"/>
    <col min="10025" max="10025" width="12" style="36" customWidth="1"/>
    <col min="10026" max="10026" width="14.25" style="36" customWidth="1"/>
    <col min="10027" max="10239" width="9" style="36"/>
    <col min="10240" max="10240" width="2.625" style="36" customWidth="1"/>
    <col min="10241" max="10241" width="45.25" style="36" bestFit="1" customWidth="1"/>
    <col min="10242" max="10277" width="0" style="36" hidden="1" customWidth="1"/>
    <col min="10278" max="10278" width="10.5" style="36" bestFit="1" customWidth="1"/>
    <col min="10279" max="10279" width="10.125" style="36" bestFit="1" customWidth="1"/>
    <col min="10280" max="10280" width="10.125" style="36" customWidth="1"/>
    <col min="10281" max="10281" width="12" style="36" customWidth="1"/>
    <col min="10282" max="10282" width="14.25" style="36" customWidth="1"/>
    <col min="10283" max="10495" width="9" style="36"/>
    <col min="10496" max="10496" width="2.625" style="36" customWidth="1"/>
    <col min="10497" max="10497" width="45.25" style="36" bestFit="1" customWidth="1"/>
    <col min="10498" max="10533" width="0" style="36" hidden="1" customWidth="1"/>
    <col min="10534" max="10534" width="10.5" style="36" bestFit="1" customWidth="1"/>
    <col min="10535" max="10535" width="10.125" style="36" bestFit="1" customWidth="1"/>
    <col min="10536" max="10536" width="10.125" style="36" customWidth="1"/>
    <col min="10537" max="10537" width="12" style="36" customWidth="1"/>
    <col min="10538" max="10538" width="14.25" style="36" customWidth="1"/>
    <col min="10539" max="10751" width="9" style="36"/>
    <col min="10752" max="10752" width="2.625" style="36" customWidth="1"/>
    <col min="10753" max="10753" width="45.25" style="36" bestFit="1" customWidth="1"/>
    <col min="10754" max="10789" width="0" style="36" hidden="1" customWidth="1"/>
    <col min="10790" max="10790" width="10.5" style="36" bestFit="1" customWidth="1"/>
    <col min="10791" max="10791" width="10.125" style="36" bestFit="1" customWidth="1"/>
    <col min="10792" max="10792" width="10.125" style="36" customWidth="1"/>
    <col min="10793" max="10793" width="12" style="36" customWidth="1"/>
    <col min="10794" max="10794" width="14.25" style="36" customWidth="1"/>
    <col min="10795" max="11007" width="9" style="36"/>
    <col min="11008" max="11008" width="2.625" style="36" customWidth="1"/>
    <col min="11009" max="11009" width="45.25" style="36" bestFit="1" customWidth="1"/>
    <col min="11010" max="11045" width="0" style="36" hidden="1" customWidth="1"/>
    <col min="11046" max="11046" width="10.5" style="36" bestFit="1" customWidth="1"/>
    <col min="11047" max="11047" width="10.125" style="36" bestFit="1" customWidth="1"/>
    <col min="11048" max="11048" width="10.125" style="36" customWidth="1"/>
    <col min="11049" max="11049" width="12" style="36" customWidth="1"/>
    <col min="11050" max="11050" width="14.25" style="36" customWidth="1"/>
    <col min="11051" max="11263" width="9" style="36"/>
    <col min="11264" max="11264" width="2.625" style="36" customWidth="1"/>
    <col min="11265" max="11265" width="45.25" style="36" bestFit="1" customWidth="1"/>
    <col min="11266" max="11301" width="0" style="36" hidden="1" customWidth="1"/>
    <col min="11302" max="11302" width="10.5" style="36" bestFit="1" customWidth="1"/>
    <col min="11303" max="11303" width="10.125" style="36" bestFit="1" customWidth="1"/>
    <col min="11304" max="11304" width="10.125" style="36" customWidth="1"/>
    <col min="11305" max="11305" width="12" style="36" customWidth="1"/>
    <col min="11306" max="11306" width="14.25" style="36" customWidth="1"/>
    <col min="11307" max="11519" width="9" style="36"/>
    <col min="11520" max="11520" width="2.625" style="36" customWidth="1"/>
    <col min="11521" max="11521" width="45.25" style="36" bestFit="1" customWidth="1"/>
    <col min="11522" max="11557" width="0" style="36" hidden="1" customWidth="1"/>
    <col min="11558" max="11558" width="10.5" style="36" bestFit="1" customWidth="1"/>
    <col min="11559" max="11559" width="10.125" style="36" bestFit="1" customWidth="1"/>
    <col min="11560" max="11560" width="10.125" style="36" customWidth="1"/>
    <col min="11561" max="11561" width="12" style="36" customWidth="1"/>
    <col min="11562" max="11562" width="14.25" style="36" customWidth="1"/>
    <col min="11563" max="11775" width="9" style="36"/>
    <col min="11776" max="11776" width="2.625" style="36" customWidth="1"/>
    <col min="11777" max="11777" width="45.25" style="36" bestFit="1" customWidth="1"/>
    <col min="11778" max="11813" width="0" style="36" hidden="1" customWidth="1"/>
    <col min="11814" max="11814" width="10.5" style="36" bestFit="1" customWidth="1"/>
    <col min="11815" max="11815" width="10.125" style="36" bestFit="1" customWidth="1"/>
    <col min="11816" max="11816" width="10.125" style="36" customWidth="1"/>
    <col min="11817" max="11817" width="12" style="36" customWidth="1"/>
    <col min="11818" max="11818" width="14.25" style="36" customWidth="1"/>
    <col min="11819" max="12031" width="9" style="36"/>
    <col min="12032" max="12032" width="2.625" style="36" customWidth="1"/>
    <col min="12033" max="12033" width="45.25" style="36" bestFit="1" customWidth="1"/>
    <col min="12034" max="12069" width="0" style="36" hidden="1" customWidth="1"/>
    <col min="12070" max="12070" width="10.5" style="36" bestFit="1" customWidth="1"/>
    <col min="12071" max="12071" width="10.125" style="36" bestFit="1" customWidth="1"/>
    <col min="12072" max="12072" width="10.125" style="36" customWidth="1"/>
    <col min="12073" max="12073" width="12" style="36" customWidth="1"/>
    <col min="12074" max="12074" width="14.25" style="36" customWidth="1"/>
    <col min="12075" max="12287" width="9" style="36"/>
    <col min="12288" max="12288" width="2.625" style="36" customWidth="1"/>
    <col min="12289" max="12289" width="45.25" style="36" bestFit="1" customWidth="1"/>
    <col min="12290" max="12325" width="0" style="36" hidden="1" customWidth="1"/>
    <col min="12326" max="12326" width="10.5" style="36" bestFit="1" customWidth="1"/>
    <col min="12327" max="12327" width="10.125" style="36" bestFit="1" customWidth="1"/>
    <col min="12328" max="12328" width="10.125" style="36" customWidth="1"/>
    <col min="12329" max="12329" width="12" style="36" customWidth="1"/>
    <col min="12330" max="12330" width="14.25" style="36" customWidth="1"/>
    <col min="12331" max="12543" width="9" style="36"/>
    <col min="12544" max="12544" width="2.625" style="36" customWidth="1"/>
    <col min="12545" max="12545" width="45.25" style="36" bestFit="1" customWidth="1"/>
    <col min="12546" max="12581" width="0" style="36" hidden="1" customWidth="1"/>
    <col min="12582" max="12582" width="10.5" style="36" bestFit="1" customWidth="1"/>
    <col min="12583" max="12583" width="10.125" style="36" bestFit="1" customWidth="1"/>
    <col min="12584" max="12584" width="10.125" style="36" customWidth="1"/>
    <col min="12585" max="12585" width="12" style="36" customWidth="1"/>
    <col min="12586" max="12586" width="14.25" style="36" customWidth="1"/>
    <col min="12587" max="12799" width="9" style="36"/>
    <col min="12800" max="12800" width="2.625" style="36" customWidth="1"/>
    <col min="12801" max="12801" width="45.25" style="36" bestFit="1" customWidth="1"/>
    <col min="12802" max="12837" width="0" style="36" hidden="1" customWidth="1"/>
    <col min="12838" max="12838" width="10.5" style="36" bestFit="1" customWidth="1"/>
    <col min="12839" max="12839" width="10.125" style="36" bestFit="1" customWidth="1"/>
    <col min="12840" max="12840" width="10.125" style="36" customWidth="1"/>
    <col min="12841" max="12841" width="12" style="36" customWidth="1"/>
    <col min="12842" max="12842" width="14.25" style="36" customWidth="1"/>
    <col min="12843" max="13055" width="9" style="36"/>
    <col min="13056" max="13056" width="2.625" style="36" customWidth="1"/>
    <col min="13057" max="13057" width="45.25" style="36" bestFit="1" customWidth="1"/>
    <col min="13058" max="13093" width="0" style="36" hidden="1" customWidth="1"/>
    <col min="13094" max="13094" width="10.5" style="36" bestFit="1" customWidth="1"/>
    <col min="13095" max="13095" width="10.125" style="36" bestFit="1" customWidth="1"/>
    <col min="13096" max="13096" width="10.125" style="36" customWidth="1"/>
    <col min="13097" max="13097" width="12" style="36" customWidth="1"/>
    <col min="13098" max="13098" width="14.25" style="36" customWidth="1"/>
    <col min="13099" max="13311" width="9" style="36"/>
    <col min="13312" max="13312" width="2.625" style="36" customWidth="1"/>
    <col min="13313" max="13313" width="45.25" style="36" bestFit="1" customWidth="1"/>
    <col min="13314" max="13349" width="0" style="36" hidden="1" customWidth="1"/>
    <col min="13350" max="13350" width="10.5" style="36" bestFit="1" customWidth="1"/>
    <col min="13351" max="13351" width="10.125" style="36" bestFit="1" customWidth="1"/>
    <col min="13352" max="13352" width="10.125" style="36" customWidth="1"/>
    <col min="13353" max="13353" width="12" style="36" customWidth="1"/>
    <col min="13354" max="13354" width="14.25" style="36" customWidth="1"/>
    <col min="13355" max="13567" width="9" style="36"/>
    <col min="13568" max="13568" width="2.625" style="36" customWidth="1"/>
    <col min="13569" max="13569" width="45.25" style="36" bestFit="1" customWidth="1"/>
    <col min="13570" max="13605" width="0" style="36" hidden="1" customWidth="1"/>
    <col min="13606" max="13606" width="10.5" style="36" bestFit="1" customWidth="1"/>
    <col min="13607" max="13607" width="10.125" style="36" bestFit="1" customWidth="1"/>
    <col min="13608" max="13608" width="10.125" style="36" customWidth="1"/>
    <col min="13609" max="13609" width="12" style="36" customWidth="1"/>
    <col min="13610" max="13610" width="14.25" style="36" customWidth="1"/>
    <col min="13611" max="13823" width="9" style="36"/>
    <col min="13824" max="13824" width="2.625" style="36" customWidth="1"/>
    <col min="13825" max="13825" width="45.25" style="36" bestFit="1" customWidth="1"/>
    <col min="13826" max="13861" width="0" style="36" hidden="1" customWidth="1"/>
    <col min="13862" max="13862" width="10.5" style="36" bestFit="1" customWidth="1"/>
    <col min="13863" max="13863" width="10.125" style="36" bestFit="1" customWidth="1"/>
    <col min="13864" max="13864" width="10.125" style="36" customWidth="1"/>
    <col min="13865" max="13865" width="12" style="36" customWidth="1"/>
    <col min="13866" max="13866" width="14.25" style="36" customWidth="1"/>
    <col min="13867" max="14079" width="9" style="36"/>
    <col min="14080" max="14080" width="2.625" style="36" customWidth="1"/>
    <col min="14081" max="14081" width="45.25" style="36" bestFit="1" customWidth="1"/>
    <col min="14082" max="14117" width="0" style="36" hidden="1" customWidth="1"/>
    <col min="14118" max="14118" width="10.5" style="36" bestFit="1" customWidth="1"/>
    <col min="14119" max="14119" width="10.125" style="36" bestFit="1" customWidth="1"/>
    <col min="14120" max="14120" width="10.125" style="36" customWidth="1"/>
    <col min="14121" max="14121" width="12" style="36" customWidth="1"/>
    <col min="14122" max="14122" width="14.25" style="36" customWidth="1"/>
    <col min="14123" max="14335" width="9" style="36"/>
    <col min="14336" max="14336" width="2.625" style="36" customWidth="1"/>
    <col min="14337" max="14337" width="45.25" style="36" bestFit="1" customWidth="1"/>
    <col min="14338" max="14373" width="0" style="36" hidden="1" customWidth="1"/>
    <col min="14374" max="14374" width="10.5" style="36" bestFit="1" customWidth="1"/>
    <col min="14375" max="14375" width="10.125" style="36" bestFit="1" customWidth="1"/>
    <col min="14376" max="14376" width="10.125" style="36" customWidth="1"/>
    <col min="14377" max="14377" width="12" style="36" customWidth="1"/>
    <col min="14378" max="14378" width="14.25" style="36" customWidth="1"/>
    <col min="14379" max="14591" width="9" style="36"/>
    <col min="14592" max="14592" width="2.625" style="36" customWidth="1"/>
    <col min="14593" max="14593" width="45.25" style="36" bestFit="1" customWidth="1"/>
    <col min="14594" max="14629" width="0" style="36" hidden="1" customWidth="1"/>
    <col min="14630" max="14630" width="10.5" style="36" bestFit="1" customWidth="1"/>
    <col min="14631" max="14631" width="10.125" style="36" bestFit="1" customWidth="1"/>
    <col min="14632" max="14632" width="10.125" style="36" customWidth="1"/>
    <col min="14633" max="14633" width="12" style="36" customWidth="1"/>
    <col min="14634" max="14634" width="14.25" style="36" customWidth="1"/>
    <col min="14635" max="14847" width="9" style="36"/>
    <col min="14848" max="14848" width="2.625" style="36" customWidth="1"/>
    <col min="14849" max="14849" width="45.25" style="36" bestFit="1" customWidth="1"/>
    <col min="14850" max="14885" width="0" style="36" hidden="1" customWidth="1"/>
    <col min="14886" max="14886" width="10.5" style="36" bestFit="1" customWidth="1"/>
    <col min="14887" max="14887" width="10.125" style="36" bestFit="1" customWidth="1"/>
    <col min="14888" max="14888" width="10.125" style="36" customWidth="1"/>
    <col min="14889" max="14889" width="12" style="36" customWidth="1"/>
    <col min="14890" max="14890" width="14.25" style="36" customWidth="1"/>
    <col min="14891" max="15103" width="9" style="36"/>
    <col min="15104" max="15104" width="2.625" style="36" customWidth="1"/>
    <col min="15105" max="15105" width="45.25" style="36" bestFit="1" customWidth="1"/>
    <col min="15106" max="15141" width="0" style="36" hidden="1" customWidth="1"/>
    <col min="15142" max="15142" width="10.5" style="36" bestFit="1" customWidth="1"/>
    <col min="15143" max="15143" width="10.125" style="36" bestFit="1" customWidth="1"/>
    <col min="15144" max="15144" width="10.125" style="36" customWidth="1"/>
    <col min="15145" max="15145" width="12" style="36" customWidth="1"/>
    <col min="15146" max="15146" width="14.25" style="36" customWidth="1"/>
    <col min="15147" max="15359" width="9" style="36"/>
    <col min="15360" max="15360" width="2.625" style="36" customWidth="1"/>
    <col min="15361" max="15361" width="45.25" style="36" bestFit="1" customWidth="1"/>
    <col min="15362" max="15397" width="0" style="36" hidden="1" customWidth="1"/>
    <col min="15398" max="15398" width="10.5" style="36" bestFit="1" customWidth="1"/>
    <col min="15399" max="15399" width="10.125" style="36" bestFit="1" customWidth="1"/>
    <col min="15400" max="15400" width="10.125" style="36" customWidth="1"/>
    <col min="15401" max="15401" width="12" style="36" customWidth="1"/>
    <col min="15402" max="15402" width="14.25" style="36" customWidth="1"/>
    <col min="15403" max="15615" width="9" style="36"/>
    <col min="15616" max="15616" width="2.625" style="36" customWidth="1"/>
    <col min="15617" max="15617" width="45.25" style="36" bestFit="1" customWidth="1"/>
    <col min="15618" max="15653" width="0" style="36" hidden="1" customWidth="1"/>
    <col min="15654" max="15654" width="10.5" style="36" bestFit="1" customWidth="1"/>
    <col min="15655" max="15655" width="10.125" style="36" bestFit="1" customWidth="1"/>
    <col min="15656" max="15656" width="10.125" style="36" customWidth="1"/>
    <col min="15657" max="15657" width="12" style="36" customWidth="1"/>
    <col min="15658" max="15658" width="14.25" style="36" customWidth="1"/>
    <col min="15659" max="15871" width="9" style="36"/>
    <col min="15872" max="15872" width="2.625" style="36" customWidth="1"/>
    <col min="15873" max="15873" width="45.25" style="36" bestFit="1" customWidth="1"/>
    <col min="15874" max="15909" width="0" style="36" hidden="1" customWidth="1"/>
    <col min="15910" max="15910" width="10.5" style="36" bestFit="1" customWidth="1"/>
    <col min="15911" max="15911" width="10.125" style="36" bestFit="1" customWidth="1"/>
    <col min="15912" max="15912" width="10.125" style="36" customWidth="1"/>
    <col min="15913" max="15913" width="12" style="36" customWidth="1"/>
    <col min="15914" max="15914" width="14.25" style="36" customWidth="1"/>
    <col min="15915" max="16127" width="9" style="36"/>
    <col min="16128" max="16128" width="2.625" style="36" customWidth="1"/>
    <col min="16129" max="16129" width="45.25" style="36" bestFit="1" customWidth="1"/>
    <col min="16130" max="16165" width="0" style="36" hidden="1" customWidth="1"/>
    <col min="16166" max="16166" width="10.5" style="36" bestFit="1" customWidth="1"/>
    <col min="16167" max="16167" width="10.125" style="36" bestFit="1" customWidth="1"/>
    <col min="16168" max="16168" width="10.125" style="36" customWidth="1"/>
    <col min="16169" max="16169" width="12" style="36" customWidth="1"/>
    <col min="16170" max="16170" width="14.25" style="36" customWidth="1"/>
    <col min="16171" max="16384" width="9" style="36"/>
  </cols>
  <sheetData>
    <row r="1" spans="1:42" s="1" customFormat="1" ht="21.75" x14ac:dyDescent="0.45">
      <c r="A1" s="972" t="s">
        <v>0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  <c r="Z1" s="972"/>
      <c r="AA1" s="972"/>
      <c r="AB1" s="972"/>
      <c r="AC1" s="972"/>
      <c r="AD1" s="972"/>
      <c r="AE1" s="972"/>
      <c r="AF1" s="972"/>
      <c r="AG1" s="972"/>
      <c r="AH1" s="972"/>
      <c r="AI1" s="972"/>
      <c r="AJ1" s="972"/>
      <c r="AK1" s="972"/>
      <c r="AL1" s="972"/>
      <c r="AM1" s="972"/>
      <c r="AN1" s="972"/>
      <c r="AO1" s="972"/>
      <c r="AP1" s="972"/>
    </row>
    <row r="2" spans="1:42" s="190" customFormat="1" ht="21.75" x14ac:dyDescent="0.45">
      <c r="A2" s="973" t="s">
        <v>597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973"/>
      <c r="T2" s="973"/>
      <c r="U2" s="973"/>
      <c r="V2" s="973"/>
      <c r="W2" s="973"/>
      <c r="X2" s="973"/>
      <c r="Y2" s="973"/>
      <c r="Z2" s="973"/>
      <c r="AA2" s="973"/>
      <c r="AB2" s="973"/>
      <c r="AC2" s="973"/>
      <c r="AD2" s="973"/>
      <c r="AE2" s="973"/>
      <c r="AF2" s="973"/>
      <c r="AG2" s="973"/>
      <c r="AH2" s="973"/>
      <c r="AI2" s="973"/>
      <c r="AJ2" s="973"/>
      <c r="AK2" s="973"/>
      <c r="AL2" s="973"/>
      <c r="AM2" s="973"/>
      <c r="AN2" s="973"/>
      <c r="AO2" s="973"/>
      <c r="AP2" s="973"/>
    </row>
    <row r="3" spans="1:42" s="192" customFormat="1" ht="21.75" x14ac:dyDescent="0.4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</row>
    <row r="4" spans="1:42" s="2" customFormat="1" ht="18.75" customHeight="1" x14ac:dyDescent="0.4">
      <c r="A4" s="1018" t="s">
        <v>2</v>
      </c>
      <c r="B4" s="1019"/>
      <c r="C4" s="976" t="s">
        <v>598</v>
      </c>
      <c r="D4" s="976"/>
      <c r="E4" s="976"/>
      <c r="F4" s="976" t="s">
        <v>599</v>
      </c>
      <c r="G4" s="976"/>
      <c r="H4" s="976"/>
      <c r="I4" s="976" t="s">
        <v>600</v>
      </c>
      <c r="J4" s="976"/>
      <c r="K4" s="976"/>
      <c r="L4" s="976" t="s">
        <v>601</v>
      </c>
      <c r="M4" s="976"/>
      <c r="N4" s="976"/>
      <c r="O4" s="976" t="s">
        <v>602</v>
      </c>
      <c r="P4" s="976"/>
      <c r="Q4" s="976"/>
      <c r="R4" s="976" t="s">
        <v>603</v>
      </c>
      <c r="S4" s="976"/>
      <c r="T4" s="976"/>
      <c r="U4" s="976" t="s">
        <v>604</v>
      </c>
      <c r="V4" s="976"/>
      <c r="W4" s="976"/>
      <c r="X4" s="976" t="s">
        <v>605</v>
      </c>
      <c r="Y4" s="976"/>
      <c r="Z4" s="976"/>
      <c r="AA4" s="976" t="s">
        <v>606</v>
      </c>
      <c r="AB4" s="976"/>
      <c r="AC4" s="976"/>
      <c r="AD4" s="969" t="s">
        <v>607</v>
      </c>
      <c r="AE4" s="970"/>
      <c r="AF4" s="971"/>
      <c r="AG4" s="969" t="s">
        <v>608</v>
      </c>
      <c r="AH4" s="970"/>
      <c r="AI4" s="971"/>
      <c r="AJ4" s="969" t="s">
        <v>609</v>
      </c>
      <c r="AK4" s="970"/>
      <c r="AL4" s="971"/>
      <c r="AM4" s="977" t="s">
        <v>610</v>
      </c>
      <c r="AN4" s="978"/>
      <c r="AO4" s="979"/>
      <c r="AP4" s="980" t="s">
        <v>22</v>
      </c>
    </row>
    <row r="5" spans="1:42" s="2" customFormat="1" ht="23.25" customHeight="1" x14ac:dyDescent="0.4">
      <c r="A5" s="1020"/>
      <c r="B5" s="1021"/>
      <c r="C5" s="3" t="s">
        <v>26</v>
      </c>
      <c r="D5" s="4" t="s">
        <v>27</v>
      </c>
      <c r="E5" s="4" t="s">
        <v>28</v>
      </c>
      <c r="F5" s="3" t="s">
        <v>26</v>
      </c>
      <c r="G5" s="4" t="s">
        <v>27</v>
      </c>
      <c r="H5" s="4" t="s">
        <v>28</v>
      </c>
      <c r="I5" s="3" t="s">
        <v>26</v>
      </c>
      <c r="J5" s="4" t="s">
        <v>27</v>
      </c>
      <c r="K5" s="4" t="s">
        <v>28</v>
      </c>
      <c r="L5" s="3" t="s">
        <v>26</v>
      </c>
      <c r="M5" s="4" t="s">
        <v>27</v>
      </c>
      <c r="N5" s="4" t="s">
        <v>28</v>
      </c>
      <c r="O5" s="3" t="s">
        <v>26</v>
      </c>
      <c r="P5" s="4" t="s">
        <v>27</v>
      </c>
      <c r="Q5" s="4" t="s">
        <v>28</v>
      </c>
      <c r="R5" s="3" t="s">
        <v>26</v>
      </c>
      <c r="S5" s="4" t="s">
        <v>27</v>
      </c>
      <c r="T5" s="4" t="s">
        <v>28</v>
      </c>
      <c r="U5" s="3" t="s">
        <v>26</v>
      </c>
      <c r="V5" s="4" t="s">
        <v>27</v>
      </c>
      <c r="W5" s="4" t="s">
        <v>28</v>
      </c>
      <c r="X5" s="3" t="s">
        <v>26</v>
      </c>
      <c r="Y5" s="4" t="s">
        <v>27</v>
      </c>
      <c r="Z5" s="4" t="s">
        <v>28</v>
      </c>
      <c r="AA5" s="3" t="s">
        <v>26</v>
      </c>
      <c r="AB5" s="4" t="s">
        <v>27</v>
      </c>
      <c r="AC5" s="4" t="s">
        <v>28</v>
      </c>
      <c r="AD5" s="3" t="s">
        <v>26</v>
      </c>
      <c r="AE5" s="4" t="s">
        <v>27</v>
      </c>
      <c r="AF5" s="4" t="s">
        <v>28</v>
      </c>
      <c r="AG5" s="5" t="s">
        <v>26</v>
      </c>
      <c r="AH5" s="6" t="s">
        <v>27</v>
      </c>
      <c r="AI5" s="4" t="s">
        <v>28</v>
      </c>
      <c r="AJ5" s="7" t="s">
        <v>26</v>
      </c>
      <c r="AK5" s="6" t="s">
        <v>27</v>
      </c>
      <c r="AL5" s="4" t="s">
        <v>28</v>
      </c>
      <c r="AM5" s="193" t="s">
        <v>26</v>
      </c>
      <c r="AN5" s="193" t="s">
        <v>27</v>
      </c>
      <c r="AO5" s="194" t="s">
        <v>28</v>
      </c>
      <c r="AP5" s="981"/>
    </row>
    <row r="6" spans="1:42" s="54" customFormat="1" ht="21" x14ac:dyDescent="0.45">
      <c r="A6" s="195">
        <v>1</v>
      </c>
      <c r="B6" s="196" t="s">
        <v>31</v>
      </c>
      <c r="C6" s="207">
        <v>181000</v>
      </c>
      <c r="D6" s="208">
        <v>7240</v>
      </c>
      <c r="E6" s="208">
        <v>3620</v>
      </c>
      <c r="F6" s="207">
        <v>663625</v>
      </c>
      <c r="G6" s="208">
        <v>26545</v>
      </c>
      <c r="H6" s="208">
        <v>13272.5</v>
      </c>
      <c r="I6" s="62">
        <v>2831550</v>
      </c>
      <c r="J6" s="61">
        <v>0</v>
      </c>
      <c r="K6" s="208">
        <v>0</v>
      </c>
      <c r="L6" s="207">
        <v>0</v>
      </c>
      <c r="M6" s="208">
        <v>0</v>
      </c>
      <c r="N6" s="208">
        <v>0</v>
      </c>
      <c r="O6" s="207">
        <v>156000</v>
      </c>
      <c r="P6" s="208">
        <v>20280</v>
      </c>
      <c r="Q6" s="208">
        <v>4680</v>
      </c>
      <c r="R6" s="207">
        <v>500000</v>
      </c>
      <c r="S6" s="208">
        <v>65000</v>
      </c>
      <c r="T6" s="208">
        <v>15000</v>
      </c>
      <c r="U6" s="207">
        <v>318844</v>
      </c>
      <c r="V6" s="208">
        <v>2872999.72</v>
      </c>
      <c r="W6" s="208">
        <v>9565.32</v>
      </c>
      <c r="X6" s="207">
        <v>316000</v>
      </c>
      <c r="Y6" s="208">
        <v>41080</v>
      </c>
      <c r="Z6" s="208">
        <v>9480</v>
      </c>
      <c r="AA6" s="207">
        <v>714591</v>
      </c>
      <c r="AB6" s="208">
        <v>92896.83</v>
      </c>
      <c r="AC6" s="208">
        <v>21437.73</v>
      </c>
      <c r="AD6" s="207">
        <v>164000</v>
      </c>
      <c r="AE6" s="208">
        <v>21320</v>
      </c>
      <c r="AF6" s="208">
        <v>4920</v>
      </c>
      <c r="AG6" s="207">
        <v>152500</v>
      </c>
      <c r="AH6" s="208">
        <v>19825</v>
      </c>
      <c r="AI6" s="208">
        <v>4575</v>
      </c>
      <c r="AJ6" s="207">
        <v>284000</v>
      </c>
      <c r="AK6" s="208">
        <v>36920</v>
      </c>
      <c r="AL6" s="208">
        <v>8520</v>
      </c>
      <c r="AM6" s="209">
        <f>SUM(C6+F6+I6+L6+O6+R6+U6+X6+AA6+AD6+AG6+AJ6)</f>
        <v>6282110</v>
      </c>
      <c r="AN6" s="209">
        <f>SUM(D6+G6+J6+M6+P6+S6+V6+Y6+AB6+AE6+AH6+AK6)</f>
        <v>3204106.5500000003</v>
      </c>
      <c r="AO6" s="209">
        <f>SUM(E6+H6+K6+N6+Q6+T6+W6+Z6+AC6+AF6+AI6+AL6)</f>
        <v>95070.55</v>
      </c>
      <c r="AP6" s="209">
        <f>SUM(AM6-AN6-AO6)</f>
        <v>2982932.9</v>
      </c>
    </row>
    <row r="7" spans="1:42" s="54" customFormat="1" ht="21" x14ac:dyDescent="0.45">
      <c r="A7" s="195">
        <v>2</v>
      </c>
      <c r="B7" s="196" t="s">
        <v>37</v>
      </c>
      <c r="C7" s="207">
        <v>0</v>
      </c>
      <c r="D7" s="208">
        <v>0</v>
      </c>
      <c r="E7" s="208">
        <v>0</v>
      </c>
      <c r="F7" s="207">
        <v>1224846</v>
      </c>
      <c r="G7" s="208">
        <v>131127.84</v>
      </c>
      <c r="H7" s="208">
        <v>33622.92</v>
      </c>
      <c r="I7" s="207">
        <v>0</v>
      </c>
      <c r="J7" s="208">
        <v>0</v>
      </c>
      <c r="K7" s="208">
        <v>0</v>
      </c>
      <c r="L7" s="207">
        <v>0</v>
      </c>
      <c r="M7" s="208">
        <v>0</v>
      </c>
      <c r="N7" s="208">
        <v>0</v>
      </c>
      <c r="O7" s="207">
        <v>312246</v>
      </c>
      <c r="P7" s="208">
        <v>12489.84</v>
      </c>
      <c r="Q7" s="208">
        <v>6244.92</v>
      </c>
      <c r="R7" s="207">
        <v>0</v>
      </c>
      <c r="S7" s="208">
        <v>0</v>
      </c>
      <c r="T7" s="208">
        <v>0</v>
      </c>
      <c r="U7" s="207">
        <v>0</v>
      </c>
      <c r="V7" s="208">
        <v>0</v>
      </c>
      <c r="W7" s="208">
        <v>0</v>
      </c>
      <c r="X7" s="207">
        <v>41085</v>
      </c>
      <c r="Y7" s="208">
        <v>1643.4</v>
      </c>
      <c r="Z7" s="208">
        <v>821.7</v>
      </c>
      <c r="AA7" s="207">
        <v>0</v>
      </c>
      <c r="AB7" s="208">
        <v>0</v>
      </c>
      <c r="AC7" s="208">
        <v>0</v>
      </c>
      <c r="AD7" s="207">
        <v>0</v>
      </c>
      <c r="AE7" s="208">
        <v>0</v>
      </c>
      <c r="AF7" s="208">
        <v>0</v>
      </c>
      <c r="AG7" s="207">
        <v>0</v>
      </c>
      <c r="AH7" s="208">
        <v>0</v>
      </c>
      <c r="AI7" s="208">
        <v>0</v>
      </c>
      <c r="AJ7" s="207">
        <v>485709</v>
      </c>
      <c r="AK7" s="208">
        <v>20988.959999999999</v>
      </c>
      <c r="AL7" s="208">
        <v>9887.58</v>
      </c>
      <c r="AM7" s="209">
        <f t="shared" ref="AM7:AO31" si="0">SUM(C7+F7+I7+L7+O7+R7+U7+X7+AA7+AD7+AG7+AJ7)</f>
        <v>2063886</v>
      </c>
      <c r="AN7" s="209">
        <f t="shared" si="0"/>
        <v>166250.03999999998</v>
      </c>
      <c r="AO7" s="209">
        <f t="shared" si="0"/>
        <v>50577.119999999995</v>
      </c>
      <c r="AP7" s="209">
        <f t="shared" ref="AP7:AP31" si="1">SUM(AM7-AN7-AO7)</f>
        <v>1847058.8399999999</v>
      </c>
    </row>
    <row r="8" spans="1:42" s="72" customFormat="1" ht="21" x14ac:dyDescent="0.45">
      <c r="A8" s="197">
        <v>3</v>
      </c>
      <c r="B8" s="196" t="s">
        <v>39</v>
      </c>
      <c r="C8" s="207">
        <v>0</v>
      </c>
      <c r="D8" s="208">
        <v>0</v>
      </c>
      <c r="E8" s="208">
        <v>0</v>
      </c>
      <c r="F8" s="207">
        <v>0</v>
      </c>
      <c r="G8" s="208">
        <v>0</v>
      </c>
      <c r="H8" s="208">
        <v>0</v>
      </c>
      <c r="I8" s="207">
        <v>0</v>
      </c>
      <c r="J8" s="208">
        <v>0</v>
      </c>
      <c r="K8" s="208">
        <v>0</v>
      </c>
      <c r="L8" s="207">
        <v>0</v>
      </c>
      <c r="M8" s="208">
        <v>0</v>
      </c>
      <c r="N8" s="208">
        <v>0</v>
      </c>
      <c r="O8" s="207">
        <v>13750</v>
      </c>
      <c r="P8" s="208">
        <v>550</v>
      </c>
      <c r="Q8" s="208">
        <v>275</v>
      </c>
      <c r="R8" s="207">
        <v>0</v>
      </c>
      <c r="S8" s="208">
        <v>0</v>
      </c>
      <c r="T8" s="208">
        <v>0</v>
      </c>
      <c r="U8" s="207">
        <v>49600</v>
      </c>
      <c r="V8" s="208">
        <v>5448</v>
      </c>
      <c r="W8" s="208">
        <v>1113</v>
      </c>
      <c r="X8" s="207">
        <v>115000</v>
      </c>
      <c r="Y8" s="208">
        <v>5950</v>
      </c>
      <c r="Z8" s="208">
        <v>2450</v>
      </c>
      <c r="AA8" s="207">
        <v>0</v>
      </c>
      <c r="AB8" s="208">
        <v>0</v>
      </c>
      <c r="AC8" s="208">
        <v>0</v>
      </c>
      <c r="AD8" s="207">
        <v>13500</v>
      </c>
      <c r="AE8" s="208">
        <v>1755</v>
      </c>
      <c r="AF8" s="208">
        <v>405</v>
      </c>
      <c r="AG8" s="207">
        <v>27300</v>
      </c>
      <c r="AH8" s="208">
        <v>3549</v>
      </c>
      <c r="AI8" s="208">
        <v>819</v>
      </c>
      <c r="AJ8" s="207"/>
      <c r="AK8" s="208"/>
      <c r="AL8" s="208"/>
      <c r="AM8" s="209">
        <f t="shared" si="0"/>
        <v>219150</v>
      </c>
      <c r="AN8" s="209">
        <f t="shared" si="0"/>
        <v>17252</v>
      </c>
      <c r="AO8" s="209">
        <f t="shared" si="0"/>
        <v>5062</v>
      </c>
      <c r="AP8" s="209">
        <f t="shared" si="1"/>
        <v>196836</v>
      </c>
    </row>
    <row r="9" spans="1:42" s="54" customFormat="1" ht="21" x14ac:dyDescent="0.45">
      <c r="A9" s="195">
        <v>4</v>
      </c>
      <c r="B9" s="196" t="s">
        <v>41</v>
      </c>
      <c r="C9" s="207">
        <v>0</v>
      </c>
      <c r="D9" s="208">
        <v>0</v>
      </c>
      <c r="E9" s="208">
        <v>0</v>
      </c>
      <c r="F9" s="207">
        <v>164750</v>
      </c>
      <c r="G9" s="208">
        <v>7040</v>
      </c>
      <c r="H9" s="208">
        <v>2395</v>
      </c>
      <c r="I9" s="207">
        <v>0</v>
      </c>
      <c r="J9" s="208">
        <v>0</v>
      </c>
      <c r="K9" s="208">
        <v>0</v>
      </c>
      <c r="L9" s="207">
        <v>380000</v>
      </c>
      <c r="M9" s="208">
        <v>16600</v>
      </c>
      <c r="N9" s="208">
        <v>4800</v>
      </c>
      <c r="O9" s="207">
        <v>139500</v>
      </c>
      <c r="P9" s="208">
        <v>18135</v>
      </c>
      <c r="Q9" s="208">
        <v>4185</v>
      </c>
      <c r="R9" s="207">
        <v>80200</v>
      </c>
      <c r="S9" s="208">
        <v>3208</v>
      </c>
      <c r="T9" s="208">
        <v>1604</v>
      </c>
      <c r="U9" s="207">
        <v>0</v>
      </c>
      <c r="V9" s="208">
        <v>0</v>
      </c>
      <c r="W9" s="208">
        <v>0</v>
      </c>
      <c r="X9" s="207">
        <v>150500</v>
      </c>
      <c r="Y9" s="208">
        <v>6020</v>
      </c>
      <c r="Z9" s="208">
        <v>3010</v>
      </c>
      <c r="AA9" s="207">
        <v>42400</v>
      </c>
      <c r="AB9" s="208">
        <v>1696</v>
      </c>
      <c r="AC9" s="208">
        <v>848</v>
      </c>
      <c r="AD9" s="207">
        <v>125300</v>
      </c>
      <c r="AE9" s="208">
        <v>5012</v>
      </c>
      <c r="AF9" s="208">
        <v>2506</v>
      </c>
      <c r="AG9" s="207">
        <v>324800</v>
      </c>
      <c r="AH9" s="208">
        <v>26114</v>
      </c>
      <c r="AI9" s="208">
        <v>7954</v>
      </c>
      <c r="AJ9" s="207">
        <v>10600</v>
      </c>
      <c r="AK9" s="208">
        <v>1378</v>
      </c>
      <c r="AL9" s="208">
        <v>318</v>
      </c>
      <c r="AM9" s="209">
        <f t="shared" si="0"/>
        <v>1418050</v>
      </c>
      <c r="AN9" s="209">
        <f t="shared" si="0"/>
        <v>85203</v>
      </c>
      <c r="AO9" s="209">
        <f t="shared" si="0"/>
        <v>27620</v>
      </c>
      <c r="AP9" s="209">
        <f t="shared" si="1"/>
        <v>1305227</v>
      </c>
    </row>
    <row r="10" spans="1:42" s="54" customFormat="1" ht="21" x14ac:dyDescent="0.45">
      <c r="A10" s="195">
        <v>5</v>
      </c>
      <c r="B10" s="196" t="s">
        <v>43</v>
      </c>
      <c r="C10" s="207">
        <v>0</v>
      </c>
      <c r="D10" s="208">
        <v>0</v>
      </c>
      <c r="E10" s="208">
        <v>0</v>
      </c>
      <c r="F10" s="207">
        <v>0</v>
      </c>
      <c r="G10" s="208">
        <v>0</v>
      </c>
      <c r="H10" s="208">
        <v>0</v>
      </c>
      <c r="I10" s="207">
        <v>287000</v>
      </c>
      <c r="J10" s="208">
        <v>11480</v>
      </c>
      <c r="K10" s="208">
        <v>5740</v>
      </c>
      <c r="L10" s="207">
        <v>7000</v>
      </c>
      <c r="M10" s="208">
        <v>910</v>
      </c>
      <c r="N10" s="208">
        <v>210</v>
      </c>
      <c r="O10" s="207">
        <v>6500</v>
      </c>
      <c r="P10" s="208">
        <v>845</v>
      </c>
      <c r="Q10" s="208">
        <v>195</v>
      </c>
      <c r="R10" s="207">
        <v>157000</v>
      </c>
      <c r="S10" s="208">
        <v>7180</v>
      </c>
      <c r="T10" s="208">
        <v>3240</v>
      </c>
      <c r="U10" s="207">
        <v>0</v>
      </c>
      <c r="V10" s="208">
        <v>0</v>
      </c>
      <c r="W10" s="208">
        <v>0</v>
      </c>
      <c r="X10" s="207">
        <v>0</v>
      </c>
      <c r="Y10" s="208">
        <v>0</v>
      </c>
      <c r="Z10" s="208">
        <v>0</v>
      </c>
      <c r="AA10" s="207">
        <v>0</v>
      </c>
      <c r="AB10" s="208">
        <v>0</v>
      </c>
      <c r="AC10" s="208">
        <v>0</v>
      </c>
      <c r="AD10" s="207">
        <v>0</v>
      </c>
      <c r="AE10" s="208">
        <v>0</v>
      </c>
      <c r="AF10" s="208">
        <v>0</v>
      </c>
      <c r="AG10" s="207">
        <v>0</v>
      </c>
      <c r="AH10" s="208">
        <v>0</v>
      </c>
      <c r="AI10" s="208">
        <v>0</v>
      </c>
      <c r="AJ10" s="207">
        <v>65000</v>
      </c>
      <c r="AK10" s="208">
        <v>2600</v>
      </c>
      <c r="AL10" s="208">
        <v>1300</v>
      </c>
      <c r="AM10" s="209">
        <f t="shared" si="0"/>
        <v>522500</v>
      </c>
      <c r="AN10" s="209">
        <f t="shared" si="0"/>
        <v>23015</v>
      </c>
      <c r="AO10" s="209">
        <f t="shared" si="0"/>
        <v>10685</v>
      </c>
      <c r="AP10" s="209">
        <f t="shared" si="1"/>
        <v>488800</v>
      </c>
    </row>
    <row r="11" spans="1:42" s="72" customFormat="1" ht="21" x14ac:dyDescent="0.45">
      <c r="A11" s="197">
        <v>6</v>
      </c>
      <c r="B11" s="196" t="s">
        <v>45</v>
      </c>
      <c r="C11" s="207">
        <v>0</v>
      </c>
      <c r="D11" s="208">
        <v>0</v>
      </c>
      <c r="E11" s="208">
        <v>0</v>
      </c>
      <c r="F11" s="207">
        <v>0</v>
      </c>
      <c r="G11" s="208">
        <v>0</v>
      </c>
      <c r="H11" s="208">
        <v>0</v>
      </c>
      <c r="I11" s="207">
        <v>0</v>
      </c>
      <c r="J11" s="208">
        <v>0</v>
      </c>
      <c r="K11" s="208">
        <v>0</v>
      </c>
      <c r="L11" s="207">
        <v>0</v>
      </c>
      <c r="M11" s="208">
        <v>0</v>
      </c>
      <c r="N11" s="208">
        <v>0</v>
      </c>
      <c r="O11" s="207">
        <v>0</v>
      </c>
      <c r="P11" s="208">
        <v>0</v>
      </c>
      <c r="Q11" s="208">
        <v>0</v>
      </c>
      <c r="R11" s="207">
        <v>0</v>
      </c>
      <c r="S11" s="208">
        <v>0</v>
      </c>
      <c r="T11" s="208">
        <v>0</v>
      </c>
      <c r="U11" s="207">
        <v>0</v>
      </c>
      <c r="V11" s="208">
        <v>0</v>
      </c>
      <c r="W11" s="208">
        <v>0</v>
      </c>
      <c r="X11" s="207">
        <v>0</v>
      </c>
      <c r="Y11" s="208">
        <v>0</v>
      </c>
      <c r="Z11" s="208">
        <v>0</v>
      </c>
      <c r="AA11" s="207">
        <v>0</v>
      </c>
      <c r="AB11" s="208">
        <v>0</v>
      </c>
      <c r="AC11" s="208">
        <v>0</v>
      </c>
      <c r="AD11" s="207">
        <v>0</v>
      </c>
      <c r="AE11" s="208">
        <v>0</v>
      </c>
      <c r="AF11" s="208">
        <v>0</v>
      </c>
      <c r="AG11" s="207">
        <v>0</v>
      </c>
      <c r="AH11" s="208">
        <v>0</v>
      </c>
      <c r="AI11" s="208">
        <v>0</v>
      </c>
      <c r="AJ11" s="207"/>
      <c r="AK11" s="208"/>
      <c r="AL11" s="208"/>
      <c r="AM11" s="209">
        <f t="shared" si="0"/>
        <v>0</v>
      </c>
      <c r="AN11" s="209">
        <f t="shared" si="0"/>
        <v>0</v>
      </c>
      <c r="AO11" s="209">
        <f t="shared" si="0"/>
        <v>0</v>
      </c>
      <c r="AP11" s="209">
        <f t="shared" si="1"/>
        <v>0</v>
      </c>
    </row>
    <row r="12" spans="1:42" s="54" customFormat="1" ht="21" x14ac:dyDescent="0.45">
      <c r="A12" s="195">
        <v>7</v>
      </c>
      <c r="B12" s="196" t="s">
        <v>47</v>
      </c>
      <c r="C12" s="207">
        <v>0</v>
      </c>
      <c r="D12" s="208">
        <v>0</v>
      </c>
      <c r="E12" s="208">
        <v>0</v>
      </c>
      <c r="F12" s="207">
        <v>920900</v>
      </c>
      <c r="G12" s="208">
        <v>138135</v>
      </c>
      <c r="H12" s="208">
        <v>0</v>
      </c>
      <c r="I12" s="207">
        <v>0</v>
      </c>
      <c r="J12" s="208">
        <v>0</v>
      </c>
      <c r="K12" s="208">
        <v>0</v>
      </c>
      <c r="L12" s="207">
        <v>0</v>
      </c>
      <c r="M12" s="208">
        <v>0</v>
      </c>
      <c r="N12" s="208">
        <v>0</v>
      </c>
      <c r="O12" s="207">
        <v>0</v>
      </c>
      <c r="P12" s="208">
        <v>0</v>
      </c>
      <c r="Q12" s="208">
        <v>0</v>
      </c>
      <c r="R12" s="207">
        <v>0</v>
      </c>
      <c r="S12" s="208">
        <v>0</v>
      </c>
      <c r="T12" s="208">
        <v>0</v>
      </c>
      <c r="U12" s="207">
        <v>0</v>
      </c>
      <c r="V12" s="208">
        <v>0</v>
      </c>
      <c r="W12" s="208">
        <v>0</v>
      </c>
      <c r="X12" s="207">
        <v>0</v>
      </c>
      <c r="Y12" s="208">
        <v>0</v>
      </c>
      <c r="Z12" s="208">
        <v>0</v>
      </c>
      <c r="AA12" s="207">
        <v>0</v>
      </c>
      <c r="AB12" s="208">
        <v>0</v>
      </c>
      <c r="AC12" s="208">
        <v>0</v>
      </c>
      <c r="AD12" s="207">
        <v>0</v>
      </c>
      <c r="AE12" s="208">
        <v>0</v>
      </c>
      <c r="AF12" s="208">
        <v>0</v>
      </c>
      <c r="AG12" s="207">
        <v>0</v>
      </c>
      <c r="AH12" s="208">
        <v>0</v>
      </c>
      <c r="AI12" s="208">
        <v>0</v>
      </c>
      <c r="AJ12" s="207">
        <v>237500</v>
      </c>
      <c r="AK12" s="208">
        <v>9500</v>
      </c>
      <c r="AL12" s="208">
        <v>4750</v>
      </c>
      <c r="AM12" s="209">
        <f t="shared" si="0"/>
        <v>1158400</v>
      </c>
      <c r="AN12" s="209">
        <f t="shared" si="0"/>
        <v>147635</v>
      </c>
      <c r="AO12" s="209">
        <f t="shared" si="0"/>
        <v>4750</v>
      </c>
      <c r="AP12" s="209">
        <f t="shared" si="1"/>
        <v>1006015</v>
      </c>
    </row>
    <row r="13" spans="1:42" s="54" customFormat="1" ht="21" x14ac:dyDescent="0.45">
      <c r="A13" s="195">
        <v>8</v>
      </c>
      <c r="B13" s="196" t="s">
        <v>49</v>
      </c>
      <c r="C13" s="207">
        <v>0</v>
      </c>
      <c r="D13" s="208">
        <v>0</v>
      </c>
      <c r="E13" s="208">
        <v>0</v>
      </c>
      <c r="F13" s="207">
        <v>0</v>
      </c>
      <c r="G13" s="208">
        <v>0</v>
      </c>
      <c r="H13" s="208">
        <v>0</v>
      </c>
      <c r="I13" s="207">
        <v>0</v>
      </c>
      <c r="J13" s="208">
        <v>0</v>
      </c>
      <c r="K13" s="208">
        <v>0</v>
      </c>
      <c r="L13" s="207">
        <v>0</v>
      </c>
      <c r="M13" s="208">
        <v>0</v>
      </c>
      <c r="N13" s="208">
        <v>0</v>
      </c>
      <c r="O13" s="207">
        <v>0</v>
      </c>
      <c r="P13" s="208">
        <v>0</v>
      </c>
      <c r="Q13" s="208">
        <v>0</v>
      </c>
      <c r="R13" s="207">
        <v>0</v>
      </c>
      <c r="S13" s="208">
        <v>0</v>
      </c>
      <c r="T13" s="208">
        <v>0</v>
      </c>
      <c r="U13" s="207">
        <v>0</v>
      </c>
      <c r="V13" s="208">
        <v>0</v>
      </c>
      <c r="W13" s="208">
        <v>0</v>
      </c>
      <c r="X13" s="207">
        <v>0</v>
      </c>
      <c r="Y13" s="208">
        <v>0</v>
      </c>
      <c r="Z13" s="208">
        <v>0</v>
      </c>
      <c r="AA13" s="207">
        <v>0</v>
      </c>
      <c r="AB13" s="208">
        <v>0</v>
      </c>
      <c r="AC13" s="208">
        <v>0</v>
      </c>
      <c r="AD13" s="207">
        <v>0</v>
      </c>
      <c r="AE13" s="208">
        <v>0</v>
      </c>
      <c r="AF13" s="208">
        <v>0</v>
      </c>
      <c r="AG13" s="207">
        <v>0</v>
      </c>
      <c r="AH13" s="208">
        <v>0</v>
      </c>
      <c r="AI13" s="208">
        <v>0</v>
      </c>
      <c r="AJ13" s="207"/>
      <c r="AK13" s="208"/>
      <c r="AL13" s="208"/>
      <c r="AM13" s="209">
        <f t="shared" si="0"/>
        <v>0</v>
      </c>
      <c r="AN13" s="209">
        <f t="shared" si="0"/>
        <v>0</v>
      </c>
      <c r="AO13" s="209">
        <f t="shared" si="0"/>
        <v>0</v>
      </c>
      <c r="AP13" s="209">
        <f t="shared" si="1"/>
        <v>0</v>
      </c>
    </row>
    <row r="14" spans="1:42" s="54" customFormat="1" ht="21" x14ac:dyDescent="0.45">
      <c r="A14" s="197">
        <v>9</v>
      </c>
      <c r="B14" s="196" t="s">
        <v>51</v>
      </c>
      <c r="C14" s="207">
        <v>0</v>
      </c>
      <c r="D14" s="208">
        <v>0</v>
      </c>
      <c r="E14" s="208">
        <v>0</v>
      </c>
      <c r="F14" s="207">
        <v>0</v>
      </c>
      <c r="G14" s="208">
        <v>0</v>
      </c>
      <c r="H14" s="208">
        <v>0</v>
      </c>
      <c r="I14" s="207">
        <v>0</v>
      </c>
      <c r="J14" s="208">
        <v>0</v>
      </c>
      <c r="K14" s="208">
        <v>0</v>
      </c>
      <c r="L14" s="207">
        <v>0</v>
      </c>
      <c r="M14" s="208">
        <v>0</v>
      </c>
      <c r="N14" s="208">
        <v>0</v>
      </c>
      <c r="O14" s="207">
        <v>11550</v>
      </c>
      <c r="P14" s="208">
        <v>1501.5</v>
      </c>
      <c r="Q14" s="208">
        <v>346.5</v>
      </c>
      <c r="R14" s="207">
        <v>17500</v>
      </c>
      <c r="S14" s="208">
        <v>2275</v>
      </c>
      <c r="T14" s="208">
        <v>525</v>
      </c>
      <c r="U14" s="207">
        <v>0</v>
      </c>
      <c r="V14" s="208">
        <v>0</v>
      </c>
      <c r="W14" s="208">
        <v>0</v>
      </c>
      <c r="X14" s="207">
        <v>0</v>
      </c>
      <c r="Y14" s="208">
        <v>0</v>
      </c>
      <c r="Z14" s="208">
        <v>0</v>
      </c>
      <c r="AA14" s="207">
        <v>0</v>
      </c>
      <c r="AB14" s="208">
        <v>0</v>
      </c>
      <c r="AC14" s="208">
        <v>0</v>
      </c>
      <c r="AD14" s="207">
        <v>0</v>
      </c>
      <c r="AE14" s="208">
        <v>0</v>
      </c>
      <c r="AF14" s="208">
        <v>0</v>
      </c>
      <c r="AG14" s="207">
        <v>0</v>
      </c>
      <c r="AH14" s="208">
        <v>0</v>
      </c>
      <c r="AI14" s="208">
        <v>0</v>
      </c>
      <c r="AJ14" s="207"/>
      <c r="AK14" s="208"/>
      <c r="AL14" s="208"/>
      <c r="AM14" s="209">
        <f t="shared" si="0"/>
        <v>29050</v>
      </c>
      <c r="AN14" s="209">
        <f t="shared" si="0"/>
        <v>3776.5</v>
      </c>
      <c r="AO14" s="209">
        <f t="shared" si="0"/>
        <v>871.5</v>
      </c>
      <c r="AP14" s="209">
        <f t="shared" si="1"/>
        <v>24402</v>
      </c>
    </row>
    <row r="15" spans="1:42" s="54" customFormat="1" ht="21" x14ac:dyDescent="0.45">
      <c r="A15" s="195">
        <v>10</v>
      </c>
      <c r="B15" s="196" t="s">
        <v>53</v>
      </c>
      <c r="C15" s="207">
        <v>0</v>
      </c>
      <c r="D15" s="208">
        <v>0</v>
      </c>
      <c r="E15" s="208">
        <v>0</v>
      </c>
      <c r="F15" s="207">
        <v>0</v>
      </c>
      <c r="G15" s="208">
        <v>0</v>
      </c>
      <c r="H15" s="208">
        <v>0</v>
      </c>
      <c r="I15" s="207">
        <v>0</v>
      </c>
      <c r="J15" s="208">
        <v>0</v>
      </c>
      <c r="K15" s="208">
        <v>0</v>
      </c>
      <c r="L15" s="207">
        <v>0</v>
      </c>
      <c r="M15" s="208">
        <v>0</v>
      </c>
      <c r="N15" s="208">
        <v>0</v>
      </c>
      <c r="O15" s="207">
        <v>61435.5</v>
      </c>
      <c r="P15" s="208">
        <v>5157.42</v>
      </c>
      <c r="Q15" s="208">
        <v>1528.71</v>
      </c>
      <c r="R15" s="207">
        <v>5000</v>
      </c>
      <c r="S15" s="208">
        <v>650</v>
      </c>
      <c r="T15" s="208">
        <v>150</v>
      </c>
      <c r="U15" s="207">
        <v>42400</v>
      </c>
      <c r="V15" s="208">
        <v>5512</v>
      </c>
      <c r="W15" s="208">
        <v>1272</v>
      </c>
      <c r="X15" s="207">
        <v>24800</v>
      </c>
      <c r="Y15" s="208">
        <v>3224</v>
      </c>
      <c r="Z15" s="208">
        <v>744</v>
      </c>
      <c r="AA15" s="207">
        <v>0</v>
      </c>
      <c r="AB15" s="208">
        <v>0</v>
      </c>
      <c r="AC15" s="208">
        <v>0</v>
      </c>
      <c r="AD15" s="207">
        <v>84575</v>
      </c>
      <c r="AE15" s="208">
        <v>10994.75</v>
      </c>
      <c r="AF15" s="208">
        <v>2537.25</v>
      </c>
      <c r="AG15" s="207">
        <v>0</v>
      </c>
      <c r="AH15" s="208">
        <v>0</v>
      </c>
      <c r="AI15" s="208">
        <v>0</v>
      </c>
      <c r="AJ15" s="207"/>
      <c r="AK15" s="208"/>
      <c r="AL15" s="208"/>
      <c r="AM15" s="209">
        <f t="shared" si="0"/>
        <v>218210.5</v>
      </c>
      <c r="AN15" s="209">
        <f t="shared" si="0"/>
        <v>25538.17</v>
      </c>
      <c r="AO15" s="209">
        <f t="shared" si="0"/>
        <v>6231.96</v>
      </c>
      <c r="AP15" s="209">
        <f t="shared" si="1"/>
        <v>186440.37000000002</v>
      </c>
    </row>
    <row r="16" spans="1:42" s="54" customFormat="1" ht="21" x14ac:dyDescent="0.45">
      <c r="A16" s="195">
        <v>11</v>
      </c>
      <c r="B16" s="196" t="s">
        <v>55</v>
      </c>
      <c r="C16" s="207">
        <v>0</v>
      </c>
      <c r="D16" s="208">
        <v>0</v>
      </c>
      <c r="E16" s="208">
        <v>0</v>
      </c>
      <c r="F16" s="207">
        <v>0</v>
      </c>
      <c r="G16" s="208">
        <v>0</v>
      </c>
      <c r="H16" s="208">
        <v>0</v>
      </c>
      <c r="I16" s="207">
        <v>0</v>
      </c>
      <c r="J16" s="208">
        <v>0</v>
      </c>
      <c r="K16" s="208">
        <v>0</v>
      </c>
      <c r="L16" s="207">
        <v>0</v>
      </c>
      <c r="M16" s="208">
        <v>0</v>
      </c>
      <c r="N16" s="208">
        <v>0</v>
      </c>
      <c r="O16" s="207">
        <v>0</v>
      </c>
      <c r="P16" s="208">
        <v>0</v>
      </c>
      <c r="Q16" s="208">
        <v>0</v>
      </c>
      <c r="R16" s="207">
        <v>0</v>
      </c>
      <c r="S16" s="208">
        <v>0</v>
      </c>
      <c r="T16" s="208">
        <v>0</v>
      </c>
      <c r="U16" s="207">
        <v>0</v>
      </c>
      <c r="V16" s="208">
        <v>0</v>
      </c>
      <c r="W16" s="208">
        <v>0</v>
      </c>
      <c r="X16" s="207">
        <v>0</v>
      </c>
      <c r="Y16" s="208">
        <v>0</v>
      </c>
      <c r="Z16" s="208">
        <v>0</v>
      </c>
      <c r="AA16" s="207">
        <v>0</v>
      </c>
      <c r="AB16" s="208">
        <v>0</v>
      </c>
      <c r="AC16" s="208">
        <v>0</v>
      </c>
      <c r="AD16" s="207">
        <v>0</v>
      </c>
      <c r="AE16" s="208">
        <v>0</v>
      </c>
      <c r="AF16" s="208">
        <v>0</v>
      </c>
      <c r="AG16" s="207">
        <v>0</v>
      </c>
      <c r="AH16" s="208">
        <v>0</v>
      </c>
      <c r="AI16" s="208">
        <v>0</v>
      </c>
      <c r="AJ16" s="207"/>
      <c r="AK16" s="208"/>
      <c r="AL16" s="208"/>
      <c r="AM16" s="209">
        <f t="shared" si="0"/>
        <v>0</v>
      </c>
      <c r="AN16" s="209">
        <f t="shared" si="0"/>
        <v>0</v>
      </c>
      <c r="AO16" s="209">
        <f t="shared" si="0"/>
        <v>0</v>
      </c>
      <c r="AP16" s="209">
        <f t="shared" si="1"/>
        <v>0</v>
      </c>
    </row>
    <row r="17" spans="1:42" s="54" customFormat="1" ht="21" x14ac:dyDescent="0.45">
      <c r="A17" s="197">
        <v>12</v>
      </c>
      <c r="B17" s="196" t="s">
        <v>57</v>
      </c>
      <c r="C17" s="207">
        <v>0</v>
      </c>
      <c r="D17" s="208">
        <v>0</v>
      </c>
      <c r="E17" s="208">
        <v>0</v>
      </c>
      <c r="F17" s="207">
        <v>0</v>
      </c>
      <c r="G17" s="208">
        <v>0</v>
      </c>
      <c r="H17" s="208">
        <v>0</v>
      </c>
      <c r="I17" s="207">
        <v>0</v>
      </c>
      <c r="J17" s="208">
        <v>0</v>
      </c>
      <c r="K17" s="208">
        <v>0</v>
      </c>
      <c r="L17" s="207">
        <v>0</v>
      </c>
      <c r="M17" s="208">
        <v>0</v>
      </c>
      <c r="N17" s="208">
        <v>0</v>
      </c>
      <c r="O17" s="207">
        <v>0</v>
      </c>
      <c r="P17" s="208">
        <v>0</v>
      </c>
      <c r="Q17" s="208">
        <v>0</v>
      </c>
      <c r="R17" s="207">
        <v>0</v>
      </c>
      <c r="S17" s="208">
        <v>0</v>
      </c>
      <c r="T17" s="208">
        <v>0</v>
      </c>
      <c r="U17" s="207">
        <v>0</v>
      </c>
      <c r="V17" s="208">
        <v>0</v>
      </c>
      <c r="W17" s="208">
        <v>0</v>
      </c>
      <c r="X17" s="207">
        <v>0</v>
      </c>
      <c r="Y17" s="208">
        <v>0</v>
      </c>
      <c r="Z17" s="208">
        <v>0</v>
      </c>
      <c r="AA17" s="207">
        <v>0</v>
      </c>
      <c r="AB17" s="208">
        <v>0</v>
      </c>
      <c r="AC17" s="208">
        <v>0</v>
      </c>
      <c r="AD17" s="207">
        <v>0</v>
      </c>
      <c r="AE17" s="208">
        <v>0</v>
      </c>
      <c r="AF17" s="208">
        <v>0</v>
      </c>
      <c r="AG17" s="207">
        <v>0</v>
      </c>
      <c r="AH17" s="208">
        <v>0</v>
      </c>
      <c r="AI17" s="208">
        <v>0</v>
      </c>
      <c r="AJ17" s="207"/>
      <c r="AK17" s="208"/>
      <c r="AL17" s="208"/>
      <c r="AM17" s="209">
        <f t="shared" si="0"/>
        <v>0</v>
      </c>
      <c r="AN17" s="209">
        <f t="shared" si="0"/>
        <v>0</v>
      </c>
      <c r="AO17" s="209">
        <f t="shared" si="0"/>
        <v>0</v>
      </c>
      <c r="AP17" s="209">
        <f t="shared" si="1"/>
        <v>0</v>
      </c>
    </row>
    <row r="18" spans="1:42" s="54" customFormat="1" ht="21" x14ac:dyDescent="0.45">
      <c r="A18" s="195">
        <v>13</v>
      </c>
      <c r="B18" s="196" t="s">
        <v>59</v>
      </c>
      <c r="C18" s="207">
        <v>0</v>
      </c>
      <c r="D18" s="208">
        <v>0</v>
      </c>
      <c r="E18" s="208">
        <v>0</v>
      </c>
      <c r="F18" s="207">
        <v>0</v>
      </c>
      <c r="G18" s="208">
        <v>0</v>
      </c>
      <c r="H18" s="208">
        <v>0</v>
      </c>
      <c r="I18" s="207">
        <v>0</v>
      </c>
      <c r="J18" s="208">
        <v>0</v>
      </c>
      <c r="K18" s="208">
        <v>0</v>
      </c>
      <c r="L18" s="207">
        <v>0</v>
      </c>
      <c r="M18" s="208">
        <v>0</v>
      </c>
      <c r="N18" s="208">
        <v>0</v>
      </c>
      <c r="O18" s="207">
        <v>0</v>
      </c>
      <c r="P18" s="208">
        <v>0</v>
      </c>
      <c r="Q18" s="208">
        <v>0</v>
      </c>
      <c r="R18" s="207">
        <v>0</v>
      </c>
      <c r="S18" s="208">
        <v>0</v>
      </c>
      <c r="T18" s="208">
        <v>0</v>
      </c>
      <c r="U18" s="207">
        <v>0</v>
      </c>
      <c r="V18" s="208">
        <v>0</v>
      </c>
      <c r="W18" s="208">
        <v>0</v>
      </c>
      <c r="X18" s="207">
        <v>0</v>
      </c>
      <c r="Y18" s="208">
        <v>0</v>
      </c>
      <c r="Z18" s="208">
        <v>0</v>
      </c>
      <c r="AA18" s="207">
        <v>0</v>
      </c>
      <c r="AB18" s="208">
        <v>0</v>
      </c>
      <c r="AC18" s="208">
        <v>0</v>
      </c>
      <c r="AD18" s="207">
        <v>0</v>
      </c>
      <c r="AE18" s="208">
        <v>0</v>
      </c>
      <c r="AF18" s="208">
        <v>0</v>
      </c>
      <c r="AG18" s="207">
        <v>26460</v>
      </c>
      <c r="AH18" s="208">
        <v>3439.8</v>
      </c>
      <c r="AI18" s="208">
        <v>793.8</v>
      </c>
      <c r="AJ18" s="207"/>
      <c r="AK18" s="208"/>
      <c r="AL18" s="208"/>
      <c r="AM18" s="209">
        <f t="shared" si="0"/>
        <v>26460</v>
      </c>
      <c r="AN18" s="209">
        <f t="shared" si="0"/>
        <v>3439.8</v>
      </c>
      <c r="AO18" s="209">
        <f t="shared" si="0"/>
        <v>793.8</v>
      </c>
      <c r="AP18" s="209">
        <f t="shared" si="1"/>
        <v>22226.400000000001</v>
      </c>
    </row>
    <row r="19" spans="1:42" s="54" customFormat="1" ht="21" x14ac:dyDescent="0.45">
      <c r="A19" s="195">
        <v>14</v>
      </c>
      <c r="B19" s="198" t="s">
        <v>61</v>
      </c>
      <c r="C19" s="207">
        <v>1149830</v>
      </c>
      <c r="D19" s="208">
        <v>45993.2</v>
      </c>
      <c r="E19" s="208">
        <v>22996.6</v>
      </c>
      <c r="F19" s="207">
        <v>0</v>
      </c>
      <c r="G19" s="208">
        <v>0</v>
      </c>
      <c r="H19" s="208">
        <v>0</v>
      </c>
      <c r="I19" s="207">
        <v>0</v>
      </c>
      <c r="J19" s="208">
        <v>0</v>
      </c>
      <c r="K19" s="208">
        <v>0</v>
      </c>
      <c r="L19" s="207">
        <v>0</v>
      </c>
      <c r="M19" s="208">
        <v>0</v>
      </c>
      <c r="N19" s="208">
        <v>0</v>
      </c>
      <c r="O19" s="207">
        <v>0</v>
      </c>
      <c r="P19" s="208">
        <v>0</v>
      </c>
      <c r="Q19" s="208">
        <v>0</v>
      </c>
      <c r="R19" s="207">
        <v>0</v>
      </c>
      <c r="S19" s="208">
        <v>0</v>
      </c>
      <c r="T19" s="208">
        <v>0</v>
      </c>
      <c r="U19" s="207">
        <v>0</v>
      </c>
      <c r="V19" s="208">
        <v>-45993.2</v>
      </c>
      <c r="W19" s="208">
        <v>-22996.6</v>
      </c>
      <c r="X19" s="207">
        <v>0</v>
      </c>
      <c r="Y19" s="208">
        <v>0</v>
      </c>
      <c r="Z19" s="208">
        <v>0</v>
      </c>
      <c r="AA19" s="207">
        <v>0</v>
      </c>
      <c r="AB19" s="208">
        <v>0</v>
      </c>
      <c r="AC19" s="208">
        <v>0</v>
      </c>
      <c r="AD19" s="207">
        <v>0</v>
      </c>
      <c r="AE19" s="208">
        <v>0</v>
      </c>
      <c r="AF19" s="208">
        <v>0</v>
      </c>
      <c r="AG19" s="207">
        <v>0</v>
      </c>
      <c r="AH19" s="208">
        <v>0</v>
      </c>
      <c r="AI19" s="208">
        <v>0</v>
      </c>
      <c r="AJ19" s="207"/>
      <c r="AK19" s="208"/>
      <c r="AL19" s="208"/>
      <c r="AM19" s="209">
        <f t="shared" si="0"/>
        <v>1149830</v>
      </c>
      <c r="AN19" s="209">
        <f t="shared" si="0"/>
        <v>0</v>
      </c>
      <c r="AO19" s="209">
        <f t="shared" si="0"/>
        <v>0</v>
      </c>
      <c r="AP19" s="209">
        <f t="shared" si="1"/>
        <v>1149830</v>
      </c>
    </row>
    <row r="20" spans="1:42" s="54" customFormat="1" ht="21" x14ac:dyDescent="0.45">
      <c r="A20" s="197">
        <v>15</v>
      </c>
      <c r="B20" s="198" t="s">
        <v>64</v>
      </c>
      <c r="C20" s="207">
        <v>0</v>
      </c>
      <c r="D20" s="208">
        <v>0</v>
      </c>
      <c r="E20" s="208">
        <v>0</v>
      </c>
      <c r="F20" s="207">
        <v>0</v>
      </c>
      <c r="G20" s="208">
        <v>0</v>
      </c>
      <c r="H20" s="208">
        <v>0</v>
      </c>
      <c r="I20" s="207">
        <v>0</v>
      </c>
      <c r="J20" s="208">
        <v>0</v>
      </c>
      <c r="K20" s="208">
        <v>0</v>
      </c>
      <c r="L20" s="207">
        <v>28000</v>
      </c>
      <c r="M20" s="208">
        <v>1120</v>
      </c>
      <c r="N20" s="208">
        <v>560</v>
      </c>
      <c r="O20" s="207">
        <v>0</v>
      </c>
      <c r="P20" s="208">
        <v>0</v>
      </c>
      <c r="Q20" s="208">
        <v>0</v>
      </c>
      <c r="R20" s="207">
        <v>0</v>
      </c>
      <c r="S20" s="208">
        <v>0</v>
      </c>
      <c r="T20" s="208">
        <v>0</v>
      </c>
      <c r="U20" s="207">
        <v>0</v>
      </c>
      <c r="V20" s="208">
        <v>0</v>
      </c>
      <c r="W20" s="208">
        <v>0</v>
      </c>
      <c r="X20" s="207">
        <v>0</v>
      </c>
      <c r="Y20" s="208">
        <v>0</v>
      </c>
      <c r="Z20" s="208">
        <v>0</v>
      </c>
      <c r="AA20" s="207">
        <v>0</v>
      </c>
      <c r="AB20" s="208">
        <v>0</v>
      </c>
      <c r="AC20" s="208">
        <v>0</v>
      </c>
      <c r="AD20" s="207">
        <v>646500</v>
      </c>
      <c r="AE20" s="208">
        <v>25860</v>
      </c>
      <c r="AF20" s="208">
        <v>12930</v>
      </c>
      <c r="AG20" s="207">
        <v>0</v>
      </c>
      <c r="AH20" s="208">
        <v>0</v>
      </c>
      <c r="AI20" s="208">
        <v>0</v>
      </c>
      <c r="AJ20" s="207"/>
      <c r="AK20" s="208"/>
      <c r="AL20" s="208"/>
      <c r="AM20" s="209">
        <f t="shared" si="0"/>
        <v>674500</v>
      </c>
      <c r="AN20" s="209">
        <f t="shared" si="0"/>
        <v>26980</v>
      </c>
      <c r="AO20" s="209">
        <f t="shared" si="0"/>
        <v>13490</v>
      </c>
      <c r="AP20" s="209">
        <f t="shared" si="1"/>
        <v>634030</v>
      </c>
    </row>
    <row r="21" spans="1:42" s="54" customFormat="1" ht="21" x14ac:dyDescent="0.45">
      <c r="A21" s="195">
        <v>16</v>
      </c>
      <c r="B21" s="198" t="s">
        <v>66</v>
      </c>
      <c r="C21" s="207">
        <v>0</v>
      </c>
      <c r="D21" s="208">
        <v>0</v>
      </c>
      <c r="E21" s="208">
        <v>0</v>
      </c>
      <c r="F21" s="207">
        <v>0</v>
      </c>
      <c r="G21" s="208">
        <v>0</v>
      </c>
      <c r="H21" s="208">
        <v>0</v>
      </c>
      <c r="I21" s="207">
        <v>0</v>
      </c>
      <c r="J21" s="208">
        <v>0</v>
      </c>
      <c r="K21" s="208">
        <v>0</v>
      </c>
      <c r="L21" s="207">
        <v>0</v>
      </c>
      <c r="M21" s="208">
        <v>0</v>
      </c>
      <c r="N21" s="208">
        <v>0</v>
      </c>
      <c r="O21" s="207">
        <v>0</v>
      </c>
      <c r="P21" s="208">
        <v>0</v>
      </c>
      <c r="Q21" s="208">
        <v>0</v>
      </c>
      <c r="R21" s="207">
        <v>0</v>
      </c>
      <c r="S21" s="208">
        <v>0</v>
      </c>
      <c r="T21" s="208">
        <v>0</v>
      </c>
      <c r="U21" s="207">
        <v>18500</v>
      </c>
      <c r="V21" s="208">
        <v>2405</v>
      </c>
      <c r="W21" s="208">
        <v>555</v>
      </c>
      <c r="X21" s="207">
        <v>0</v>
      </c>
      <c r="Y21" s="208">
        <v>0</v>
      </c>
      <c r="Z21" s="208">
        <v>0</v>
      </c>
      <c r="AA21" s="207">
        <v>0</v>
      </c>
      <c r="AB21" s="208">
        <v>0</v>
      </c>
      <c r="AC21" s="208">
        <v>0</v>
      </c>
      <c r="AD21" s="207">
        <v>0</v>
      </c>
      <c r="AE21" s="208">
        <v>0</v>
      </c>
      <c r="AF21" s="208">
        <v>0</v>
      </c>
      <c r="AG21" s="207">
        <v>0</v>
      </c>
      <c r="AH21" s="208">
        <v>0</v>
      </c>
      <c r="AI21" s="208">
        <v>0</v>
      </c>
      <c r="AJ21" s="207"/>
      <c r="AK21" s="208"/>
      <c r="AL21" s="208"/>
      <c r="AM21" s="209">
        <f t="shared" si="0"/>
        <v>18500</v>
      </c>
      <c r="AN21" s="209">
        <f t="shared" si="0"/>
        <v>2405</v>
      </c>
      <c r="AO21" s="209">
        <f t="shared" si="0"/>
        <v>555</v>
      </c>
      <c r="AP21" s="209">
        <f t="shared" si="1"/>
        <v>15540</v>
      </c>
    </row>
    <row r="22" spans="1:42" s="54" customFormat="1" ht="21" x14ac:dyDescent="0.45">
      <c r="A22" s="195">
        <v>17</v>
      </c>
      <c r="B22" s="198" t="s">
        <v>68</v>
      </c>
      <c r="C22" s="207">
        <v>0</v>
      </c>
      <c r="D22" s="208">
        <v>0</v>
      </c>
      <c r="E22" s="208">
        <v>0</v>
      </c>
      <c r="F22" s="207">
        <v>0</v>
      </c>
      <c r="G22" s="208">
        <v>0</v>
      </c>
      <c r="H22" s="208">
        <v>0</v>
      </c>
      <c r="I22" s="207">
        <v>0</v>
      </c>
      <c r="J22" s="208">
        <v>0</v>
      </c>
      <c r="K22" s="208">
        <v>0</v>
      </c>
      <c r="L22" s="207">
        <v>0</v>
      </c>
      <c r="M22" s="208">
        <v>0</v>
      </c>
      <c r="N22" s="208">
        <v>0</v>
      </c>
      <c r="O22" s="207">
        <v>18400</v>
      </c>
      <c r="P22" s="208">
        <v>2392</v>
      </c>
      <c r="Q22" s="208">
        <v>552</v>
      </c>
      <c r="R22" s="207">
        <v>0</v>
      </c>
      <c r="S22" s="208">
        <v>0</v>
      </c>
      <c r="T22" s="208">
        <v>0</v>
      </c>
      <c r="U22" s="207">
        <v>0</v>
      </c>
      <c r="V22" s="208">
        <v>0</v>
      </c>
      <c r="W22" s="208">
        <v>0</v>
      </c>
      <c r="X22" s="207">
        <v>0</v>
      </c>
      <c r="Y22" s="208">
        <v>0</v>
      </c>
      <c r="Z22" s="208">
        <v>0</v>
      </c>
      <c r="AA22" s="207">
        <v>18750</v>
      </c>
      <c r="AB22" s="208">
        <v>2437.5</v>
      </c>
      <c r="AC22" s="208">
        <v>562.5</v>
      </c>
      <c r="AD22" s="207">
        <v>0</v>
      </c>
      <c r="AE22" s="208">
        <v>0</v>
      </c>
      <c r="AF22" s="208">
        <v>0</v>
      </c>
      <c r="AG22" s="207">
        <v>20000</v>
      </c>
      <c r="AH22" s="208">
        <v>2600</v>
      </c>
      <c r="AI22" s="208">
        <v>600</v>
      </c>
      <c r="AJ22" s="207">
        <v>8800</v>
      </c>
      <c r="AK22" s="208">
        <v>1144</v>
      </c>
      <c r="AL22" s="208">
        <v>264</v>
      </c>
      <c r="AM22" s="209">
        <f t="shared" si="0"/>
        <v>65950</v>
      </c>
      <c r="AN22" s="209">
        <f t="shared" si="0"/>
        <v>8573.5</v>
      </c>
      <c r="AO22" s="209">
        <f t="shared" si="0"/>
        <v>1978.5</v>
      </c>
      <c r="AP22" s="209">
        <f t="shared" si="1"/>
        <v>55398</v>
      </c>
    </row>
    <row r="23" spans="1:42" s="54" customFormat="1" ht="21" x14ac:dyDescent="0.45">
      <c r="A23" s="197">
        <v>18</v>
      </c>
      <c r="B23" s="198" t="s">
        <v>70</v>
      </c>
      <c r="C23" s="207">
        <v>266000</v>
      </c>
      <c r="D23" s="208">
        <v>10640</v>
      </c>
      <c r="E23" s="208">
        <v>5320</v>
      </c>
      <c r="F23" s="207">
        <v>188300</v>
      </c>
      <c r="G23" s="208">
        <v>7532</v>
      </c>
      <c r="H23" s="208">
        <v>3766</v>
      </c>
      <c r="I23" s="207">
        <v>35000</v>
      </c>
      <c r="J23" s="208">
        <v>1400</v>
      </c>
      <c r="K23" s="208">
        <v>700</v>
      </c>
      <c r="L23" s="207">
        <v>0</v>
      </c>
      <c r="M23" s="208">
        <v>0</v>
      </c>
      <c r="N23" s="208">
        <v>0</v>
      </c>
      <c r="O23" s="207">
        <v>0</v>
      </c>
      <c r="P23" s="208">
        <v>0</v>
      </c>
      <c r="Q23" s="208">
        <v>0</v>
      </c>
      <c r="R23" s="207">
        <v>0</v>
      </c>
      <c r="S23" s="208">
        <v>0</v>
      </c>
      <c r="T23" s="208">
        <v>0</v>
      </c>
      <c r="U23" s="207">
        <v>0</v>
      </c>
      <c r="V23" s="208">
        <v>0</v>
      </c>
      <c r="W23" s="208">
        <v>0</v>
      </c>
      <c r="X23" s="207">
        <v>28500</v>
      </c>
      <c r="Y23" s="208">
        <v>3705</v>
      </c>
      <c r="Z23" s="208">
        <v>855</v>
      </c>
      <c r="AA23" s="207">
        <v>0</v>
      </c>
      <c r="AB23" s="208">
        <v>0</v>
      </c>
      <c r="AC23" s="208">
        <v>0</v>
      </c>
      <c r="AD23" s="207">
        <v>0</v>
      </c>
      <c r="AE23" s="208">
        <v>0</v>
      </c>
      <c r="AF23" s="208">
        <v>0</v>
      </c>
      <c r="AG23" s="207">
        <v>0</v>
      </c>
      <c r="AH23" s="208">
        <v>0</v>
      </c>
      <c r="AI23" s="208">
        <v>0</v>
      </c>
      <c r="AJ23" s="207"/>
      <c r="AK23" s="208"/>
      <c r="AL23" s="208"/>
      <c r="AM23" s="209">
        <f t="shared" si="0"/>
        <v>517800</v>
      </c>
      <c r="AN23" s="209">
        <f t="shared" si="0"/>
        <v>23277</v>
      </c>
      <c r="AO23" s="209">
        <f t="shared" si="0"/>
        <v>10641</v>
      </c>
      <c r="AP23" s="209">
        <f t="shared" si="1"/>
        <v>483882</v>
      </c>
    </row>
    <row r="24" spans="1:42" s="54" customFormat="1" ht="21" x14ac:dyDescent="0.45">
      <c r="A24" s="195">
        <v>19</v>
      </c>
      <c r="B24" s="198" t="s">
        <v>72</v>
      </c>
      <c r="C24" s="207">
        <v>0</v>
      </c>
      <c r="D24" s="208">
        <v>0</v>
      </c>
      <c r="E24" s="208">
        <v>0</v>
      </c>
      <c r="F24" s="207">
        <v>0</v>
      </c>
      <c r="G24" s="208">
        <v>0</v>
      </c>
      <c r="H24" s="208">
        <v>0</v>
      </c>
      <c r="I24" s="207">
        <v>0</v>
      </c>
      <c r="J24" s="208">
        <v>0</v>
      </c>
      <c r="K24" s="208">
        <v>0</v>
      </c>
      <c r="L24" s="207">
        <v>0</v>
      </c>
      <c r="M24" s="208">
        <v>0</v>
      </c>
      <c r="N24" s="208">
        <v>0</v>
      </c>
      <c r="O24" s="207">
        <v>0</v>
      </c>
      <c r="P24" s="208">
        <v>0</v>
      </c>
      <c r="Q24" s="208">
        <v>0</v>
      </c>
      <c r="R24" s="207">
        <v>0</v>
      </c>
      <c r="S24" s="208">
        <v>0</v>
      </c>
      <c r="T24" s="208">
        <v>0</v>
      </c>
      <c r="U24" s="207">
        <v>0</v>
      </c>
      <c r="V24" s="208">
        <v>0</v>
      </c>
      <c r="W24" s="208">
        <v>0</v>
      </c>
      <c r="X24" s="207">
        <v>0</v>
      </c>
      <c r="Y24" s="208">
        <v>0</v>
      </c>
      <c r="Z24" s="208">
        <v>0</v>
      </c>
      <c r="AA24" s="207">
        <v>0</v>
      </c>
      <c r="AB24" s="208">
        <v>0</v>
      </c>
      <c r="AC24" s="208">
        <v>0</v>
      </c>
      <c r="AD24" s="207">
        <v>0</v>
      </c>
      <c r="AE24" s="208">
        <v>0</v>
      </c>
      <c r="AF24" s="208">
        <v>0</v>
      </c>
      <c r="AG24" s="207">
        <v>0</v>
      </c>
      <c r="AH24" s="208">
        <v>0</v>
      </c>
      <c r="AI24" s="208">
        <v>0</v>
      </c>
      <c r="AJ24" s="207"/>
      <c r="AK24" s="208"/>
      <c r="AL24" s="208"/>
      <c r="AM24" s="209">
        <f t="shared" si="0"/>
        <v>0</v>
      </c>
      <c r="AN24" s="209">
        <f t="shared" si="0"/>
        <v>0</v>
      </c>
      <c r="AO24" s="209">
        <f t="shared" si="0"/>
        <v>0</v>
      </c>
      <c r="AP24" s="209">
        <f t="shared" si="1"/>
        <v>0</v>
      </c>
    </row>
    <row r="25" spans="1:42" s="54" customFormat="1" ht="21" x14ac:dyDescent="0.45">
      <c r="A25" s="195">
        <v>20</v>
      </c>
      <c r="B25" s="199" t="s">
        <v>74</v>
      </c>
      <c r="C25" s="207">
        <v>3190</v>
      </c>
      <c r="D25" s="208">
        <v>414.7</v>
      </c>
      <c r="E25" s="208">
        <v>95.7</v>
      </c>
      <c r="F25" s="207">
        <v>3440</v>
      </c>
      <c r="G25" s="208">
        <v>447.2</v>
      </c>
      <c r="H25" s="208">
        <v>103.2</v>
      </c>
      <c r="I25" s="207">
        <v>1470</v>
      </c>
      <c r="J25" s="208">
        <v>191.1</v>
      </c>
      <c r="K25" s="208">
        <v>44.1</v>
      </c>
      <c r="L25" s="207">
        <v>5640</v>
      </c>
      <c r="M25" s="208">
        <v>733.2</v>
      </c>
      <c r="N25" s="208">
        <v>169.2</v>
      </c>
      <c r="O25" s="207">
        <v>2900</v>
      </c>
      <c r="P25" s="208">
        <v>377</v>
      </c>
      <c r="Q25" s="208">
        <v>87</v>
      </c>
      <c r="R25" s="207">
        <v>200</v>
      </c>
      <c r="S25" s="208">
        <v>26</v>
      </c>
      <c r="T25" s="208">
        <v>6</v>
      </c>
      <c r="U25" s="207">
        <v>1540</v>
      </c>
      <c r="V25" s="208">
        <v>200.2</v>
      </c>
      <c r="W25" s="208">
        <v>46.2</v>
      </c>
      <c r="X25" s="207">
        <v>0</v>
      </c>
      <c r="Y25" s="208">
        <v>0</v>
      </c>
      <c r="Z25" s="208">
        <v>0</v>
      </c>
      <c r="AA25" s="207">
        <v>300</v>
      </c>
      <c r="AB25" s="208">
        <v>39</v>
      </c>
      <c r="AC25" s="208">
        <v>9</v>
      </c>
      <c r="AD25" s="207">
        <v>200</v>
      </c>
      <c r="AE25" s="208">
        <v>26</v>
      </c>
      <c r="AF25" s="208">
        <v>6</v>
      </c>
      <c r="AG25" s="207">
        <v>1930</v>
      </c>
      <c r="AH25" s="208">
        <v>250.9</v>
      </c>
      <c r="AI25" s="208">
        <v>57.9</v>
      </c>
      <c r="AJ25" s="207">
        <v>8880</v>
      </c>
      <c r="AK25" s="208">
        <v>1154.4000000000001</v>
      </c>
      <c r="AL25" s="208">
        <v>266.39999999999998</v>
      </c>
      <c r="AM25" s="209">
        <f t="shared" si="0"/>
        <v>29690</v>
      </c>
      <c r="AN25" s="209">
        <f t="shared" si="0"/>
        <v>3859.7</v>
      </c>
      <c r="AO25" s="209">
        <f t="shared" si="0"/>
        <v>890.69999999999993</v>
      </c>
      <c r="AP25" s="209">
        <f t="shared" si="1"/>
        <v>24939.599999999999</v>
      </c>
    </row>
    <row r="26" spans="1:42" s="54" customFormat="1" ht="21" x14ac:dyDescent="0.45">
      <c r="A26" s="195">
        <v>21</v>
      </c>
      <c r="B26" s="199" t="s">
        <v>76</v>
      </c>
      <c r="C26" s="207">
        <v>0</v>
      </c>
      <c r="D26" s="208">
        <v>0</v>
      </c>
      <c r="E26" s="208">
        <v>0</v>
      </c>
      <c r="F26" s="207">
        <v>0</v>
      </c>
      <c r="G26" s="208">
        <v>0</v>
      </c>
      <c r="H26" s="208">
        <v>0</v>
      </c>
      <c r="I26" s="207">
        <v>0</v>
      </c>
      <c r="J26" s="208">
        <v>0</v>
      </c>
      <c r="K26" s="208">
        <v>0</v>
      </c>
      <c r="L26" s="207">
        <v>0</v>
      </c>
      <c r="M26" s="208">
        <v>0</v>
      </c>
      <c r="N26" s="208">
        <v>0</v>
      </c>
      <c r="O26" s="207">
        <v>0</v>
      </c>
      <c r="P26" s="208">
        <v>0</v>
      </c>
      <c r="Q26" s="208">
        <v>0</v>
      </c>
      <c r="R26" s="207">
        <v>0</v>
      </c>
      <c r="S26" s="208">
        <v>0</v>
      </c>
      <c r="T26" s="208">
        <v>0</v>
      </c>
      <c r="U26" s="207">
        <v>0</v>
      </c>
      <c r="V26" s="208">
        <v>0</v>
      </c>
      <c r="W26" s="208">
        <v>0</v>
      </c>
      <c r="X26" s="207">
        <v>0</v>
      </c>
      <c r="Y26" s="208">
        <v>0</v>
      </c>
      <c r="Z26" s="208">
        <v>0</v>
      </c>
      <c r="AA26" s="207">
        <v>46000</v>
      </c>
      <c r="AB26" s="208">
        <v>5980</v>
      </c>
      <c r="AC26" s="208">
        <v>1380</v>
      </c>
      <c r="AD26" s="207">
        <v>163200</v>
      </c>
      <c r="AE26" s="208">
        <v>21216</v>
      </c>
      <c r="AF26" s="208">
        <v>4896</v>
      </c>
      <c r="AG26" s="207">
        <v>0</v>
      </c>
      <c r="AH26" s="208">
        <v>0</v>
      </c>
      <c r="AI26" s="208">
        <v>0</v>
      </c>
      <c r="AJ26" s="207"/>
      <c r="AK26" s="208"/>
      <c r="AL26" s="208"/>
      <c r="AM26" s="209">
        <f t="shared" si="0"/>
        <v>209200</v>
      </c>
      <c r="AN26" s="209">
        <f t="shared" si="0"/>
        <v>27196</v>
      </c>
      <c r="AO26" s="209">
        <f t="shared" si="0"/>
        <v>6276</v>
      </c>
      <c r="AP26" s="209">
        <f t="shared" si="1"/>
        <v>175728</v>
      </c>
    </row>
    <row r="27" spans="1:42" s="54" customFormat="1" ht="21" x14ac:dyDescent="0.45">
      <c r="A27" s="195">
        <v>22</v>
      </c>
      <c r="B27" s="200" t="s">
        <v>78</v>
      </c>
      <c r="C27" s="207">
        <v>0</v>
      </c>
      <c r="D27" s="208">
        <v>0</v>
      </c>
      <c r="E27" s="208">
        <v>0</v>
      </c>
      <c r="F27" s="207">
        <v>0</v>
      </c>
      <c r="G27" s="208">
        <v>0</v>
      </c>
      <c r="H27" s="208">
        <v>0</v>
      </c>
      <c r="I27" s="207">
        <v>0</v>
      </c>
      <c r="J27" s="208">
        <v>0</v>
      </c>
      <c r="K27" s="208">
        <v>0</v>
      </c>
      <c r="L27" s="207">
        <v>0</v>
      </c>
      <c r="M27" s="208">
        <v>0</v>
      </c>
      <c r="N27" s="208">
        <v>0</v>
      </c>
      <c r="O27" s="207">
        <v>0</v>
      </c>
      <c r="P27" s="208">
        <v>0</v>
      </c>
      <c r="Q27" s="208">
        <v>0</v>
      </c>
      <c r="R27" s="207">
        <v>0</v>
      </c>
      <c r="S27" s="208">
        <v>0</v>
      </c>
      <c r="T27" s="208">
        <v>0</v>
      </c>
      <c r="U27" s="207">
        <v>0</v>
      </c>
      <c r="V27" s="208">
        <v>0</v>
      </c>
      <c r="W27" s="208">
        <v>0</v>
      </c>
      <c r="X27" s="207">
        <v>0</v>
      </c>
      <c r="Y27" s="208">
        <v>0</v>
      </c>
      <c r="Z27" s="208">
        <v>0</v>
      </c>
      <c r="AA27" s="207">
        <v>0</v>
      </c>
      <c r="AB27" s="208">
        <v>0</v>
      </c>
      <c r="AC27" s="208">
        <v>0</v>
      </c>
      <c r="AD27" s="207">
        <v>0</v>
      </c>
      <c r="AE27" s="208">
        <v>0</v>
      </c>
      <c r="AF27" s="208">
        <v>0</v>
      </c>
      <c r="AG27" s="207">
        <v>0</v>
      </c>
      <c r="AH27" s="208">
        <v>0</v>
      </c>
      <c r="AI27" s="208">
        <v>0</v>
      </c>
      <c r="AJ27" s="207"/>
      <c r="AK27" s="208"/>
      <c r="AL27" s="208"/>
      <c r="AM27" s="209">
        <f t="shared" si="0"/>
        <v>0</v>
      </c>
      <c r="AN27" s="209">
        <f t="shared" si="0"/>
        <v>0</v>
      </c>
      <c r="AO27" s="209">
        <f t="shared" si="0"/>
        <v>0</v>
      </c>
      <c r="AP27" s="209">
        <f t="shared" si="1"/>
        <v>0</v>
      </c>
    </row>
    <row r="28" spans="1:42" s="54" customFormat="1" ht="21" x14ac:dyDescent="0.45">
      <c r="A28" s="195">
        <v>23</v>
      </c>
      <c r="B28" s="199" t="s">
        <v>80</v>
      </c>
      <c r="C28" s="207">
        <v>0</v>
      </c>
      <c r="D28" s="208">
        <v>0</v>
      </c>
      <c r="E28" s="208">
        <v>0</v>
      </c>
      <c r="F28" s="207">
        <v>0</v>
      </c>
      <c r="G28" s="208">
        <v>0</v>
      </c>
      <c r="H28" s="208">
        <v>0</v>
      </c>
      <c r="I28" s="207">
        <v>72850</v>
      </c>
      <c r="J28" s="208">
        <v>9470.5</v>
      </c>
      <c r="K28" s="208">
        <v>2185.5</v>
      </c>
      <c r="L28" s="207">
        <v>222850</v>
      </c>
      <c r="M28" s="208">
        <v>28970.5</v>
      </c>
      <c r="N28" s="208">
        <v>6685.5</v>
      </c>
      <c r="O28" s="207">
        <v>105500</v>
      </c>
      <c r="P28" s="208">
        <v>7775</v>
      </c>
      <c r="Q28" s="208">
        <v>2505</v>
      </c>
      <c r="R28" s="207">
        <v>0</v>
      </c>
      <c r="S28" s="208">
        <v>0</v>
      </c>
      <c r="T28" s="208">
        <v>0</v>
      </c>
      <c r="U28" s="207">
        <v>0</v>
      </c>
      <c r="V28" s="208">
        <v>0</v>
      </c>
      <c r="W28" s="208">
        <v>0</v>
      </c>
      <c r="X28" s="207">
        <v>0</v>
      </c>
      <c r="Y28" s="208">
        <v>0</v>
      </c>
      <c r="Z28" s="208">
        <v>0</v>
      </c>
      <c r="AA28" s="207">
        <v>77900</v>
      </c>
      <c r="AB28" s="208">
        <v>10127</v>
      </c>
      <c r="AC28" s="208">
        <v>2337</v>
      </c>
      <c r="AD28" s="207">
        <v>448600</v>
      </c>
      <c r="AE28" s="208">
        <v>31318</v>
      </c>
      <c r="AF28" s="208">
        <v>10458</v>
      </c>
      <c r="AG28" s="207">
        <v>1224425</v>
      </c>
      <c r="AH28" s="208">
        <v>48977</v>
      </c>
      <c r="AI28" s="208">
        <v>24488.5</v>
      </c>
      <c r="AJ28" s="207">
        <v>2760000</v>
      </c>
      <c r="AK28" s="208">
        <v>110400</v>
      </c>
      <c r="AL28" s="208">
        <v>55200</v>
      </c>
      <c r="AM28" s="209">
        <f t="shared" si="0"/>
        <v>4912125</v>
      </c>
      <c r="AN28" s="209">
        <f t="shared" si="0"/>
        <v>247038</v>
      </c>
      <c r="AO28" s="209">
        <f t="shared" si="0"/>
        <v>103859.5</v>
      </c>
      <c r="AP28" s="209">
        <f t="shared" si="1"/>
        <v>4561227.5</v>
      </c>
    </row>
    <row r="29" spans="1:42" s="54" customFormat="1" ht="21" x14ac:dyDescent="0.45">
      <c r="A29" s="195">
        <v>24</v>
      </c>
      <c r="B29" s="199" t="s">
        <v>82</v>
      </c>
      <c r="C29" s="207">
        <v>780080</v>
      </c>
      <c r="D29" s="208">
        <v>0</v>
      </c>
      <c r="E29" s="208">
        <v>0</v>
      </c>
      <c r="F29" s="207">
        <v>455000</v>
      </c>
      <c r="G29" s="208">
        <v>0</v>
      </c>
      <c r="H29" s="208">
        <v>0</v>
      </c>
      <c r="I29" s="207">
        <v>630000</v>
      </c>
      <c r="J29" s="208">
        <v>0</v>
      </c>
      <c r="K29" s="208">
        <v>0</v>
      </c>
      <c r="L29" s="207">
        <v>83700</v>
      </c>
      <c r="M29" s="208">
        <v>0</v>
      </c>
      <c r="N29" s="208">
        <v>0</v>
      </c>
      <c r="O29" s="207">
        <v>690755</v>
      </c>
      <c r="P29" s="208">
        <v>0</v>
      </c>
      <c r="Q29" s="208">
        <v>0</v>
      </c>
      <c r="R29" s="207">
        <v>149400</v>
      </c>
      <c r="S29" s="208">
        <v>0</v>
      </c>
      <c r="T29" s="208">
        <v>0</v>
      </c>
      <c r="U29" s="207">
        <v>835350</v>
      </c>
      <c r="V29" s="208">
        <v>0</v>
      </c>
      <c r="W29" s="208">
        <v>0</v>
      </c>
      <c r="X29" s="207">
        <v>810005</v>
      </c>
      <c r="Y29" s="208">
        <v>0</v>
      </c>
      <c r="Z29" s="208">
        <v>0</v>
      </c>
      <c r="AA29" s="207">
        <v>130045</v>
      </c>
      <c r="AB29" s="208">
        <v>0</v>
      </c>
      <c r="AC29" s="208">
        <v>0</v>
      </c>
      <c r="AD29" s="207">
        <v>793000</v>
      </c>
      <c r="AE29" s="208">
        <v>0</v>
      </c>
      <c r="AF29" s="208">
        <v>0</v>
      </c>
      <c r="AG29" s="207">
        <v>557050</v>
      </c>
      <c r="AH29" s="208">
        <v>0</v>
      </c>
      <c r="AI29" s="208">
        <v>0</v>
      </c>
      <c r="AJ29" s="207">
        <v>640025</v>
      </c>
      <c r="AK29" s="208"/>
      <c r="AL29" s="208"/>
      <c r="AM29" s="209">
        <f t="shared" si="0"/>
        <v>6554410</v>
      </c>
      <c r="AN29" s="209">
        <f t="shared" si="0"/>
        <v>0</v>
      </c>
      <c r="AO29" s="209">
        <f t="shared" si="0"/>
        <v>0</v>
      </c>
      <c r="AP29" s="209">
        <f t="shared" si="1"/>
        <v>6554410</v>
      </c>
    </row>
    <row r="30" spans="1:42" s="54" customFormat="1" ht="21" x14ac:dyDescent="0.45">
      <c r="A30" s="195">
        <v>25</v>
      </c>
      <c r="B30" s="199" t="s">
        <v>85</v>
      </c>
      <c r="C30" s="207">
        <v>0</v>
      </c>
      <c r="D30" s="208">
        <v>0</v>
      </c>
      <c r="E30" s="208">
        <v>0</v>
      </c>
      <c r="F30" s="207">
        <v>0</v>
      </c>
      <c r="G30" s="208">
        <v>0</v>
      </c>
      <c r="H30" s="208">
        <v>0</v>
      </c>
      <c r="I30" s="207">
        <v>0</v>
      </c>
      <c r="J30" s="208">
        <v>0</v>
      </c>
      <c r="K30" s="208">
        <v>0</v>
      </c>
      <c r="L30" s="207">
        <v>0</v>
      </c>
      <c r="M30" s="208">
        <v>0</v>
      </c>
      <c r="N30" s="208">
        <v>0</v>
      </c>
      <c r="O30" s="207">
        <v>0</v>
      </c>
      <c r="P30" s="208">
        <v>0</v>
      </c>
      <c r="Q30" s="208">
        <v>0</v>
      </c>
      <c r="R30" s="207">
        <v>0</v>
      </c>
      <c r="S30" s="208">
        <v>0</v>
      </c>
      <c r="T30" s="208">
        <v>0</v>
      </c>
      <c r="U30" s="207">
        <v>0</v>
      </c>
      <c r="V30" s="208">
        <v>0</v>
      </c>
      <c r="W30" s="208">
        <v>0</v>
      </c>
      <c r="X30" s="207">
        <v>0</v>
      </c>
      <c r="Y30" s="208">
        <v>0</v>
      </c>
      <c r="Z30" s="208">
        <v>0</v>
      </c>
      <c r="AA30" s="207">
        <v>12500</v>
      </c>
      <c r="AB30" s="208">
        <v>500</v>
      </c>
      <c r="AC30" s="208">
        <v>250</v>
      </c>
      <c r="AD30" s="207">
        <v>0</v>
      </c>
      <c r="AE30" s="208">
        <v>0</v>
      </c>
      <c r="AF30" s="208">
        <v>0</v>
      </c>
      <c r="AG30" s="207">
        <v>0</v>
      </c>
      <c r="AH30" s="208">
        <v>0</v>
      </c>
      <c r="AI30" s="208">
        <v>0</v>
      </c>
      <c r="AJ30" s="207"/>
      <c r="AK30" s="208"/>
      <c r="AL30" s="208"/>
      <c r="AM30" s="209">
        <f t="shared" si="0"/>
        <v>12500</v>
      </c>
      <c r="AN30" s="209">
        <f t="shared" si="0"/>
        <v>500</v>
      </c>
      <c r="AO30" s="209">
        <f t="shared" si="0"/>
        <v>250</v>
      </c>
      <c r="AP30" s="209">
        <f t="shared" si="1"/>
        <v>11750</v>
      </c>
    </row>
    <row r="31" spans="1:42" s="54" customFormat="1" ht="21" x14ac:dyDescent="0.45">
      <c r="A31" s="195">
        <v>26</v>
      </c>
      <c r="B31" s="199" t="s">
        <v>611</v>
      </c>
      <c r="C31" s="207">
        <v>0</v>
      </c>
      <c r="D31" s="208">
        <v>0</v>
      </c>
      <c r="E31" s="208">
        <v>0</v>
      </c>
      <c r="F31" s="207">
        <v>0</v>
      </c>
      <c r="G31" s="208">
        <v>0</v>
      </c>
      <c r="H31" s="208">
        <v>0</v>
      </c>
      <c r="I31" s="207">
        <v>0</v>
      </c>
      <c r="J31" s="208">
        <v>0</v>
      </c>
      <c r="K31" s="208">
        <v>0</v>
      </c>
      <c r="L31" s="207">
        <v>0</v>
      </c>
      <c r="M31" s="208">
        <v>0</v>
      </c>
      <c r="N31" s="208">
        <v>0</v>
      </c>
      <c r="O31" s="207">
        <v>0</v>
      </c>
      <c r="P31" s="208">
        <v>0</v>
      </c>
      <c r="Q31" s="208">
        <v>0</v>
      </c>
      <c r="R31" s="207">
        <v>0</v>
      </c>
      <c r="S31" s="208">
        <v>0</v>
      </c>
      <c r="T31" s="208">
        <v>0</v>
      </c>
      <c r="U31" s="207">
        <v>0</v>
      </c>
      <c r="V31" s="208">
        <v>0</v>
      </c>
      <c r="W31" s="208">
        <v>0</v>
      </c>
      <c r="X31" s="207">
        <v>0</v>
      </c>
      <c r="Y31" s="208">
        <v>0</v>
      </c>
      <c r="Z31" s="208">
        <v>0</v>
      </c>
      <c r="AA31" s="207">
        <v>0</v>
      </c>
      <c r="AB31" s="208">
        <v>0</v>
      </c>
      <c r="AC31" s="208">
        <v>0</v>
      </c>
      <c r="AD31" s="207">
        <v>0</v>
      </c>
      <c r="AE31" s="208">
        <v>0</v>
      </c>
      <c r="AF31" s="208">
        <v>0</v>
      </c>
      <c r="AG31" s="207">
        <v>0</v>
      </c>
      <c r="AH31" s="208">
        <v>0</v>
      </c>
      <c r="AI31" s="208">
        <v>0</v>
      </c>
      <c r="AJ31" s="207"/>
      <c r="AK31" s="208"/>
      <c r="AL31" s="208"/>
      <c r="AM31" s="209">
        <f t="shared" si="0"/>
        <v>0</v>
      </c>
      <c r="AN31" s="209">
        <f t="shared" si="0"/>
        <v>0</v>
      </c>
      <c r="AO31" s="209">
        <f t="shared" si="0"/>
        <v>0</v>
      </c>
      <c r="AP31" s="209">
        <f t="shared" si="1"/>
        <v>0</v>
      </c>
    </row>
    <row r="32" spans="1:42" s="54" customFormat="1" ht="21" x14ac:dyDescent="0.45">
      <c r="A32" s="195">
        <v>27</v>
      </c>
      <c r="B32" s="201" t="s">
        <v>612</v>
      </c>
      <c r="C32" s="210"/>
      <c r="D32" s="210"/>
      <c r="E32" s="211"/>
      <c r="F32" s="210"/>
      <c r="G32" s="210"/>
      <c r="H32" s="211"/>
      <c r="I32" s="210"/>
      <c r="J32" s="210"/>
      <c r="K32" s="211"/>
      <c r="L32" s="207">
        <v>315000</v>
      </c>
      <c r="M32" s="208">
        <v>0</v>
      </c>
      <c r="N32" s="208">
        <v>0</v>
      </c>
      <c r="O32" s="207">
        <v>500000</v>
      </c>
      <c r="P32" s="208">
        <v>0</v>
      </c>
      <c r="Q32" s="208">
        <v>0</v>
      </c>
      <c r="R32" s="207">
        <v>0</v>
      </c>
      <c r="S32" s="208">
        <v>0</v>
      </c>
      <c r="T32" s="208">
        <v>0</v>
      </c>
      <c r="U32" s="207">
        <v>1352000</v>
      </c>
      <c r="V32" s="208">
        <v>0</v>
      </c>
      <c r="W32" s="208">
        <v>0</v>
      </c>
      <c r="X32" s="207">
        <v>1161300</v>
      </c>
      <c r="Y32" s="208">
        <v>0</v>
      </c>
      <c r="Z32" s="208">
        <v>0</v>
      </c>
      <c r="AA32" s="207">
        <v>1000000</v>
      </c>
      <c r="AB32" s="208">
        <v>0</v>
      </c>
      <c r="AC32" s="208">
        <v>0</v>
      </c>
      <c r="AD32" s="207">
        <v>171500</v>
      </c>
      <c r="AE32" s="208">
        <v>0</v>
      </c>
      <c r="AF32" s="208">
        <v>0</v>
      </c>
      <c r="AG32" s="207">
        <v>50000</v>
      </c>
      <c r="AH32" s="208">
        <v>0</v>
      </c>
      <c r="AI32" s="208">
        <v>0</v>
      </c>
      <c r="AJ32" s="207">
        <v>416200</v>
      </c>
      <c r="AK32" s="208"/>
      <c r="AL32" s="208"/>
      <c r="AM32" s="209">
        <f t="shared" ref="AM32:AO33" si="2">SUM(C32+F32+I32+L32+O32+R32+U32+X32+AA32+AD32+AG32+AJ32)</f>
        <v>4966000</v>
      </c>
      <c r="AN32" s="209">
        <f t="shared" si="2"/>
        <v>0</v>
      </c>
      <c r="AO32" s="209">
        <f t="shared" si="2"/>
        <v>0</v>
      </c>
      <c r="AP32" s="209">
        <f>SUM(AM32-AN32-AO32)</f>
        <v>4966000</v>
      </c>
    </row>
    <row r="33" spans="1:42" s="54" customFormat="1" ht="21" x14ac:dyDescent="0.45">
      <c r="A33" s="195">
        <v>28</v>
      </c>
      <c r="B33" s="201" t="s">
        <v>613</v>
      </c>
      <c r="C33" s="212"/>
      <c r="D33" s="212"/>
      <c r="E33" s="213"/>
      <c r="F33" s="212"/>
      <c r="G33" s="212"/>
      <c r="H33" s="213"/>
      <c r="I33" s="212"/>
      <c r="J33" s="212"/>
      <c r="K33" s="213"/>
      <c r="L33" s="214"/>
      <c r="M33" s="215"/>
      <c r="N33" s="215"/>
      <c r="O33" s="214"/>
      <c r="P33" s="215"/>
      <c r="Q33" s="215"/>
      <c r="R33" s="214"/>
      <c r="S33" s="215"/>
      <c r="T33" s="215"/>
      <c r="U33" s="214"/>
      <c r="V33" s="215"/>
      <c r="W33" s="215"/>
      <c r="X33" s="214"/>
      <c r="Y33" s="215"/>
      <c r="Z33" s="215"/>
      <c r="AA33" s="214"/>
      <c r="AB33" s="215"/>
      <c r="AC33" s="215"/>
      <c r="AD33" s="214"/>
      <c r="AE33" s="215"/>
      <c r="AF33" s="215"/>
      <c r="AG33" s="207">
        <v>11000</v>
      </c>
      <c r="AH33" s="208">
        <v>1430</v>
      </c>
      <c r="AI33" s="208">
        <v>330</v>
      </c>
      <c r="AJ33" s="207">
        <v>21000</v>
      </c>
      <c r="AK33" s="208">
        <v>840</v>
      </c>
      <c r="AL33" s="208">
        <v>420</v>
      </c>
      <c r="AM33" s="209">
        <f t="shared" si="2"/>
        <v>32000</v>
      </c>
      <c r="AN33" s="209">
        <f t="shared" si="2"/>
        <v>2270</v>
      </c>
      <c r="AO33" s="209">
        <f t="shared" si="2"/>
        <v>750</v>
      </c>
      <c r="AP33" s="209">
        <f>SUM(AM33-AN33-AO33)</f>
        <v>28980</v>
      </c>
    </row>
    <row r="34" spans="1:42" s="80" customFormat="1" ht="19.5" thickBot="1" x14ac:dyDescent="0.45">
      <c r="A34" s="1022" t="s">
        <v>89</v>
      </c>
      <c r="B34" s="1023"/>
      <c r="C34" s="77">
        <f t="shared" ref="C34:AP34" si="3">SUM(C6:C33)</f>
        <v>2380100</v>
      </c>
      <c r="D34" s="77">
        <f t="shared" si="3"/>
        <v>64287.899999999994</v>
      </c>
      <c r="E34" s="77">
        <f t="shared" si="3"/>
        <v>32032.3</v>
      </c>
      <c r="F34" s="77">
        <f t="shared" si="3"/>
        <v>3620861</v>
      </c>
      <c r="G34" s="77">
        <f t="shared" si="3"/>
        <v>310827.03999999998</v>
      </c>
      <c r="H34" s="77">
        <f t="shared" si="3"/>
        <v>53159.619999999995</v>
      </c>
      <c r="I34" s="77">
        <f t="shared" si="3"/>
        <v>3857870</v>
      </c>
      <c r="J34" s="77">
        <f t="shared" si="3"/>
        <v>22541.599999999999</v>
      </c>
      <c r="K34" s="77">
        <f t="shared" si="3"/>
        <v>8669.6</v>
      </c>
      <c r="L34" s="77">
        <f t="shared" si="3"/>
        <v>1042190</v>
      </c>
      <c r="M34" s="77">
        <f t="shared" si="3"/>
        <v>48333.7</v>
      </c>
      <c r="N34" s="77">
        <f t="shared" si="3"/>
        <v>12424.7</v>
      </c>
      <c r="O34" s="77">
        <f t="shared" si="3"/>
        <v>2018536.5</v>
      </c>
      <c r="P34" s="77">
        <f t="shared" si="3"/>
        <v>69502.759999999995</v>
      </c>
      <c r="Q34" s="77">
        <f t="shared" si="3"/>
        <v>20599.13</v>
      </c>
      <c r="R34" s="77">
        <f t="shared" si="3"/>
        <v>909300</v>
      </c>
      <c r="S34" s="77">
        <f t="shared" si="3"/>
        <v>78339</v>
      </c>
      <c r="T34" s="77">
        <f t="shared" si="3"/>
        <v>20525</v>
      </c>
      <c r="U34" s="77">
        <f t="shared" si="3"/>
        <v>2618234</v>
      </c>
      <c r="V34" s="77">
        <f t="shared" si="3"/>
        <v>2840571.72</v>
      </c>
      <c r="W34" s="77">
        <f t="shared" si="3"/>
        <v>-10445.079999999998</v>
      </c>
      <c r="X34" s="77">
        <f t="shared" si="3"/>
        <v>2647190</v>
      </c>
      <c r="Y34" s="77">
        <f t="shared" si="3"/>
        <v>61622.400000000001</v>
      </c>
      <c r="Z34" s="77">
        <f t="shared" si="3"/>
        <v>17360.7</v>
      </c>
      <c r="AA34" s="77">
        <f t="shared" si="3"/>
        <v>2042486</v>
      </c>
      <c r="AB34" s="77">
        <f t="shared" si="3"/>
        <v>113676.33</v>
      </c>
      <c r="AC34" s="77">
        <f t="shared" si="3"/>
        <v>26824.23</v>
      </c>
      <c r="AD34" s="77">
        <f t="shared" si="3"/>
        <v>2610375</v>
      </c>
      <c r="AE34" s="77">
        <f t="shared" si="3"/>
        <v>117501.75</v>
      </c>
      <c r="AF34" s="77">
        <f t="shared" si="3"/>
        <v>38658.25</v>
      </c>
      <c r="AG34" s="77">
        <f t="shared" si="3"/>
        <v>2395465</v>
      </c>
      <c r="AH34" s="77">
        <f t="shared" si="3"/>
        <v>106185.70000000001</v>
      </c>
      <c r="AI34" s="77">
        <f t="shared" si="3"/>
        <v>39618.199999999997</v>
      </c>
      <c r="AJ34" s="77">
        <f t="shared" si="3"/>
        <v>4937714</v>
      </c>
      <c r="AK34" s="77">
        <f t="shared" si="3"/>
        <v>184925.36</v>
      </c>
      <c r="AL34" s="77">
        <f t="shared" si="3"/>
        <v>80925.98000000001</v>
      </c>
      <c r="AM34" s="77">
        <f t="shared" si="3"/>
        <v>31080321.5</v>
      </c>
      <c r="AN34" s="77">
        <f t="shared" si="3"/>
        <v>4018315.2600000002</v>
      </c>
      <c r="AO34" s="77">
        <f t="shared" si="3"/>
        <v>340352.63</v>
      </c>
      <c r="AP34" s="77">
        <f t="shared" si="3"/>
        <v>26721653.609999999</v>
      </c>
    </row>
    <row r="35" spans="1:42" s="30" customFormat="1" ht="21.75" thickTop="1" x14ac:dyDescent="0.45">
      <c r="A35" s="27"/>
      <c r="B35" s="27"/>
      <c r="C35" s="27"/>
      <c r="D35" s="27"/>
      <c r="E35" s="27"/>
      <c r="F35" s="29"/>
      <c r="G35" s="29"/>
      <c r="H35" s="29"/>
      <c r="I35" s="29"/>
      <c r="J35" s="29"/>
      <c r="AM35" s="202">
        <v>31080321.5</v>
      </c>
      <c r="AN35" s="202">
        <v>4018315.26</v>
      </c>
      <c r="AO35" s="202">
        <v>340352.63</v>
      </c>
      <c r="AP35" s="216">
        <v>26721653.609999999</v>
      </c>
    </row>
    <row r="36" spans="1:42" s="31" customFormat="1" ht="18" x14ac:dyDescent="0.4">
      <c r="C36" s="33"/>
      <c r="D36" s="33"/>
      <c r="E36" s="33"/>
      <c r="F36" s="33"/>
      <c r="G36" s="33"/>
      <c r="H36" s="33"/>
      <c r="I36" s="34"/>
      <c r="J36" s="34"/>
      <c r="U36" s="203"/>
      <c r="V36" s="203"/>
      <c r="W36" s="203"/>
      <c r="AF36" s="204"/>
      <c r="AM36" s="205">
        <f>SUM(AM34-AM35)</f>
        <v>0</v>
      </c>
      <c r="AN36" s="205">
        <f>SUM(AN34-AN35)</f>
        <v>4.6566128730773926E-10</v>
      </c>
      <c r="AO36" s="205">
        <f>SUM(AO34-AO35)</f>
        <v>0</v>
      </c>
      <c r="AP36" s="205">
        <f>SUM(AP34-AP35)</f>
        <v>0</v>
      </c>
    </row>
    <row r="37" spans="1:42" s="31" customFormat="1" ht="20.25" customHeight="1" x14ac:dyDescent="0.4">
      <c r="C37" s="35"/>
      <c r="D37" s="35"/>
      <c r="E37" s="33"/>
      <c r="F37" s="33"/>
      <c r="G37" s="33"/>
      <c r="H37" s="33"/>
      <c r="I37" s="34"/>
      <c r="J37" s="34"/>
      <c r="AF37" s="206"/>
      <c r="AP37" s="81"/>
    </row>
    <row r="38" spans="1:42" ht="20.25" customHeight="1" x14ac:dyDescent="0.55000000000000004">
      <c r="C38" s="37"/>
      <c r="D38" s="37"/>
      <c r="E38" s="37"/>
      <c r="F38" s="39"/>
      <c r="G38" s="39"/>
      <c r="H38" s="39"/>
      <c r="AM38" s="41"/>
      <c r="AN38" s="42"/>
      <c r="AO38" s="42"/>
    </row>
    <row r="39" spans="1:42" s="43" customFormat="1" x14ac:dyDescent="0.55000000000000004">
      <c r="B39" s="44"/>
      <c r="C39" s="44"/>
      <c r="D39" s="44"/>
      <c r="E39" s="46"/>
      <c r="F39" s="46"/>
      <c r="G39" s="46"/>
      <c r="H39" s="47"/>
      <c r="I39" s="48"/>
      <c r="J39" s="48"/>
      <c r="K39" s="48"/>
      <c r="O39" s="48"/>
      <c r="P39" s="48"/>
      <c r="Q39" s="48"/>
      <c r="R39" s="48"/>
      <c r="S39" s="48"/>
      <c r="T39" s="48"/>
      <c r="X39" s="48"/>
      <c r="Y39" s="48"/>
      <c r="Z39" s="48"/>
      <c r="AA39" s="48"/>
      <c r="AB39" s="48"/>
      <c r="AC39" s="48"/>
      <c r="AG39" s="48"/>
      <c r="AH39" s="48"/>
      <c r="AI39" s="48"/>
      <c r="AJ39" s="48"/>
      <c r="AK39" s="48"/>
      <c r="AL39" s="48"/>
      <c r="AM39" s="41"/>
      <c r="AN39" s="42"/>
      <c r="AO39" s="42"/>
      <c r="AP39" s="83"/>
    </row>
    <row r="40" spans="1:42" s="43" customFormat="1" x14ac:dyDescent="0.55000000000000004">
      <c r="B40" s="44"/>
      <c r="C40" s="44"/>
      <c r="D40" s="44"/>
      <c r="E40" s="46"/>
      <c r="F40" s="46"/>
      <c r="G40" s="46"/>
      <c r="H40" s="47"/>
      <c r="I40" s="48"/>
      <c r="J40" s="48"/>
      <c r="K40" s="48"/>
      <c r="O40" s="48"/>
      <c r="P40" s="48"/>
      <c r="Q40" s="48"/>
      <c r="R40" s="48"/>
      <c r="S40" s="48"/>
      <c r="T40" s="48"/>
      <c r="X40" s="48"/>
      <c r="Y40" s="48"/>
      <c r="Z40" s="48"/>
      <c r="AA40" s="48"/>
      <c r="AB40" s="48"/>
      <c r="AC40" s="48"/>
      <c r="AG40" s="48"/>
      <c r="AH40" s="48"/>
      <c r="AI40" s="48"/>
      <c r="AJ40" s="48"/>
      <c r="AK40" s="48"/>
      <c r="AL40" s="48"/>
      <c r="AM40" s="49"/>
      <c r="AN40" s="50"/>
      <c r="AO40" s="50"/>
      <c r="AP40" s="83"/>
    </row>
    <row r="41" spans="1:42" s="43" customFormat="1" x14ac:dyDescent="0.55000000000000004">
      <c r="B41" s="44"/>
      <c r="C41" s="44"/>
      <c r="D41" s="44"/>
      <c r="E41" s="44"/>
      <c r="F41" s="44"/>
      <c r="G41" s="44"/>
      <c r="H41" s="47"/>
      <c r="I41" s="48"/>
      <c r="J41" s="48"/>
      <c r="K41" s="48"/>
      <c r="O41" s="48"/>
      <c r="P41" s="48"/>
      <c r="Q41" s="48"/>
      <c r="R41" s="48"/>
      <c r="S41" s="48"/>
      <c r="T41" s="48"/>
      <c r="X41" s="48"/>
      <c r="Y41" s="48"/>
      <c r="Z41" s="48"/>
      <c r="AA41" s="48"/>
      <c r="AB41" s="48"/>
      <c r="AC41" s="48"/>
      <c r="AG41" s="48"/>
      <c r="AH41" s="48"/>
      <c r="AI41" s="48"/>
      <c r="AJ41" s="48"/>
      <c r="AK41" s="48"/>
      <c r="AL41" s="48"/>
      <c r="AM41" s="51"/>
      <c r="AN41" s="51"/>
      <c r="AO41" s="51"/>
      <c r="AP41" s="83"/>
    </row>
    <row r="42" spans="1:42" s="43" customFormat="1" x14ac:dyDescent="0.55000000000000004">
      <c r="B42" s="44"/>
      <c r="C42" s="44"/>
      <c r="D42" s="44"/>
      <c r="E42" s="44"/>
      <c r="F42" s="44"/>
      <c r="G42" s="44"/>
      <c r="H42" s="47"/>
      <c r="I42" s="48"/>
      <c r="J42" s="48"/>
      <c r="K42" s="48"/>
      <c r="O42" s="48"/>
      <c r="P42" s="48"/>
      <c r="Q42" s="48"/>
      <c r="R42" s="48"/>
      <c r="S42" s="48"/>
      <c r="T42" s="48"/>
      <c r="X42" s="48"/>
      <c r="Y42" s="48"/>
      <c r="Z42" s="48"/>
      <c r="AA42" s="48"/>
      <c r="AB42" s="48"/>
      <c r="AC42" s="48"/>
      <c r="AG42" s="48"/>
      <c r="AH42" s="48"/>
      <c r="AI42" s="48"/>
      <c r="AJ42" s="48"/>
      <c r="AK42" s="48"/>
      <c r="AL42" s="48"/>
      <c r="AM42" s="51"/>
      <c r="AN42" s="51"/>
      <c r="AO42" s="51"/>
      <c r="AP42" s="83"/>
    </row>
    <row r="43" spans="1:42" s="43" customFormat="1" x14ac:dyDescent="0.55000000000000004">
      <c r="B43" s="44"/>
      <c r="C43" s="44"/>
      <c r="D43" s="44"/>
      <c r="E43" s="44"/>
      <c r="F43" s="44"/>
      <c r="G43" s="44"/>
      <c r="H43" s="47"/>
      <c r="I43" s="48"/>
      <c r="J43" s="48"/>
      <c r="K43" s="48"/>
      <c r="O43" s="48"/>
      <c r="P43" s="48"/>
      <c r="Q43" s="48"/>
      <c r="R43" s="48"/>
      <c r="S43" s="48"/>
      <c r="T43" s="48"/>
      <c r="X43" s="48"/>
      <c r="Y43" s="48"/>
      <c r="Z43" s="48"/>
      <c r="AA43" s="48"/>
      <c r="AB43" s="48"/>
      <c r="AC43" s="48"/>
      <c r="AG43" s="48"/>
      <c r="AH43" s="48"/>
      <c r="AI43" s="48"/>
      <c r="AJ43" s="48"/>
      <c r="AK43" s="48"/>
      <c r="AL43" s="48"/>
      <c r="AM43" s="51"/>
      <c r="AN43" s="51"/>
      <c r="AO43" s="51"/>
      <c r="AP43" s="83"/>
    </row>
    <row r="44" spans="1:42" s="43" customFormat="1" x14ac:dyDescent="0.55000000000000004">
      <c r="B44" s="44"/>
      <c r="C44" s="44"/>
      <c r="D44" s="44"/>
      <c r="E44" s="44"/>
      <c r="F44" s="44"/>
      <c r="G44" s="44"/>
      <c r="H44" s="47"/>
      <c r="I44" s="48"/>
      <c r="J44" s="48"/>
      <c r="K44" s="48"/>
      <c r="O44" s="48"/>
      <c r="P44" s="48"/>
      <c r="Q44" s="48"/>
      <c r="R44" s="48"/>
      <c r="S44" s="48"/>
      <c r="T44" s="48"/>
      <c r="X44" s="48"/>
      <c r="Y44" s="48"/>
      <c r="Z44" s="48"/>
      <c r="AA44" s="48"/>
      <c r="AB44" s="48"/>
      <c r="AC44" s="48"/>
      <c r="AG44" s="48"/>
      <c r="AH44" s="48"/>
      <c r="AI44" s="48"/>
      <c r="AJ44" s="48"/>
      <c r="AK44" s="48"/>
      <c r="AL44" s="48"/>
      <c r="AM44" s="51"/>
      <c r="AN44" s="51"/>
      <c r="AO44" s="51"/>
      <c r="AP44" s="83"/>
    </row>
    <row r="45" spans="1:42" x14ac:dyDescent="0.55000000000000004">
      <c r="C45" s="37"/>
      <c r="D45" s="37"/>
      <c r="E45" s="37"/>
      <c r="F45" s="39"/>
      <c r="G45" s="39"/>
      <c r="H45" s="39"/>
    </row>
    <row r="46" spans="1:42" x14ac:dyDescent="0.55000000000000004">
      <c r="C46" s="37"/>
      <c r="D46" s="37"/>
      <c r="E46" s="37"/>
      <c r="F46" s="39"/>
      <c r="G46" s="39"/>
      <c r="H46" s="39"/>
    </row>
  </sheetData>
  <mergeCells count="18">
    <mergeCell ref="A34:B34"/>
    <mergeCell ref="X4:Z4"/>
    <mergeCell ref="AA4:AC4"/>
    <mergeCell ref="AD4:AF4"/>
    <mergeCell ref="AG4:AI4"/>
    <mergeCell ref="A1:AP1"/>
    <mergeCell ref="A2:AP2"/>
    <mergeCell ref="A4:B5"/>
    <mergeCell ref="C4:E4"/>
    <mergeCell ref="F4:H4"/>
    <mergeCell ref="I4:K4"/>
    <mergeCell ref="L4:N4"/>
    <mergeCell ref="O4:Q4"/>
    <mergeCell ref="R4:T4"/>
    <mergeCell ref="U4:W4"/>
    <mergeCell ref="AP4:AP5"/>
    <mergeCell ref="AJ4:AL4"/>
    <mergeCell ref="AM4:AO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8"/>
  <sheetViews>
    <sheetView workbookViewId="0">
      <pane xSplit="5" ySplit="6" topLeftCell="L248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6.5" x14ac:dyDescent="0.35"/>
  <cols>
    <col min="1" max="1" width="2.375" style="183" customWidth="1"/>
    <col min="2" max="2" width="8.375" style="183" customWidth="1"/>
    <col min="3" max="3" width="16.625" style="183" customWidth="1"/>
    <col min="4" max="4" width="60.125" style="183" customWidth="1"/>
    <col min="5" max="5" width="12.25" style="183" customWidth="1"/>
    <col min="6" max="6" width="8.875" style="184" customWidth="1"/>
    <col min="7" max="7" width="10.875" style="260" bestFit="1" customWidth="1"/>
    <col min="8" max="8" width="12.625" style="260" customWidth="1"/>
    <col min="9" max="9" width="15.125" style="260" customWidth="1"/>
    <col min="10" max="10" width="12.625" style="260" customWidth="1"/>
    <col min="11" max="11" width="15.125" style="261" customWidth="1"/>
    <col min="12" max="12" width="15.75" style="260" customWidth="1"/>
    <col min="13" max="13" width="13.125" style="260" customWidth="1"/>
    <col min="14" max="14" width="13.5" style="260" customWidth="1"/>
    <col min="15" max="52" width="3.875" style="183" customWidth="1"/>
    <col min="53" max="255" width="9" style="183"/>
    <col min="256" max="256" width="2.375" style="183" customWidth="1"/>
    <col min="257" max="257" width="8.375" style="183" customWidth="1"/>
    <col min="258" max="258" width="16.625" style="183" customWidth="1"/>
    <col min="259" max="259" width="60.125" style="183" customWidth="1"/>
    <col min="260" max="260" width="11.625" style="183" bestFit="1" customWidth="1"/>
    <col min="261" max="261" width="8.875" style="183" customWidth="1"/>
    <col min="262" max="262" width="10.875" style="183" bestFit="1" customWidth="1"/>
    <col min="263" max="263" width="12.625" style="183" customWidth="1"/>
    <col min="264" max="264" width="15.125" style="183" customWidth="1"/>
    <col min="265" max="265" width="12.625" style="183" customWidth="1"/>
    <col min="266" max="266" width="15.125" style="183" customWidth="1"/>
    <col min="267" max="267" width="15.75" style="183" customWidth="1"/>
    <col min="268" max="268" width="13.125" style="183" customWidth="1"/>
    <col min="269" max="269" width="11.625" style="183" customWidth="1"/>
    <col min="270" max="270" width="14.25" style="183" customWidth="1"/>
    <col min="271" max="308" width="3.875" style="183" customWidth="1"/>
    <col min="309" max="511" width="9" style="183"/>
    <col min="512" max="512" width="2.375" style="183" customWidth="1"/>
    <col min="513" max="513" width="8.375" style="183" customWidth="1"/>
    <col min="514" max="514" width="16.625" style="183" customWidth="1"/>
    <col min="515" max="515" width="60.125" style="183" customWidth="1"/>
    <col min="516" max="516" width="11.625" style="183" bestFit="1" customWidth="1"/>
    <col min="517" max="517" width="8.875" style="183" customWidth="1"/>
    <col min="518" max="518" width="10.875" style="183" bestFit="1" customWidth="1"/>
    <col min="519" max="519" width="12.625" style="183" customWidth="1"/>
    <col min="520" max="520" width="15.125" style="183" customWidth="1"/>
    <col min="521" max="521" width="12.625" style="183" customWidth="1"/>
    <col min="522" max="522" width="15.125" style="183" customWidth="1"/>
    <col min="523" max="523" width="15.75" style="183" customWidth="1"/>
    <col min="524" max="524" width="13.125" style="183" customWidth="1"/>
    <col min="525" max="525" width="11.625" style="183" customWidth="1"/>
    <col min="526" max="526" width="14.25" style="183" customWidth="1"/>
    <col min="527" max="564" width="3.875" style="183" customWidth="1"/>
    <col min="565" max="767" width="9" style="183"/>
    <col min="768" max="768" width="2.375" style="183" customWidth="1"/>
    <col min="769" max="769" width="8.375" style="183" customWidth="1"/>
    <col min="770" max="770" width="16.625" style="183" customWidth="1"/>
    <col min="771" max="771" width="60.125" style="183" customWidth="1"/>
    <col min="772" max="772" width="11.625" style="183" bestFit="1" customWidth="1"/>
    <col min="773" max="773" width="8.875" style="183" customWidth="1"/>
    <col min="774" max="774" width="10.875" style="183" bestFit="1" customWidth="1"/>
    <col min="775" max="775" width="12.625" style="183" customWidth="1"/>
    <col min="776" max="776" width="15.125" style="183" customWidth="1"/>
    <col min="777" max="777" width="12.625" style="183" customWidth="1"/>
    <col min="778" max="778" width="15.125" style="183" customWidth="1"/>
    <col min="779" max="779" width="15.75" style="183" customWidth="1"/>
    <col min="780" max="780" width="13.125" style="183" customWidth="1"/>
    <col min="781" max="781" width="11.625" style="183" customWidth="1"/>
    <col min="782" max="782" width="14.25" style="183" customWidth="1"/>
    <col min="783" max="820" width="3.875" style="183" customWidth="1"/>
    <col min="821" max="1023" width="9" style="183"/>
    <col min="1024" max="1024" width="2.375" style="183" customWidth="1"/>
    <col min="1025" max="1025" width="8.375" style="183" customWidth="1"/>
    <col min="1026" max="1026" width="16.625" style="183" customWidth="1"/>
    <col min="1027" max="1027" width="60.125" style="183" customWidth="1"/>
    <col min="1028" max="1028" width="11.625" style="183" bestFit="1" customWidth="1"/>
    <col min="1029" max="1029" width="8.875" style="183" customWidth="1"/>
    <col min="1030" max="1030" width="10.875" style="183" bestFit="1" customWidth="1"/>
    <col min="1031" max="1031" width="12.625" style="183" customWidth="1"/>
    <col min="1032" max="1032" width="15.125" style="183" customWidth="1"/>
    <col min="1033" max="1033" width="12.625" style="183" customWidth="1"/>
    <col min="1034" max="1034" width="15.125" style="183" customWidth="1"/>
    <col min="1035" max="1035" width="15.75" style="183" customWidth="1"/>
    <col min="1036" max="1036" width="13.125" style="183" customWidth="1"/>
    <col min="1037" max="1037" width="11.625" style="183" customWidth="1"/>
    <col min="1038" max="1038" width="14.25" style="183" customWidth="1"/>
    <col min="1039" max="1076" width="3.875" style="183" customWidth="1"/>
    <col min="1077" max="1279" width="9" style="183"/>
    <col min="1280" max="1280" width="2.375" style="183" customWidth="1"/>
    <col min="1281" max="1281" width="8.375" style="183" customWidth="1"/>
    <col min="1282" max="1282" width="16.625" style="183" customWidth="1"/>
    <col min="1283" max="1283" width="60.125" style="183" customWidth="1"/>
    <col min="1284" max="1284" width="11.625" style="183" bestFit="1" customWidth="1"/>
    <col min="1285" max="1285" width="8.875" style="183" customWidth="1"/>
    <col min="1286" max="1286" width="10.875" style="183" bestFit="1" customWidth="1"/>
    <col min="1287" max="1287" width="12.625" style="183" customWidth="1"/>
    <col min="1288" max="1288" width="15.125" style="183" customWidth="1"/>
    <col min="1289" max="1289" width="12.625" style="183" customWidth="1"/>
    <col min="1290" max="1290" width="15.125" style="183" customWidth="1"/>
    <col min="1291" max="1291" width="15.75" style="183" customWidth="1"/>
    <col min="1292" max="1292" width="13.125" style="183" customWidth="1"/>
    <col min="1293" max="1293" width="11.625" style="183" customWidth="1"/>
    <col min="1294" max="1294" width="14.25" style="183" customWidth="1"/>
    <col min="1295" max="1332" width="3.875" style="183" customWidth="1"/>
    <col min="1333" max="1535" width="9" style="183"/>
    <col min="1536" max="1536" width="2.375" style="183" customWidth="1"/>
    <col min="1537" max="1537" width="8.375" style="183" customWidth="1"/>
    <col min="1538" max="1538" width="16.625" style="183" customWidth="1"/>
    <col min="1539" max="1539" width="60.125" style="183" customWidth="1"/>
    <col min="1540" max="1540" width="11.625" style="183" bestFit="1" customWidth="1"/>
    <col min="1541" max="1541" width="8.875" style="183" customWidth="1"/>
    <col min="1542" max="1542" width="10.875" style="183" bestFit="1" customWidth="1"/>
    <col min="1543" max="1543" width="12.625" style="183" customWidth="1"/>
    <col min="1544" max="1544" width="15.125" style="183" customWidth="1"/>
    <col min="1545" max="1545" width="12.625" style="183" customWidth="1"/>
    <col min="1546" max="1546" width="15.125" style="183" customWidth="1"/>
    <col min="1547" max="1547" width="15.75" style="183" customWidth="1"/>
    <col min="1548" max="1548" width="13.125" style="183" customWidth="1"/>
    <col min="1549" max="1549" width="11.625" style="183" customWidth="1"/>
    <col min="1550" max="1550" width="14.25" style="183" customWidth="1"/>
    <col min="1551" max="1588" width="3.875" style="183" customWidth="1"/>
    <col min="1589" max="1791" width="9" style="183"/>
    <col min="1792" max="1792" width="2.375" style="183" customWidth="1"/>
    <col min="1793" max="1793" width="8.375" style="183" customWidth="1"/>
    <col min="1794" max="1794" width="16.625" style="183" customWidth="1"/>
    <col min="1795" max="1795" width="60.125" style="183" customWidth="1"/>
    <col min="1796" max="1796" width="11.625" style="183" bestFit="1" customWidth="1"/>
    <col min="1797" max="1797" width="8.875" style="183" customWidth="1"/>
    <col min="1798" max="1798" width="10.875" style="183" bestFit="1" customWidth="1"/>
    <col min="1799" max="1799" width="12.625" style="183" customWidth="1"/>
    <col min="1800" max="1800" width="15.125" style="183" customWidth="1"/>
    <col min="1801" max="1801" width="12.625" style="183" customWidth="1"/>
    <col min="1802" max="1802" width="15.125" style="183" customWidth="1"/>
    <col min="1803" max="1803" width="15.75" style="183" customWidth="1"/>
    <col min="1804" max="1804" width="13.125" style="183" customWidth="1"/>
    <col min="1805" max="1805" width="11.625" style="183" customWidth="1"/>
    <col min="1806" max="1806" width="14.25" style="183" customWidth="1"/>
    <col min="1807" max="1844" width="3.875" style="183" customWidth="1"/>
    <col min="1845" max="2047" width="9" style="183"/>
    <col min="2048" max="2048" width="2.375" style="183" customWidth="1"/>
    <col min="2049" max="2049" width="8.375" style="183" customWidth="1"/>
    <col min="2050" max="2050" width="16.625" style="183" customWidth="1"/>
    <col min="2051" max="2051" width="60.125" style="183" customWidth="1"/>
    <col min="2052" max="2052" width="11.625" style="183" bestFit="1" customWidth="1"/>
    <col min="2053" max="2053" width="8.875" style="183" customWidth="1"/>
    <col min="2054" max="2054" width="10.875" style="183" bestFit="1" customWidth="1"/>
    <col min="2055" max="2055" width="12.625" style="183" customWidth="1"/>
    <col min="2056" max="2056" width="15.125" style="183" customWidth="1"/>
    <col min="2057" max="2057" width="12.625" style="183" customWidth="1"/>
    <col min="2058" max="2058" width="15.125" style="183" customWidth="1"/>
    <col min="2059" max="2059" width="15.75" style="183" customWidth="1"/>
    <col min="2060" max="2060" width="13.125" style="183" customWidth="1"/>
    <col min="2061" max="2061" width="11.625" style="183" customWidth="1"/>
    <col min="2062" max="2062" width="14.25" style="183" customWidth="1"/>
    <col min="2063" max="2100" width="3.875" style="183" customWidth="1"/>
    <col min="2101" max="2303" width="9" style="183"/>
    <col min="2304" max="2304" width="2.375" style="183" customWidth="1"/>
    <col min="2305" max="2305" width="8.375" style="183" customWidth="1"/>
    <col min="2306" max="2306" width="16.625" style="183" customWidth="1"/>
    <col min="2307" max="2307" width="60.125" style="183" customWidth="1"/>
    <col min="2308" max="2308" width="11.625" style="183" bestFit="1" customWidth="1"/>
    <col min="2309" max="2309" width="8.875" style="183" customWidth="1"/>
    <col min="2310" max="2310" width="10.875" style="183" bestFit="1" customWidth="1"/>
    <col min="2311" max="2311" width="12.625" style="183" customWidth="1"/>
    <col min="2312" max="2312" width="15.125" style="183" customWidth="1"/>
    <col min="2313" max="2313" width="12.625" style="183" customWidth="1"/>
    <col min="2314" max="2314" width="15.125" style="183" customWidth="1"/>
    <col min="2315" max="2315" width="15.75" style="183" customWidth="1"/>
    <col min="2316" max="2316" width="13.125" style="183" customWidth="1"/>
    <col min="2317" max="2317" width="11.625" style="183" customWidth="1"/>
    <col min="2318" max="2318" width="14.25" style="183" customWidth="1"/>
    <col min="2319" max="2356" width="3.875" style="183" customWidth="1"/>
    <col min="2357" max="2559" width="9" style="183"/>
    <col min="2560" max="2560" width="2.375" style="183" customWidth="1"/>
    <col min="2561" max="2561" width="8.375" style="183" customWidth="1"/>
    <col min="2562" max="2562" width="16.625" style="183" customWidth="1"/>
    <col min="2563" max="2563" width="60.125" style="183" customWidth="1"/>
    <col min="2564" max="2564" width="11.625" style="183" bestFit="1" customWidth="1"/>
    <col min="2565" max="2565" width="8.875" style="183" customWidth="1"/>
    <col min="2566" max="2566" width="10.875" style="183" bestFit="1" customWidth="1"/>
    <col min="2567" max="2567" width="12.625" style="183" customWidth="1"/>
    <col min="2568" max="2568" width="15.125" style="183" customWidth="1"/>
    <col min="2569" max="2569" width="12.625" style="183" customWidth="1"/>
    <col min="2570" max="2570" width="15.125" style="183" customWidth="1"/>
    <col min="2571" max="2571" width="15.75" style="183" customWidth="1"/>
    <col min="2572" max="2572" width="13.125" style="183" customWidth="1"/>
    <col min="2573" max="2573" width="11.625" style="183" customWidth="1"/>
    <col min="2574" max="2574" width="14.25" style="183" customWidth="1"/>
    <col min="2575" max="2612" width="3.875" style="183" customWidth="1"/>
    <col min="2613" max="2815" width="9" style="183"/>
    <col min="2816" max="2816" width="2.375" style="183" customWidth="1"/>
    <col min="2817" max="2817" width="8.375" style="183" customWidth="1"/>
    <col min="2818" max="2818" width="16.625" style="183" customWidth="1"/>
    <col min="2819" max="2819" width="60.125" style="183" customWidth="1"/>
    <col min="2820" max="2820" width="11.625" style="183" bestFit="1" customWidth="1"/>
    <col min="2821" max="2821" width="8.875" style="183" customWidth="1"/>
    <col min="2822" max="2822" width="10.875" style="183" bestFit="1" customWidth="1"/>
    <col min="2823" max="2823" width="12.625" style="183" customWidth="1"/>
    <col min="2824" max="2824" width="15.125" style="183" customWidth="1"/>
    <col min="2825" max="2825" width="12.625" style="183" customWidth="1"/>
    <col min="2826" max="2826" width="15.125" style="183" customWidth="1"/>
    <col min="2827" max="2827" width="15.75" style="183" customWidth="1"/>
    <col min="2828" max="2828" width="13.125" style="183" customWidth="1"/>
    <col min="2829" max="2829" width="11.625" style="183" customWidth="1"/>
    <col min="2830" max="2830" width="14.25" style="183" customWidth="1"/>
    <col min="2831" max="2868" width="3.875" style="183" customWidth="1"/>
    <col min="2869" max="3071" width="9" style="183"/>
    <col min="3072" max="3072" width="2.375" style="183" customWidth="1"/>
    <col min="3073" max="3073" width="8.375" style="183" customWidth="1"/>
    <col min="3074" max="3074" width="16.625" style="183" customWidth="1"/>
    <col min="3075" max="3075" width="60.125" style="183" customWidth="1"/>
    <col min="3076" max="3076" width="11.625" style="183" bestFit="1" customWidth="1"/>
    <col min="3077" max="3077" width="8.875" style="183" customWidth="1"/>
    <col min="3078" max="3078" width="10.875" style="183" bestFit="1" customWidth="1"/>
    <col min="3079" max="3079" width="12.625" style="183" customWidth="1"/>
    <col min="3080" max="3080" width="15.125" style="183" customWidth="1"/>
    <col min="3081" max="3081" width="12.625" style="183" customWidth="1"/>
    <col min="3082" max="3082" width="15.125" style="183" customWidth="1"/>
    <col min="3083" max="3083" width="15.75" style="183" customWidth="1"/>
    <col min="3084" max="3084" width="13.125" style="183" customWidth="1"/>
    <col min="3085" max="3085" width="11.625" style="183" customWidth="1"/>
    <col min="3086" max="3086" width="14.25" style="183" customWidth="1"/>
    <col min="3087" max="3124" width="3.875" style="183" customWidth="1"/>
    <col min="3125" max="3327" width="9" style="183"/>
    <col min="3328" max="3328" width="2.375" style="183" customWidth="1"/>
    <col min="3329" max="3329" width="8.375" style="183" customWidth="1"/>
    <col min="3330" max="3330" width="16.625" style="183" customWidth="1"/>
    <col min="3331" max="3331" width="60.125" style="183" customWidth="1"/>
    <col min="3332" max="3332" width="11.625" style="183" bestFit="1" customWidth="1"/>
    <col min="3333" max="3333" width="8.875" style="183" customWidth="1"/>
    <col min="3334" max="3334" width="10.875" style="183" bestFit="1" customWidth="1"/>
    <col min="3335" max="3335" width="12.625" style="183" customWidth="1"/>
    <col min="3336" max="3336" width="15.125" style="183" customWidth="1"/>
    <col min="3337" max="3337" width="12.625" style="183" customWidth="1"/>
    <col min="3338" max="3338" width="15.125" style="183" customWidth="1"/>
    <col min="3339" max="3339" width="15.75" style="183" customWidth="1"/>
    <col min="3340" max="3340" width="13.125" style="183" customWidth="1"/>
    <col min="3341" max="3341" width="11.625" style="183" customWidth="1"/>
    <col min="3342" max="3342" width="14.25" style="183" customWidth="1"/>
    <col min="3343" max="3380" width="3.875" style="183" customWidth="1"/>
    <col min="3381" max="3583" width="9" style="183"/>
    <col min="3584" max="3584" width="2.375" style="183" customWidth="1"/>
    <col min="3585" max="3585" width="8.375" style="183" customWidth="1"/>
    <col min="3586" max="3586" width="16.625" style="183" customWidth="1"/>
    <col min="3587" max="3587" width="60.125" style="183" customWidth="1"/>
    <col min="3588" max="3588" width="11.625" style="183" bestFit="1" customWidth="1"/>
    <col min="3589" max="3589" width="8.875" style="183" customWidth="1"/>
    <col min="3590" max="3590" width="10.875" style="183" bestFit="1" customWidth="1"/>
    <col min="3591" max="3591" width="12.625" style="183" customWidth="1"/>
    <col min="3592" max="3592" width="15.125" style="183" customWidth="1"/>
    <col min="3593" max="3593" width="12.625" style="183" customWidth="1"/>
    <col min="3594" max="3594" width="15.125" style="183" customWidth="1"/>
    <col min="3595" max="3595" width="15.75" style="183" customWidth="1"/>
    <col min="3596" max="3596" width="13.125" style="183" customWidth="1"/>
    <col min="3597" max="3597" width="11.625" style="183" customWidth="1"/>
    <col min="3598" max="3598" width="14.25" style="183" customWidth="1"/>
    <col min="3599" max="3636" width="3.875" style="183" customWidth="1"/>
    <col min="3637" max="3839" width="9" style="183"/>
    <col min="3840" max="3840" width="2.375" style="183" customWidth="1"/>
    <col min="3841" max="3841" width="8.375" style="183" customWidth="1"/>
    <col min="3842" max="3842" width="16.625" style="183" customWidth="1"/>
    <col min="3843" max="3843" width="60.125" style="183" customWidth="1"/>
    <col min="3844" max="3844" width="11.625" style="183" bestFit="1" customWidth="1"/>
    <col min="3845" max="3845" width="8.875" style="183" customWidth="1"/>
    <col min="3846" max="3846" width="10.875" style="183" bestFit="1" customWidth="1"/>
    <col min="3847" max="3847" width="12.625" style="183" customWidth="1"/>
    <col min="3848" max="3848" width="15.125" style="183" customWidth="1"/>
    <col min="3849" max="3849" width="12.625" style="183" customWidth="1"/>
    <col min="3850" max="3850" width="15.125" style="183" customWidth="1"/>
    <col min="3851" max="3851" width="15.75" style="183" customWidth="1"/>
    <col min="3852" max="3852" width="13.125" style="183" customWidth="1"/>
    <col min="3853" max="3853" width="11.625" style="183" customWidth="1"/>
    <col min="3854" max="3854" width="14.25" style="183" customWidth="1"/>
    <col min="3855" max="3892" width="3.875" style="183" customWidth="1"/>
    <col min="3893" max="4095" width="9" style="183"/>
    <col min="4096" max="4096" width="2.375" style="183" customWidth="1"/>
    <col min="4097" max="4097" width="8.375" style="183" customWidth="1"/>
    <col min="4098" max="4098" width="16.625" style="183" customWidth="1"/>
    <col min="4099" max="4099" width="60.125" style="183" customWidth="1"/>
    <col min="4100" max="4100" width="11.625" style="183" bestFit="1" customWidth="1"/>
    <col min="4101" max="4101" width="8.875" style="183" customWidth="1"/>
    <col min="4102" max="4102" width="10.875" style="183" bestFit="1" customWidth="1"/>
    <col min="4103" max="4103" width="12.625" style="183" customWidth="1"/>
    <col min="4104" max="4104" width="15.125" style="183" customWidth="1"/>
    <col min="4105" max="4105" width="12.625" style="183" customWidth="1"/>
    <col min="4106" max="4106" width="15.125" style="183" customWidth="1"/>
    <col min="4107" max="4107" width="15.75" style="183" customWidth="1"/>
    <col min="4108" max="4108" width="13.125" style="183" customWidth="1"/>
    <col min="4109" max="4109" width="11.625" style="183" customWidth="1"/>
    <col min="4110" max="4110" width="14.25" style="183" customWidth="1"/>
    <col min="4111" max="4148" width="3.875" style="183" customWidth="1"/>
    <col min="4149" max="4351" width="9" style="183"/>
    <col min="4352" max="4352" width="2.375" style="183" customWidth="1"/>
    <col min="4353" max="4353" width="8.375" style="183" customWidth="1"/>
    <col min="4354" max="4354" width="16.625" style="183" customWidth="1"/>
    <col min="4355" max="4355" width="60.125" style="183" customWidth="1"/>
    <col min="4356" max="4356" width="11.625" style="183" bestFit="1" customWidth="1"/>
    <col min="4357" max="4357" width="8.875" style="183" customWidth="1"/>
    <col min="4358" max="4358" width="10.875" style="183" bestFit="1" customWidth="1"/>
    <col min="4359" max="4359" width="12.625" style="183" customWidth="1"/>
    <col min="4360" max="4360" width="15.125" style="183" customWidth="1"/>
    <col min="4361" max="4361" width="12.625" style="183" customWidth="1"/>
    <col min="4362" max="4362" width="15.125" style="183" customWidth="1"/>
    <col min="4363" max="4363" width="15.75" style="183" customWidth="1"/>
    <col min="4364" max="4364" width="13.125" style="183" customWidth="1"/>
    <col min="4365" max="4365" width="11.625" style="183" customWidth="1"/>
    <col min="4366" max="4366" width="14.25" style="183" customWidth="1"/>
    <col min="4367" max="4404" width="3.875" style="183" customWidth="1"/>
    <col min="4405" max="4607" width="9" style="183"/>
    <col min="4608" max="4608" width="2.375" style="183" customWidth="1"/>
    <col min="4609" max="4609" width="8.375" style="183" customWidth="1"/>
    <col min="4610" max="4610" width="16.625" style="183" customWidth="1"/>
    <col min="4611" max="4611" width="60.125" style="183" customWidth="1"/>
    <col min="4612" max="4612" width="11.625" style="183" bestFit="1" customWidth="1"/>
    <col min="4613" max="4613" width="8.875" style="183" customWidth="1"/>
    <col min="4614" max="4614" width="10.875" style="183" bestFit="1" customWidth="1"/>
    <col min="4615" max="4615" width="12.625" style="183" customWidth="1"/>
    <col min="4616" max="4616" width="15.125" style="183" customWidth="1"/>
    <col min="4617" max="4617" width="12.625" style="183" customWidth="1"/>
    <col min="4618" max="4618" width="15.125" style="183" customWidth="1"/>
    <col min="4619" max="4619" width="15.75" style="183" customWidth="1"/>
    <col min="4620" max="4620" width="13.125" style="183" customWidth="1"/>
    <col min="4621" max="4621" width="11.625" style="183" customWidth="1"/>
    <col min="4622" max="4622" width="14.25" style="183" customWidth="1"/>
    <col min="4623" max="4660" width="3.875" style="183" customWidth="1"/>
    <col min="4661" max="4863" width="9" style="183"/>
    <col min="4864" max="4864" width="2.375" style="183" customWidth="1"/>
    <col min="4865" max="4865" width="8.375" style="183" customWidth="1"/>
    <col min="4866" max="4866" width="16.625" style="183" customWidth="1"/>
    <col min="4867" max="4867" width="60.125" style="183" customWidth="1"/>
    <col min="4868" max="4868" width="11.625" style="183" bestFit="1" customWidth="1"/>
    <col min="4869" max="4869" width="8.875" style="183" customWidth="1"/>
    <col min="4870" max="4870" width="10.875" style="183" bestFit="1" customWidth="1"/>
    <col min="4871" max="4871" width="12.625" style="183" customWidth="1"/>
    <col min="4872" max="4872" width="15.125" style="183" customWidth="1"/>
    <col min="4873" max="4873" width="12.625" style="183" customWidth="1"/>
    <col min="4874" max="4874" width="15.125" style="183" customWidth="1"/>
    <col min="4875" max="4875" width="15.75" style="183" customWidth="1"/>
    <col min="4876" max="4876" width="13.125" style="183" customWidth="1"/>
    <col min="4877" max="4877" width="11.625" style="183" customWidth="1"/>
    <col min="4878" max="4878" width="14.25" style="183" customWidth="1"/>
    <col min="4879" max="4916" width="3.875" style="183" customWidth="1"/>
    <col min="4917" max="5119" width="9" style="183"/>
    <col min="5120" max="5120" width="2.375" style="183" customWidth="1"/>
    <col min="5121" max="5121" width="8.375" style="183" customWidth="1"/>
    <col min="5122" max="5122" width="16.625" style="183" customWidth="1"/>
    <col min="5123" max="5123" width="60.125" style="183" customWidth="1"/>
    <col min="5124" max="5124" width="11.625" style="183" bestFit="1" customWidth="1"/>
    <col min="5125" max="5125" width="8.875" style="183" customWidth="1"/>
    <col min="5126" max="5126" width="10.875" style="183" bestFit="1" customWidth="1"/>
    <col min="5127" max="5127" width="12.625" style="183" customWidth="1"/>
    <col min="5128" max="5128" width="15.125" style="183" customWidth="1"/>
    <col min="5129" max="5129" width="12.625" style="183" customWidth="1"/>
    <col min="5130" max="5130" width="15.125" style="183" customWidth="1"/>
    <col min="5131" max="5131" width="15.75" style="183" customWidth="1"/>
    <col min="5132" max="5132" width="13.125" style="183" customWidth="1"/>
    <col min="5133" max="5133" width="11.625" style="183" customWidth="1"/>
    <col min="5134" max="5134" width="14.25" style="183" customWidth="1"/>
    <col min="5135" max="5172" width="3.875" style="183" customWidth="1"/>
    <col min="5173" max="5375" width="9" style="183"/>
    <col min="5376" max="5376" width="2.375" style="183" customWidth="1"/>
    <col min="5377" max="5377" width="8.375" style="183" customWidth="1"/>
    <col min="5378" max="5378" width="16.625" style="183" customWidth="1"/>
    <col min="5379" max="5379" width="60.125" style="183" customWidth="1"/>
    <col min="5380" max="5380" width="11.625" style="183" bestFit="1" customWidth="1"/>
    <col min="5381" max="5381" width="8.875" style="183" customWidth="1"/>
    <col min="5382" max="5382" width="10.875" style="183" bestFit="1" customWidth="1"/>
    <col min="5383" max="5383" width="12.625" style="183" customWidth="1"/>
    <col min="5384" max="5384" width="15.125" style="183" customWidth="1"/>
    <col min="5385" max="5385" width="12.625" style="183" customWidth="1"/>
    <col min="5386" max="5386" width="15.125" style="183" customWidth="1"/>
    <col min="5387" max="5387" width="15.75" style="183" customWidth="1"/>
    <col min="5388" max="5388" width="13.125" style="183" customWidth="1"/>
    <col min="5389" max="5389" width="11.625" style="183" customWidth="1"/>
    <col min="5390" max="5390" width="14.25" style="183" customWidth="1"/>
    <col min="5391" max="5428" width="3.875" style="183" customWidth="1"/>
    <col min="5429" max="5631" width="9" style="183"/>
    <col min="5632" max="5632" width="2.375" style="183" customWidth="1"/>
    <col min="5633" max="5633" width="8.375" style="183" customWidth="1"/>
    <col min="5634" max="5634" width="16.625" style="183" customWidth="1"/>
    <col min="5635" max="5635" width="60.125" style="183" customWidth="1"/>
    <col min="5636" max="5636" width="11.625" style="183" bestFit="1" customWidth="1"/>
    <col min="5637" max="5637" width="8.875" style="183" customWidth="1"/>
    <col min="5638" max="5638" width="10.875" style="183" bestFit="1" customWidth="1"/>
    <col min="5639" max="5639" width="12.625" style="183" customWidth="1"/>
    <col min="5640" max="5640" width="15.125" style="183" customWidth="1"/>
    <col min="5641" max="5641" width="12.625" style="183" customWidth="1"/>
    <col min="5642" max="5642" width="15.125" style="183" customWidth="1"/>
    <col min="5643" max="5643" width="15.75" style="183" customWidth="1"/>
    <col min="5644" max="5644" width="13.125" style="183" customWidth="1"/>
    <col min="5645" max="5645" width="11.625" style="183" customWidth="1"/>
    <col min="5646" max="5646" width="14.25" style="183" customWidth="1"/>
    <col min="5647" max="5684" width="3.875" style="183" customWidth="1"/>
    <col min="5685" max="5887" width="9" style="183"/>
    <col min="5888" max="5888" width="2.375" style="183" customWidth="1"/>
    <col min="5889" max="5889" width="8.375" style="183" customWidth="1"/>
    <col min="5890" max="5890" width="16.625" style="183" customWidth="1"/>
    <col min="5891" max="5891" width="60.125" style="183" customWidth="1"/>
    <col min="5892" max="5892" width="11.625" style="183" bestFit="1" customWidth="1"/>
    <col min="5893" max="5893" width="8.875" style="183" customWidth="1"/>
    <col min="5894" max="5894" width="10.875" style="183" bestFit="1" customWidth="1"/>
    <col min="5895" max="5895" width="12.625" style="183" customWidth="1"/>
    <col min="5896" max="5896" width="15.125" style="183" customWidth="1"/>
    <col min="5897" max="5897" width="12.625" style="183" customWidth="1"/>
    <col min="5898" max="5898" width="15.125" style="183" customWidth="1"/>
    <col min="5899" max="5899" width="15.75" style="183" customWidth="1"/>
    <col min="5900" max="5900" width="13.125" style="183" customWidth="1"/>
    <col min="5901" max="5901" width="11.625" style="183" customWidth="1"/>
    <col min="5902" max="5902" width="14.25" style="183" customWidth="1"/>
    <col min="5903" max="5940" width="3.875" style="183" customWidth="1"/>
    <col min="5941" max="6143" width="9" style="183"/>
    <col min="6144" max="6144" width="2.375" style="183" customWidth="1"/>
    <col min="6145" max="6145" width="8.375" style="183" customWidth="1"/>
    <col min="6146" max="6146" width="16.625" style="183" customWidth="1"/>
    <col min="6147" max="6147" width="60.125" style="183" customWidth="1"/>
    <col min="6148" max="6148" width="11.625" style="183" bestFit="1" customWidth="1"/>
    <col min="6149" max="6149" width="8.875" style="183" customWidth="1"/>
    <col min="6150" max="6150" width="10.875" style="183" bestFit="1" customWidth="1"/>
    <col min="6151" max="6151" width="12.625" style="183" customWidth="1"/>
    <col min="6152" max="6152" width="15.125" style="183" customWidth="1"/>
    <col min="6153" max="6153" width="12.625" style="183" customWidth="1"/>
    <col min="6154" max="6154" width="15.125" style="183" customWidth="1"/>
    <col min="6155" max="6155" width="15.75" style="183" customWidth="1"/>
    <col min="6156" max="6156" width="13.125" style="183" customWidth="1"/>
    <col min="6157" max="6157" width="11.625" style="183" customWidth="1"/>
    <col min="6158" max="6158" width="14.25" style="183" customWidth="1"/>
    <col min="6159" max="6196" width="3.875" style="183" customWidth="1"/>
    <col min="6197" max="6399" width="9" style="183"/>
    <col min="6400" max="6400" width="2.375" style="183" customWidth="1"/>
    <col min="6401" max="6401" width="8.375" style="183" customWidth="1"/>
    <col min="6402" max="6402" width="16.625" style="183" customWidth="1"/>
    <col min="6403" max="6403" width="60.125" style="183" customWidth="1"/>
    <col min="6404" max="6404" width="11.625" style="183" bestFit="1" customWidth="1"/>
    <col min="6405" max="6405" width="8.875" style="183" customWidth="1"/>
    <col min="6406" max="6406" width="10.875" style="183" bestFit="1" customWidth="1"/>
    <col min="6407" max="6407" width="12.625" style="183" customWidth="1"/>
    <col min="6408" max="6408" width="15.125" style="183" customWidth="1"/>
    <col min="6409" max="6409" width="12.625" style="183" customWidth="1"/>
    <col min="6410" max="6410" width="15.125" style="183" customWidth="1"/>
    <col min="6411" max="6411" width="15.75" style="183" customWidth="1"/>
    <col min="6412" max="6412" width="13.125" style="183" customWidth="1"/>
    <col min="6413" max="6413" width="11.625" style="183" customWidth="1"/>
    <col min="6414" max="6414" width="14.25" style="183" customWidth="1"/>
    <col min="6415" max="6452" width="3.875" style="183" customWidth="1"/>
    <col min="6453" max="6655" width="9" style="183"/>
    <col min="6656" max="6656" width="2.375" style="183" customWidth="1"/>
    <col min="6657" max="6657" width="8.375" style="183" customWidth="1"/>
    <col min="6658" max="6658" width="16.625" style="183" customWidth="1"/>
    <col min="6659" max="6659" width="60.125" style="183" customWidth="1"/>
    <col min="6660" max="6660" width="11.625" style="183" bestFit="1" customWidth="1"/>
    <col min="6661" max="6661" width="8.875" style="183" customWidth="1"/>
    <col min="6662" max="6662" width="10.875" style="183" bestFit="1" customWidth="1"/>
    <col min="6663" max="6663" width="12.625" style="183" customWidth="1"/>
    <col min="6664" max="6664" width="15.125" style="183" customWidth="1"/>
    <col min="6665" max="6665" width="12.625" style="183" customWidth="1"/>
    <col min="6666" max="6666" width="15.125" style="183" customWidth="1"/>
    <col min="6667" max="6667" width="15.75" style="183" customWidth="1"/>
    <col min="6668" max="6668" width="13.125" style="183" customWidth="1"/>
    <col min="6669" max="6669" width="11.625" style="183" customWidth="1"/>
    <col min="6670" max="6670" width="14.25" style="183" customWidth="1"/>
    <col min="6671" max="6708" width="3.875" style="183" customWidth="1"/>
    <col min="6709" max="6911" width="9" style="183"/>
    <col min="6912" max="6912" width="2.375" style="183" customWidth="1"/>
    <col min="6913" max="6913" width="8.375" style="183" customWidth="1"/>
    <col min="6914" max="6914" width="16.625" style="183" customWidth="1"/>
    <col min="6915" max="6915" width="60.125" style="183" customWidth="1"/>
    <col min="6916" max="6916" width="11.625" style="183" bestFit="1" customWidth="1"/>
    <col min="6917" max="6917" width="8.875" style="183" customWidth="1"/>
    <col min="6918" max="6918" width="10.875" style="183" bestFit="1" customWidth="1"/>
    <col min="6919" max="6919" width="12.625" style="183" customWidth="1"/>
    <col min="6920" max="6920" width="15.125" style="183" customWidth="1"/>
    <col min="6921" max="6921" width="12.625" style="183" customWidth="1"/>
    <col min="6922" max="6922" width="15.125" style="183" customWidth="1"/>
    <col min="6923" max="6923" width="15.75" style="183" customWidth="1"/>
    <col min="6924" max="6924" width="13.125" style="183" customWidth="1"/>
    <col min="6925" max="6925" width="11.625" style="183" customWidth="1"/>
    <col min="6926" max="6926" width="14.25" style="183" customWidth="1"/>
    <col min="6927" max="6964" width="3.875" style="183" customWidth="1"/>
    <col min="6965" max="7167" width="9" style="183"/>
    <col min="7168" max="7168" width="2.375" style="183" customWidth="1"/>
    <col min="7169" max="7169" width="8.375" style="183" customWidth="1"/>
    <col min="7170" max="7170" width="16.625" style="183" customWidth="1"/>
    <col min="7171" max="7171" width="60.125" style="183" customWidth="1"/>
    <col min="7172" max="7172" width="11.625" style="183" bestFit="1" customWidth="1"/>
    <col min="7173" max="7173" width="8.875" style="183" customWidth="1"/>
    <col min="7174" max="7174" width="10.875" style="183" bestFit="1" customWidth="1"/>
    <col min="7175" max="7175" width="12.625" style="183" customWidth="1"/>
    <col min="7176" max="7176" width="15.125" style="183" customWidth="1"/>
    <col min="7177" max="7177" width="12.625" style="183" customWidth="1"/>
    <col min="7178" max="7178" width="15.125" style="183" customWidth="1"/>
    <col min="7179" max="7179" width="15.75" style="183" customWidth="1"/>
    <col min="7180" max="7180" width="13.125" style="183" customWidth="1"/>
    <col min="7181" max="7181" width="11.625" style="183" customWidth="1"/>
    <col min="7182" max="7182" width="14.25" style="183" customWidth="1"/>
    <col min="7183" max="7220" width="3.875" style="183" customWidth="1"/>
    <col min="7221" max="7423" width="9" style="183"/>
    <col min="7424" max="7424" width="2.375" style="183" customWidth="1"/>
    <col min="7425" max="7425" width="8.375" style="183" customWidth="1"/>
    <col min="7426" max="7426" width="16.625" style="183" customWidth="1"/>
    <col min="7427" max="7427" width="60.125" style="183" customWidth="1"/>
    <col min="7428" max="7428" width="11.625" style="183" bestFit="1" customWidth="1"/>
    <col min="7429" max="7429" width="8.875" style="183" customWidth="1"/>
    <col min="7430" max="7430" width="10.875" style="183" bestFit="1" customWidth="1"/>
    <col min="7431" max="7431" width="12.625" style="183" customWidth="1"/>
    <col min="7432" max="7432" width="15.125" style="183" customWidth="1"/>
    <col min="7433" max="7433" width="12.625" style="183" customWidth="1"/>
    <col min="7434" max="7434" width="15.125" style="183" customWidth="1"/>
    <col min="7435" max="7435" width="15.75" style="183" customWidth="1"/>
    <col min="7436" max="7436" width="13.125" style="183" customWidth="1"/>
    <col min="7437" max="7437" width="11.625" style="183" customWidth="1"/>
    <col min="7438" max="7438" width="14.25" style="183" customWidth="1"/>
    <col min="7439" max="7476" width="3.875" style="183" customWidth="1"/>
    <col min="7477" max="7679" width="9" style="183"/>
    <col min="7680" max="7680" width="2.375" style="183" customWidth="1"/>
    <col min="7681" max="7681" width="8.375" style="183" customWidth="1"/>
    <col min="7682" max="7682" width="16.625" style="183" customWidth="1"/>
    <col min="7683" max="7683" width="60.125" style="183" customWidth="1"/>
    <col min="7684" max="7684" width="11.625" style="183" bestFit="1" customWidth="1"/>
    <col min="7685" max="7685" width="8.875" style="183" customWidth="1"/>
    <col min="7686" max="7686" width="10.875" style="183" bestFit="1" customWidth="1"/>
    <col min="7687" max="7687" width="12.625" style="183" customWidth="1"/>
    <col min="7688" max="7688" width="15.125" style="183" customWidth="1"/>
    <col min="7689" max="7689" width="12.625" style="183" customWidth="1"/>
    <col min="7690" max="7690" width="15.125" style="183" customWidth="1"/>
    <col min="7691" max="7691" width="15.75" style="183" customWidth="1"/>
    <col min="7692" max="7692" width="13.125" style="183" customWidth="1"/>
    <col min="7693" max="7693" width="11.625" style="183" customWidth="1"/>
    <col min="7694" max="7694" width="14.25" style="183" customWidth="1"/>
    <col min="7695" max="7732" width="3.875" style="183" customWidth="1"/>
    <col min="7733" max="7935" width="9" style="183"/>
    <col min="7936" max="7936" width="2.375" style="183" customWidth="1"/>
    <col min="7937" max="7937" width="8.375" style="183" customWidth="1"/>
    <col min="7938" max="7938" width="16.625" style="183" customWidth="1"/>
    <col min="7939" max="7939" width="60.125" style="183" customWidth="1"/>
    <col min="7940" max="7940" width="11.625" style="183" bestFit="1" customWidth="1"/>
    <col min="7941" max="7941" width="8.875" style="183" customWidth="1"/>
    <col min="7942" max="7942" width="10.875" style="183" bestFit="1" customWidth="1"/>
    <col min="7943" max="7943" width="12.625" style="183" customWidth="1"/>
    <col min="7944" max="7944" width="15.125" style="183" customWidth="1"/>
    <col min="7945" max="7945" width="12.625" style="183" customWidth="1"/>
    <col min="7946" max="7946" width="15.125" style="183" customWidth="1"/>
    <col min="7947" max="7947" width="15.75" style="183" customWidth="1"/>
    <col min="7948" max="7948" width="13.125" style="183" customWidth="1"/>
    <col min="7949" max="7949" width="11.625" style="183" customWidth="1"/>
    <col min="7950" max="7950" width="14.25" style="183" customWidth="1"/>
    <col min="7951" max="7988" width="3.875" style="183" customWidth="1"/>
    <col min="7989" max="8191" width="9" style="183"/>
    <col min="8192" max="8192" width="2.375" style="183" customWidth="1"/>
    <col min="8193" max="8193" width="8.375" style="183" customWidth="1"/>
    <col min="8194" max="8194" width="16.625" style="183" customWidth="1"/>
    <col min="8195" max="8195" width="60.125" style="183" customWidth="1"/>
    <col min="8196" max="8196" width="11.625" style="183" bestFit="1" customWidth="1"/>
    <col min="8197" max="8197" width="8.875" style="183" customWidth="1"/>
    <col min="8198" max="8198" width="10.875" style="183" bestFit="1" customWidth="1"/>
    <col min="8199" max="8199" width="12.625" style="183" customWidth="1"/>
    <col min="8200" max="8200" width="15.125" style="183" customWidth="1"/>
    <col min="8201" max="8201" width="12.625" style="183" customWidth="1"/>
    <col min="8202" max="8202" width="15.125" style="183" customWidth="1"/>
    <col min="8203" max="8203" width="15.75" style="183" customWidth="1"/>
    <col min="8204" max="8204" width="13.125" style="183" customWidth="1"/>
    <col min="8205" max="8205" width="11.625" style="183" customWidth="1"/>
    <col min="8206" max="8206" width="14.25" style="183" customWidth="1"/>
    <col min="8207" max="8244" width="3.875" style="183" customWidth="1"/>
    <col min="8245" max="8447" width="9" style="183"/>
    <col min="8448" max="8448" width="2.375" style="183" customWidth="1"/>
    <col min="8449" max="8449" width="8.375" style="183" customWidth="1"/>
    <col min="8450" max="8450" width="16.625" style="183" customWidth="1"/>
    <col min="8451" max="8451" width="60.125" style="183" customWidth="1"/>
    <col min="8452" max="8452" width="11.625" style="183" bestFit="1" customWidth="1"/>
    <col min="8453" max="8453" width="8.875" style="183" customWidth="1"/>
    <col min="8454" max="8454" width="10.875" style="183" bestFit="1" customWidth="1"/>
    <col min="8455" max="8455" width="12.625" style="183" customWidth="1"/>
    <col min="8456" max="8456" width="15.125" style="183" customWidth="1"/>
    <col min="8457" max="8457" width="12.625" style="183" customWidth="1"/>
    <col min="8458" max="8458" width="15.125" style="183" customWidth="1"/>
    <col min="8459" max="8459" width="15.75" style="183" customWidth="1"/>
    <col min="8460" max="8460" width="13.125" style="183" customWidth="1"/>
    <col min="8461" max="8461" width="11.625" style="183" customWidth="1"/>
    <col min="8462" max="8462" width="14.25" style="183" customWidth="1"/>
    <col min="8463" max="8500" width="3.875" style="183" customWidth="1"/>
    <col min="8501" max="8703" width="9" style="183"/>
    <col min="8704" max="8704" width="2.375" style="183" customWidth="1"/>
    <col min="8705" max="8705" width="8.375" style="183" customWidth="1"/>
    <col min="8706" max="8706" width="16.625" style="183" customWidth="1"/>
    <col min="8707" max="8707" width="60.125" style="183" customWidth="1"/>
    <col min="8708" max="8708" width="11.625" style="183" bestFit="1" customWidth="1"/>
    <col min="8709" max="8709" width="8.875" style="183" customWidth="1"/>
    <col min="8710" max="8710" width="10.875" style="183" bestFit="1" customWidth="1"/>
    <col min="8711" max="8711" width="12.625" style="183" customWidth="1"/>
    <col min="8712" max="8712" width="15.125" style="183" customWidth="1"/>
    <col min="8713" max="8713" width="12.625" style="183" customWidth="1"/>
    <col min="8714" max="8714" width="15.125" style="183" customWidth="1"/>
    <col min="8715" max="8715" width="15.75" style="183" customWidth="1"/>
    <col min="8716" max="8716" width="13.125" style="183" customWidth="1"/>
    <col min="8717" max="8717" width="11.625" style="183" customWidth="1"/>
    <col min="8718" max="8718" width="14.25" style="183" customWidth="1"/>
    <col min="8719" max="8756" width="3.875" style="183" customWidth="1"/>
    <col min="8757" max="8959" width="9" style="183"/>
    <col min="8960" max="8960" width="2.375" style="183" customWidth="1"/>
    <col min="8961" max="8961" width="8.375" style="183" customWidth="1"/>
    <col min="8962" max="8962" width="16.625" style="183" customWidth="1"/>
    <col min="8963" max="8963" width="60.125" style="183" customWidth="1"/>
    <col min="8964" max="8964" width="11.625" style="183" bestFit="1" customWidth="1"/>
    <col min="8965" max="8965" width="8.875" style="183" customWidth="1"/>
    <col min="8966" max="8966" width="10.875" style="183" bestFit="1" customWidth="1"/>
    <col min="8967" max="8967" width="12.625" style="183" customWidth="1"/>
    <col min="8968" max="8968" width="15.125" style="183" customWidth="1"/>
    <col min="8969" max="8969" width="12.625" style="183" customWidth="1"/>
    <col min="8970" max="8970" width="15.125" style="183" customWidth="1"/>
    <col min="8971" max="8971" width="15.75" style="183" customWidth="1"/>
    <col min="8972" max="8972" width="13.125" style="183" customWidth="1"/>
    <col min="8973" max="8973" width="11.625" style="183" customWidth="1"/>
    <col min="8974" max="8974" width="14.25" style="183" customWidth="1"/>
    <col min="8975" max="9012" width="3.875" style="183" customWidth="1"/>
    <col min="9013" max="9215" width="9" style="183"/>
    <col min="9216" max="9216" width="2.375" style="183" customWidth="1"/>
    <col min="9217" max="9217" width="8.375" style="183" customWidth="1"/>
    <col min="9218" max="9218" width="16.625" style="183" customWidth="1"/>
    <col min="9219" max="9219" width="60.125" style="183" customWidth="1"/>
    <col min="9220" max="9220" width="11.625" style="183" bestFit="1" customWidth="1"/>
    <col min="9221" max="9221" width="8.875" style="183" customWidth="1"/>
    <col min="9222" max="9222" width="10.875" style="183" bestFit="1" customWidth="1"/>
    <col min="9223" max="9223" width="12.625" style="183" customWidth="1"/>
    <col min="9224" max="9224" width="15.125" style="183" customWidth="1"/>
    <col min="9225" max="9225" width="12.625" style="183" customWidth="1"/>
    <col min="9226" max="9226" width="15.125" style="183" customWidth="1"/>
    <col min="9227" max="9227" width="15.75" style="183" customWidth="1"/>
    <col min="9228" max="9228" width="13.125" style="183" customWidth="1"/>
    <col min="9229" max="9229" width="11.625" style="183" customWidth="1"/>
    <col min="9230" max="9230" width="14.25" style="183" customWidth="1"/>
    <col min="9231" max="9268" width="3.875" style="183" customWidth="1"/>
    <col min="9269" max="9471" width="9" style="183"/>
    <col min="9472" max="9472" width="2.375" style="183" customWidth="1"/>
    <col min="9473" max="9473" width="8.375" style="183" customWidth="1"/>
    <col min="9474" max="9474" width="16.625" style="183" customWidth="1"/>
    <col min="9475" max="9475" width="60.125" style="183" customWidth="1"/>
    <col min="9476" max="9476" width="11.625" style="183" bestFit="1" customWidth="1"/>
    <col min="9477" max="9477" width="8.875" style="183" customWidth="1"/>
    <col min="9478" max="9478" width="10.875" style="183" bestFit="1" customWidth="1"/>
    <col min="9479" max="9479" width="12.625" style="183" customWidth="1"/>
    <col min="9480" max="9480" width="15.125" style="183" customWidth="1"/>
    <col min="9481" max="9481" width="12.625" style="183" customWidth="1"/>
    <col min="9482" max="9482" width="15.125" style="183" customWidth="1"/>
    <col min="9483" max="9483" width="15.75" style="183" customWidth="1"/>
    <col min="9484" max="9484" width="13.125" style="183" customWidth="1"/>
    <col min="9485" max="9485" width="11.625" style="183" customWidth="1"/>
    <col min="9486" max="9486" width="14.25" style="183" customWidth="1"/>
    <col min="9487" max="9524" width="3.875" style="183" customWidth="1"/>
    <col min="9525" max="9727" width="9" style="183"/>
    <col min="9728" max="9728" width="2.375" style="183" customWidth="1"/>
    <col min="9729" max="9729" width="8.375" style="183" customWidth="1"/>
    <col min="9730" max="9730" width="16.625" style="183" customWidth="1"/>
    <col min="9731" max="9731" width="60.125" style="183" customWidth="1"/>
    <col min="9732" max="9732" width="11.625" style="183" bestFit="1" customWidth="1"/>
    <col min="9733" max="9733" width="8.875" style="183" customWidth="1"/>
    <col min="9734" max="9734" width="10.875" style="183" bestFit="1" customWidth="1"/>
    <col min="9735" max="9735" width="12.625" style="183" customWidth="1"/>
    <col min="9736" max="9736" width="15.125" style="183" customWidth="1"/>
    <col min="9737" max="9737" width="12.625" style="183" customWidth="1"/>
    <col min="9738" max="9738" width="15.125" style="183" customWidth="1"/>
    <col min="9739" max="9739" width="15.75" style="183" customWidth="1"/>
    <col min="9740" max="9740" width="13.125" style="183" customWidth="1"/>
    <col min="9741" max="9741" width="11.625" style="183" customWidth="1"/>
    <col min="9742" max="9742" width="14.25" style="183" customWidth="1"/>
    <col min="9743" max="9780" width="3.875" style="183" customWidth="1"/>
    <col min="9781" max="9983" width="9" style="183"/>
    <col min="9984" max="9984" width="2.375" style="183" customWidth="1"/>
    <col min="9985" max="9985" width="8.375" style="183" customWidth="1"/>
    <col min="9986" max="9986" width="16.625" style="183" customWidth="1"/>
    <col min="9987" max="9987" width="60.125" style="183" customWidth="1"/>
    <col min="9988" max="9988" width="11.625" style="183" bestFit="1" customWidth="1"/>
    <col min="9989" max="9989" width="8.875" style="183" customWidth="1"/>
    <col min="9990" max="9990" width="10.875" style="183" bestFit="1" customWidth="1"/>
    <col min="9991" max="9991" width="12.625" style="183" customWidth="1"/>
    <col min="9992" max="9992" width="15.125" style="183" customWidth="1"/>
    <col min="9993" max="9993" width="12.625" style="183" customWidth="1"/>
    <col min="9994" max="9994" width="15.125" style="183" customWidth="1"/>
    <col min="9995" max="9995" width="15.75" style="183" customWidth="1"/>
    <col min="9996" max="9996" width="13.125" style="183" customWidth="1"/>
    <col min="9997" max="9997" width="11.625" style="183" customWidth="1"/>
    <col min="9998" max="9998" width="14.25" style="183" customWidth="1"/>
    <col min="9999" max="10036" width="3.875" style="183" customWidth="1"/>
    <col min="10037" max="10239" width="9" style="183"/>
    <col min="10240" max="10240" width="2.375" style="183" customWidth="1"/>
    <col min="10241" max="10241" width="8.375" style="183" customWidth="1"/>
    <col min="10242" max="10242" width="16.625" style="183" customWidth="1"/>
    <col min="10243" max="10243" width="60.125" style="183" customWidth="1"/>
    <col min="10244" max="10244" width="11.625" style="183" bestFit="1" customWidth="1"/>
    <col min="10245" max="10245" width="8.875" style="183" customWidth="1"/>
    <col min="10246" max="10246" width="10.875" style="183" bestFit="1" customWidth="1"/>
    <col min="10247" max="10247" width="12.625" style="183" customWidth="1"/>
    <col min="10248" max="10248" width="15.125" style="183" customWidth="1"/>
    <col min="10249" max="10249" width="12.625" style="183" customWidth="1"/>
    <col min="10250" max="10250" width="15.125" style="183" customWidth="1"/>
    <col min="10251" max="10251" width="15.75" style="183" customWidth="1"/>
    <col min="10252" max="10252" width="13.125" style="183" customWidth="1"/>
    <col min="10253" max="10253" width="11.625" style="183" customWidth="1"/>
    <col min="10254" max="10254" width="14.25" style="183" customWidth="1"/>
    <col min="10255" max="10292" width="3.875" style="183" customWidth="1"/>
    <col min="10293" max="10495" width="9" style="183"/>
    <col min="10496" max="10496" width="2.375" style="183" customWidth="1"/>
    <col min="10497" max="10497" width="8.375" style="183" customWidth="1"/>
    <col min="10498" max="10498" width="16.625" style="183" customWidth="1"/>
    <col min="10499" max="10499" width="60.125" style="183" customWidth="1"/>
    <col min="10500" max="10500" width="11.625" style="183" bestFit="1" customWidth="1"/>
    <col min="10501" max="10501" width="8.875" style="183" customWidth="1"/>
    <col min="10502" max="10502" width="10.875" style="183" bestFit="1" customWidth="1"/>
    <col min="10503" max="10503" width="12.625" style="183" customWidth="1"/>
    <col min="10504" max="10504" width="15.125" style="183" customWidth="1"/>
    <col min="10505" max="10505" width="12.625" style="183" customWidth="1"/>
    <col min="10506" max="10506" width="15.125" style="183" customWidth="1"/>
    <col min="10507" max="10507" width="15.75" style="183" customWidth="1"/>
    <col min="10508" max="10508" width="13.125" style="183" customWidth="1"/>
    <col min="10509" max="10509" width="11.625" style="183" customWidth="1"/>
    <col min="10510" max="10510" width="14.25" style="183" customWidth="1"/>
    <col min="10511" max="10548" width="3.875" style="183" customWidth="1"/>
    <col min="10549" max="10751" width="9" style="183"/>
    <col min="10752" max="10752" width="2.375" style="183" customWidth="1"/>
    <col min="10753" max="10753" width="8.375" style="183" customWidth="1"/>
    <col min="10754" max="10754" width="16.625" style="183" customWidth="1"/>
    <col min="10755" max="10755" width="60.125" style="183" customWidth="1"/>
    <col min="10756" max="10756" width="11.625" style="183" bestFit="1" customWidth="1"/>
    <col min="10757" max="10757" width="8.875" style="183" customWidth="1"/>
    <col min="10758" max="10758" width="10.875" style="183" bestFit="1" customWidth="1"/>
    <col min="10759" max="10759" width="12.625" style="183" customWidth="1"/>
    <col min="10760" max="10760" width="15.125" style="183" customWidth="1"/>
    <col min="10761" max="10761" width="12.625" style="183" customWidth="1"/>
    <col min="10762" max="10762" width="15.125" style="183" customWidth="1"/>
    <col min="10763" max="10763" width="15.75" style="183" customWidth="1"/>
    <col min="10764" max="10764" width="13.125" style="183" customWidth="1"/>
    <col min="10765" max="10765" width="11.625" style="183" customWidth="1"/>
    <col min="10766" max="10766" width="14.25" style="183" customWidth="1"/>
    <col min="10767" max="10804" width="3.875" style="183" customWidth="1"/>
    <col min="10805" max="11007" width="9" style="183"/>
    <col min="11008" max="11008" width="2.375" style="183" customWidth="1"/>
    <col min="11009" max="11009" width="8.375" style="183" customWidth="1"/>
    <col min="11010" max="11010" width="16.625" style="183" customWidth="1"/>
    <col min="11011" max="11011" width="60.125" style="183" customWidth="1"/>
    <col min="11012" max="11012" width="11.625" style="183" bestFit="1" customWidth="1"/>
    <col min="11013" max="11013" width="8.875" style="183" customWidth="1"/>
    <col min="11014" max="11014" width="10.875" style="183" bestFit="1" customWidth="1"/>
    <col min="11015" max="11015" width="12.625" style="183" customWidth="1"/>
    <col min="11016" max="11016" width="15.125" style="183" customWidth="1"/>
    <col min="11017" max="11017" width="12.625" style="183" customWidth="1"/>
    <col min="11018" max="11018" width="15.125" style="183" customWidth="1"/>
    <col min="11019" max="11019" width="15.75" style="183" customWidth="1"/>
    <col min="11020" max="11020" width="13.125" style="183" customWidth="1"/>
    <col min="11021" max="11021" width="11.625" style="183" customWidth="1"/>
    <col min="11022" max="11022" width="14.25" style="183" customWidth="1"/>
    <col min="11023" max="11060" width="3.875" style="183" customWidth="1"/>
    <col min="11061" max="11263" width="9" style="183"/>
    <col min="11264" max="11264" width="2.375" style="183" customWidth="1"/>
    <col min="11265" max="11265" width="8.375" style="183" customWidth="1"/>
    <col min="11266" max="11266" width="16.625" style="183" customWidth="1"/>
    <col min="11267" max="11267" width="60.125" style="183" customWidth="1"/>
    <col min="11268" max="11268" width="11.625" style="183" bestFit="1" customWidth="1"/>
    <col min="11269" max="11269" width="8.875" style="183" customWidth="1"/>
    <col min="11270" max="11270" width="10.875" style="183" bestFit="1" customWidth="1"/>
    <col min="11271" max="11271" width="12.625" style="183" customWidth="1"/>
    <col min="11272" max="11272" width="15.125" style="183" customWidth="1"/>
    <col min="11273" max="11273" width="12.625" style="183" customWidth="1"/>
    <col min="11274" max="11274" width="15.125" style="183" customWidth="1"/>
    <col min="11275" max="11275" width="15.75" style="183" customWidth="1"/>
    <col min="11276" max="11276" width="13.125" style="183" customWidth="1"/>
    <col min="11277" max="11277" width="11.625" style="183" customWidth="1"/>
    <col min="11278" max="11278" width="14.25" style="183" customWidth="1"/>
    <col min="11279" max="11316" width="3.875" style="183" customWidth="1"/>
    <col min="11317" max="11519" width="9" style="183"/>
    <col min="11520" max="11520" width="2.375" style="183" customWidth="1"/>
    <col min="11521" max="11521" width="8.375" style="183" customWidth="1"/>
    <col min="11522" max="11522" width="16.625" style="183" customWidth="1"/>
    <col min="11523" max="11523" width="60.125" style="183" customWidth="1"/>
    <col min="11524" max="11524" width="11.625" style="183" bestFit="1" customWidth="1"/>
    <col min="11525" max="11525" width="8.875" style="183" customWidth="1"/>
    <col min="11526" max="11526" width="10.875" style="183" bestFit="1" customWidth="1"/>
    <col min="11527" max="11527" width="12.625" style="183" customWidth="1"/>
    <col min="11528" max="11528" width="15.125" style="183" customWidth="1"/>
    <col min="11529" max="11529" width="12.625" style="183" customWidth="1"/>
    <col min="11530" max="11530" width="15.125" style="183" customWidth="1"/>
    <col min="11531" max="11531" width="15.75" style="183" customWidth="1"/>
    <col min="11532" max="11532" width="13.125" style="183" customWidth="1"/>
    <col min="11533" max="11533" width="11.625" style="183" customWidth="1"/>
    <col min="11534" max="11534" width="14.25" style="183" customWidth="1"/>
    <col min="11535" max="11572" width="3.875" style="183" customWidth="1"/>
    <col min="11573" max="11775" width="9" style="183"/>
    <col min="11776" max="11776" width="2.375" style="183" customWidth="1"/>
    <col min="11777" max="11777" width="8.375" style="183" customWidth="1"/>
    <col min="11778" max="11778" width="16.625" style="183" customWidth="1"/>
    <col min="11779" max="11779" width="60.125" style="183" customWidth="1"/>
    <col min="11780" max="11780" width="11.625" style="183" bestFit="1" customWidth="1"/>
    <col min="11781" max="11781" width="8.875" style="183" customWidth="1"/>
    <col min="11782" max="11782" width="10.875" style="183" bestFit="1" customWidth="1"/>
    <col min="11783" max="11783" width="12.625" style="183" customWidth="1"/>
    <col min="11784" max="11784" width="15.125" style="183" customWidth="1"/>
    <col min="11785" max="11785" width="12.625" style="183" customWidth="1"/>
    <col min="11786" max="11786" width="15.125" style="183" customWidth="1"/>
    <col min="11787" max="11787" width="15.75" style="183" customWidth="1"/>
    <col min="11788" max="11788" width="13.125" style="183" customWidth="1"/>
    <col min="11789" max="11789" width="11.625" style="183" customWidth="1"/>
    <col min="11790" max="11790" width="14.25" style="183" customWidth="1"/>
    <col min="11791" max="11828" width="3.875" style="183" customWidth="1"/>
    <col min="11829" max="12031" width="9" style="183"/>
    <col min="12032" max="12032" width="2.375" style="183" customWidth="1"/>
    <col min="12033" max="12033" width="8.375" style="183" customWidth="1"/>
    <col min="12034" max="12034" width="16.625" style="183" customWidth="1"/>
    <col min="12035" max="12035" width="60.125" style="183" customWidth="1"/>
    <col min="12036" max="12036" width="11.625" style="183" bestFit="1" customWidth="1"/>
    <col min="12037" max="12037" width="8.875" style="183" customWidth="1"/>
    <col min="12038" max="12038" width="10.875" style="183" bestFit="1" customWidth="1"/>
    <col min="12039" max="12039" width="12.625" style="183" customWidth="1"/>
    <col min="12040" max="12040" width="15.125" style="183" customWidth="1"/>
    <col min="12041" max="12041" width="12.625" style="183" customWidth="1"/>
    <col min="12042" max="12042" width="15.125" style="183" customWidth="1"/>
    <col min="12043" max="12043" width="15.75" style="183" customWidth="1"/>
    <col min="12044" max="12044" width="13.125" style="183" customWidth="1"/>
    <col min="12045" max="12045" width="11.625" style="183" customWidth="1"/>
    <col min="12046" max="12046" width="14.25" style="183" customWidth="1"/>
    <col min="12047" max="12084" width="3.875" style="183" customWidth="1"/>
    <col min="12085" max="12287" width="9" style="183"/>
    <col min="12288" max="12288" width="2.375" style="183" customWidth="1"/>
    <col min="12289" max="12289" width="8.375" style="183" customWidth="1"/>
    <col min="12290" max="12290" width="16.625" style="183" customWidth="1"/>
    <col min="12291" max="12291" width="60.125" style="183" customWidth="1"/>
    <col min="12292" max="12292" width="11.625" style="183" bestFit="1" customWidth="1"/>
    <col min="12293" max="12293" width="8.875" style="183" customWidth="1"/>
    <col min="12294" max="12294" width="10.875" style="183" bestFit="1" customWidth="1"/>
    <col min="12295" max="12295" width="12.625" style="183" customWidth="1"/>
    <col min="12296" max="12296" width="15.125" style="183" customWidth="1"/>
    <col min="12297" max="12297" width="12.625" style="183" customWidth="1"/>
    <col min="12298" max="12298" width="15.125" style="183" customWidth="1"/>
    <col min="12299" max="12299" width="15.75" style="183" customWidth="1"/>
    <col min="12300" max="12300" width="13.125" style="183" customWidth="1"/>
    <col min="12301" max="12301" width="11.625" style="183" customWidth="1"/>
    <col min="12302" max="12302" width="14.25" style="183" customWidth="1"/>
    <col min="12303" max="12340" width="3.875" style="183" customWidth="1"/>
    <col min="12341" max="12543" width="9" style="183"/>
    <col min="12544" max="12544" width="2.375" style="183" customWidth="1"/>
    <col min="12545" max="12545" width="8.375" style="183" customWidth="1"/>
    <col min="12546" max="12546" width="16.625" style="183" customWidth="1"/>
    <col min="12547" max="12547" width="60.125" style="183" customWidth="1"/>
    <col min="12548" max="12548" width="11.625" style="183" bestFit="1" customWidth="1"/>
    <col min="12549" max="12549" width="8.875" style="183" customWidth="1"/>
    <col min="12550" max="12550" width="10.875" style="183" bestFit="1" customWidth="1"/>
    <col min="12551" max="12551" width="12.625" style="183" customWidth="1"/>
    <col min="12552" max="12552" width="15.125" style="183" customWidth="1"/>
    <col min="12553" max="12553" width="12.625" style="183" customWidth="1"/>
    <col min="12554" max="12554" width="15.125" style="183" customWidth="1"/>
    <col min="12555" max="12555" width="15.75" style="183" customWidth="1"/>
    <col min="12556" max="12556" width="13.125" style="183" customWidth="1"/>
    <col min="12557" max="12557" width="11.625" style="183" customWidth="1"/>
    <col min="12558" max="12558" width="14.25" style="183" customWidth="1"/>
    <col min="12559" max="12596" width="3.875" style="183" customWidth="1"/>
    <col min="12597" max="12799" width="9" style="183"/>
    <col min="12800" max="12800" width="2.375" style="183" customWidth="1"/>
    <col min="12801" max="12801" width="8.375" style="183" customWidth="1"/>
    <col min="12802" max="12802" width="16.625" style="183" customWidth="1"/>
    <col min="12803" max="12803" width="60.125" style="183" customWidth="1"/>
    <col min="12804" max="12804" width="11.625" style="183" bestFit="1" customWidth="1"/>
    <col min="12805" max="12805" width="8.875" style="183" customWidth="1"/>
    <col min="12806" max="12806" width="10.875" style="183" bestFit="1" customWidth="1"/>
    <col min="12807" max="12807" width="12.625" style="183" customWidth="1"/>
    <col min="12808" max="12808" width="15.125" style="183" customWidth="1"/>
    <col min="12809" max="12809" width="12.625" style="183" customWidth="1"/>
    <col min="12810" max="12810" width="15.125" style="183" customWidth="1"/>
    <col min="12811" max="12811" width="15.75" style="183" customWidth="1"/>
    <col min="12812" max="12812" width="13.125" style="183" customWidth="1"/>
    <col min="12813" max="12813" width="11.625" style="183" customWidth="1"/>
    <col min="12814" max="12814" width="14.25" style="183" customWidth="1"/>
    <col min="12815" max="12852" width="3.875" style="183" customWidth="1"/>
    <col min="12853" max="13055" width="9" style="183"/>
    <col min="13056" max="13056" width="2.375" style="183" customWidth="1"/>
    <col min="13057" max="13057" width="8.375" style="183" customWidth="1"/>
    <col min="13058" max="13058" width="16.625" style="183" customWidth="1"/>
    <col min="13059" max="13059" width="60.125" style="183" customWidth="1"/>
    <col min="13060" max="13060" width="11.625" style="183" bestFit="1" customWidth="1"/>
    <col min="13061" max="13061" width="8.875" style="183" customWidth="1"/>
    <col min="13062" max="13062" width="10.875" style="183" bestFit="1" customWidth="1"/>
    <col min="13063" max="13063" width="12.625" style="183" customWidth="1"/>
    <col min="13064" max="13064" width="15.125" style="183" customWidth="1"/>
    <col min="13065" max="13065" width="12.625" style="183" customWidth="1"/>
    <col min="13066" max="13066" width="15.125" style="183" customWidth="1"/>
    <col min="13067" max="13067" width="15.75" style="183" customWidth="1"/>
    <col min="13068" max="13068" width="13.125" style="183" customWidth="1"/>
    <col min="13069" max="13069" width="11.625" style="183" customWidth="1"/>
    <col min="13070" max="13070" width="14.25" style="183" customWidth="1"/>
    <col min="13071" max="13108" width="3.875" style="183" customWidth="1"/>
    <col min="13109" max="13311" width="9" style="183"/>
    <col min="13312" max="13312" width="2.375" style="183" customWidth="1"/>
    <col min="13313" max="13313" width="8.375" style="183" customWidth="1"/>
    <col min="13314" max="13314" width="16.625" style="183" customWidth="1"/>
    <col min="13315" max="13315" width="60.125" style="183" customWidth="1"/>
    <col min="13316" max="13316" width="11.625" style="183" bestFit="1" customWidth="1"/>
    <col min="13317" max="13317" width="8.875" style="183" customWidth="1"/>
    <col min="13318" max="13318" width="10.875" style="183" bestFit="1" customWidth="1"/>
    <col min="13319" max="13319" width="12.625" style="183" customWidth="1"/>
    <col min="13320" max="13320" width="15.125" style="183" customWidth="1"/>
    <col min="13321" max="13321" width="12.625" style="183" customWidth="1"/>
    <col min="13322" max="13322" width="15.125" style="183" customWidth="1"/>
    <col min="13323" max="13323" width="15.75" style="183" customWidth="1"/>
    <col min="13324" max="13324" width="13.125" style="183" customWidth="1"/>
    <col min="13325" max="13325" width="11.625" style="183" customWidth="1"/>
    <col min="13326" max="13326" width="14.25" style="183" customWidth="1"/>
    <col min="13327" max="13364" width="3.875" style="183" customWidth="1"/>
    <col min="13365" max="13567" width="9" style="183"/>
    <col min="13568" max="13568" width="2.375" style="183" customWidth="1"/>
    <col min="13569" max="13569" width="8.375" style="183" customWidth="1"/>
    <col min="13570" max="13570" width="16.625" style="183" customWidth="1"/>
    <col min="13571" max="13571" width="60.125" style="183" customWidth="1"/>
    <col min="13572" max="13572" width="11.625" style="183" bestFit="1" customWidth="1"/>
    <col min="13573" max="13573" width="8.875" style="183" customWidth="1"/>
    <col min="13574" max="13574" width="10.875" style="183" bestFit="1" customWidth="1"/>
    <col min="13575" max="13575" width="12.625" style="183" customWidth="1"/>
    <col min="13576" max="13576" width="15.125" style="183" customWidth="1"/>
    <col min="13577" max="13577" width="12.625" style="183" customWidth="1"/>
    <col min="13578" max="13578" width="15.125" style="183" customWidth="1"/>
    <col min="13579" max="13579" width="15.75" style="183" customWidth="1"/>
    <col min="13580" max="13580" width="13.125" style="183" customWidth="1"/>
    <col min="13581" max="13581" width="11.625" style="183" customWidth="1"/>
    <col min="13582" max="13582" width="14.25" style="183" customWidth="1"/>
    <col min="13583" max="13620" width="3.875" style="183" customWidth="1"/>
    <col min="13621" max="13823" width="9" style="183"/>
    <col min="13824" max="13824" width="2.375" style="183" customWidth="1"/>
    <col min="13825" max="13825" width="8.375" style="183" customWidth="1"/>
    <col min="13826" max="13826" width="16.625" style="183" customWidth="1"/>
    <col min="13827" max="13827" width="60.125" style="183" customWidth="1"/>
    <col min="13828" max="13828" width="11.625" style="183" bestFit="1" customWidth="1"/>
    <col min="13829" max="13829" width="8.875" style="183" customWidth="1"/>
    <col min="13830" max="13830" width="10.875" style="183" bestFit="1" customWidth="1"/>
    <col min="13831" max="13831" width="12.625" style="183" customWidth="1"/>
    <col min="13832" max="13832" width="15.125" style="183" customWidth="1"/>
    <col min="13833" max="13833" width="12.625" style="183" customWidth="1"/>
    <col min="13834" max="13834" width="15.125" style="183" customWidth="1"/>
    <col min="13835" max="13835" width="15.75" style="183" customWidth="1"/>
    <col min="13836" max="13836" width="13.125" style="183" customWidth="1"/>
    <col min="13837" max="13837" width="11.625" style="183" customWidth="1"/>
    <col min="13838" max="13838" width="14.25" style="183" customWidth="1"/>
    <col min="13839" max="13876" width="3.875" style="183" customWidth="1"/>
    <col min="13877" max="14079" width="9" style="183"/>
    <col min="14080" max="14080" width="2.375" style="183" customWidth="1"/>
    <col min="14081" max="14081" width="8.375" style="183" customWidth="1"/>
    <col min="14082" max="14082" width="16.625" style="183" customWidth="1"/>
    <col min="14083" max="14083" width="60.125" style="183" customWidth="1"/>
    <col min="14084" max="14084" width="11.625" style="183" bestFit="1" customWidth="1"/>
    <col min="14085" max="14085" width="8.875" style="183" customWidth="1"/>
    <col min="14086" max="14086" width="10.875" style="183" bestFit="1" customWidth="1"/>
    <col min="14087" max="14087" width="12.625" style="183" customWidth="1"/>
    <col min="14088" max="14088" width="15.125" style="183" customWidth="1"/>
    <col min="14089" max="14089" width="12.625" style="183" customWidth="1"/>
    <col min="14090" max="14090" width="15.125" style="183" customWidth="1"/>
    <col min="14091" max="14091" width="15.75" style="183" customWidth="1"/>
    <col min="14092" max="14092" width="13.125" style="183" customWidth="1"/>
    <col min="14093" max="14093" width="11.625" style="183" customWidth="1"/>
    <col min="14094" max="14094" width="14.25" style="183" customWidth="1"/>
    <col min="14095" max="14132" width="3.875" style="183" customWidth="1"/>
    <col min="14133" max="14335" width="9" style="183"/>
    <col min="14336" max="14336" width="2.375" style="183" customWidth="1"/>
    <col min="14337" max="14337" width="8.375" style="183" customWidth="1"/>
    <col min="14338" max="14338" width="16.625" style="183" customWidth="1"/>
    <col min="14339" max="14339" width="60.125" style="183" customWidth="1"/>
    <col min="14340" max="14340" width="11.625" style="183" bestFit="1" customWidth="1"/>
    <col min="14341" max="14341" width="8.875" style="183" customWidth="1"/>
    <col min="14342" max="14342" width="10.875" style="183" bestFit="1" customWidth="1"/>
    <col min="14343" max="14343" width="12.625" style="183" customWidth="1"/>
    <col min="14344" max="14344" width="15.125" style="183" customWidth="1"/>
    <col min="14345" max="14345" width="12.625" style="183" customWidth="1"/>
    <col min="14346" max="14346" width="15.125" style="183" customWidth="1"/>
    <col min="14347" max="14347" width="15.75" style="183" customWidth="1"/>
    <col min="14348" max="14348" width="13.125" style="183" customWidth="1"/>
    <col min="14349" max="14349" width="11.625" style="183" customWidth="1"/>
    <col min="14350" max="14350" width="14.25" style="183" customWidth="1"/>
    <col min="14351" max="14388" width="3.875" style="183" customWidth="1"/>
    <col min="14389" max="14591" width="9" style="183"/>
    <col min="14592" max="14592" width="2.375" style="183" customWidth="1"/>
    <col min="14593" max="14593" width="8.375" style="183" customWidth="1"/>
    <col min="14594" max="14594" width="16.625" style="183" customWidth="1"/>
    <col min="14595" max="14595" width="60.125" style="183" customWidth="1"/>
    <col min="14596" max="14596" width="11.625" style="183" bestFit="1" customWidth="1"/>
    <col min="14597" max="14597" width="8.875" style="183" customWidth="1"/>
    <col min="14598" max="14598" width="10.875" style="183" bestFit="1" customWidth="1"/>
    <col min="14599" max="14599" width="12.625" style="183" customWidth="1"/>
    <col min="14600" max="14600" width="15.125" style="183" customWidth="1"/>
    <col min="14601" max="14601" width="12.625" style="183" customWidth="1"/>
    <col min="14602" max="14602" width="15.125" style="183" customWidth="1"/>
    <col min="14603" max="14603" width="15.75" style="183" customWidth="1"/>
    <col min="14604" max="14604" width="13.125" style="183" customWidth="1"/>
    <col min="14605" max="14605" width="11.625" style="183" customWidth="1"/>
    <col min="14606" max="14606" width="14.25" style="183" customWidth="1"/>
    <col min="14607" max="14644" width="3.875" style="183" customWidth="1"/>
    <col min="14645" max="14847" width="9" style="183"/>
    <col min="14848" max="14848" width="2.375" style="183" customWidth="1"/>
    <col min="14849" max="14849" width="8.375" style="183" customWidth="1"/>
    <col min="14850" max="14850" width="16.625" style="183" customWidth="1"/>
    <col min="14851" max="14851" width="60.125" style="183" customWidth="1"/>
    <col min="14852" max="14852" width="11.625" style="183" bestFit="1" customWidth="1"/>
    <col min="14853" max="14853" width="8.875" style="183" customWidth="1"/>
    <col min="14854" max="14854" width="10.875" style="183" bestFit="1" customWidth="1"/>
    <col min="14855" max="14855" width="12.625" style="183" customWidth="1"/>
    <col min="14856" max="14856" width="15.125" style="183" customWidth="1"/>
    <col min="14857" max="14857" width="12.625" style="183" customWidth="1"/>
    <col min="14858" max="14858" width="15.125" style="183" customWidth="1"/>
    <col min="14859" max="14859" width="15.75" style="183" customWidth="1"/>
    <col min="14860" max="14860" width="13.125" style="183" customWidth="1"/>
    <col min="14861" max="14861" width="11.625" style="183" customWidth="1"/>
    <col min="14862" max="14862" width="14.25" style="183" customWidth="1"/>
    <col min="14863" max="14900" width="3.875" style="183" customWidth="1"/>
    <col min="14901" max="15103" width="9" style="183"/>
    <col min="15104" max="15104" width="2.375" style="183" customWidth="1"/>
    <col min="15105" max="15105" width="8.375" style="183" customWidth="1"/>
    <col min="15106" max="15106" width="16.625" style="183" customWidth="1"/>
    <col min="15107" max="15107" width="60.125" style="183" customWidth="1"/>
    <col min="15108" max="15108" width="11.625" style="183" bestFit="1" customWidth="1"/>
    <col min="15109" max="15109" width="8.875" style="183" customWidth="1"/>
    <col min="15110" max="15110" width="10.875" style="183" bestFit="1" customWidth="1"/>
    <col min="15111" max="15111" width="12.625" style="183" customWidth="1"/>
    <col min="15112" max="15112" width="15.125" style="183" customWidth="1"/>
    <col min="15113" max="15113" width="12.625" style="183" customWidth="1"/>
    <col min="15114" max="15114" width="15.125" style="183" customWidth="1"/>
    <col min="15115" max="15115" width="15.75" style="183" customWidth="1"/>
    <col min="15116" max="15116" width="13.125" style="183" customWidth="1"/>
    <col min="15117" max="15117" width="11.625" style="183" customWidth="1"/>
    <col min="15118" max="15118" width="14.25" style="183" customWidth="1"/>
    <col min="15119" max="15156" width="3.875" style="183" customWidth="1"/>
    <col min="15157" max="15359" width="9" style="183"/>
    <col min="15360" max="15360" width="2.375" style="183" customWidth="1"/>
    <col min="15361" max="15361" width="8.375" style="183" customWidth="1"/>
    <col min="15362" max="15362" width="16.625" style="183" customWidth="1"/>
    <col min="15363" max="15363" width="60.125" style="183" customWidth="1"/>
    <col min="15364" max="15364" width="11.625" style="183" bestFit="1" customWidth="1"/>
    <col min="15365" max="15365" width="8.875" style="183" customWidth="1"/>
    <col min="15366" max="15366" width="10.875" style="183" bestFit="1" customWidth="1"/>
    <col min="15367" max="15367" width="12.625" style="183" customWidth="1"/>
    <col min="15368" max="15368" width="15.125" style="183" customWidth="1"/>
    <col min="15369" max="15369" width="12.625" style="183" customWidth="1"/>
    <col min="15370" max="15370" width="15.125" style="183" customWidth="1"/>
    <col min="15371" max="15371" width="15.75" style="183" customWidth="1"/>
    <col min="15372" max="15372" width="13.125" style="183" customWidth="1"/>
    <col min="15373" max="15373" width="11.625" style="183" customWidth="1"/>
    <col min="15374" max="15374" width="14.25" style="183" customWidth="1"/>
    <col min="15375" max="15412" width="3.875" style="183" customWidth="1"/>
    <col min="15413" max="15615" width="9" style="183"/>
    <col min="15616" max="15616" width="2.375" style="183" customWidth="1"/>
    <col min="15617" max="15617" width="8.375" style="183" customWidth="1"/>
    <col min="15618" max="15618" width="16.625" style="183" customWidth="1"/>
    <col min="15619" max="15619" width="60.125" style="183" customWidth="1"/>
    <col min="15620" max="15620" width="11.625" style="183" bestFit="1" customWidth="1"/>
    <col min="15621" max="15621" width="8.875" style="183" customWidth="1"/>
    <col min="15622" max="15622" width="10.875" style="183" bestFit="1" customWidth="1"/>
    <col min="15623" max="15623" width="12.625" style="183" customWidth="1"/>
    <col min="15624" max="15624" width="15.125" style="183" customWidth="1"/>
    <col min="15625" max="15625" width="12.625" style="183" customWidth="1"/>
    <col min="15626" max="15626" width="15.125" style="183" customWidth="1"/>
    <col min="15627" max="15627" width="15.75" style="183" customWidth="1"/>
    <col min="15628" max="15628" width="13.125" style="183" customWidth="1"/>
    <col min="15629" max="15629" width="11.625" style="183" customWidth="1"/>
    <col min="15630" max="15630" width="14.25" style="183" customWidth="1"/>
    <col min="15631" max="15668" width="3.875" style="183" customWidth="1"/>
    <col min="15669" max="15871" width="9" style="183"/>
    <col min="15872" max="15872" width="2.375" style="183" customWidth="1"/>
    <col min="15873" max="15873" width="8.375" style="183" customWidth="1"/>
    <col min="15874" max="15874" width="16.625" style="183" customWidth="1"/>
    <col min="15875" max="15875" width="60.125" style="183" customWidth="1"/>
    <col min="15876" max="15876" width="11.625" style="183" bestFit="1" customWidth="1"/>
    <col min="15877" max="15877" width="8.875" style="183" customWidth="1"/>
    <col min="15878" max="15878" width="10.875" style="183" bestFit="1" customWidth="1"/>
    <col min="15879" max="15879" width="12.625" style="183" customWidth="1"/>
    <col min="15880" max="15880" width="15.125" style="183" customWidth="1"/>
    <col min="15881" max="15881" width="12.625" style="183" customWidth="1"/>
    <col min="15882" max="15882" width="15.125" style="183" customWidth="1"/>
    <col min="15883" max="15883" width="15.75" style="183" customWidth="1"/>
    <col min="15884" max="15884" width="13.125" style="183" customWidth="1"/>
    <col min="15885" max="15885" width="11.625" style="183" customWidth="1"/>
    <col min="15886" max="15886" width="14.25" style="183" customWidth="1"/>
    <col min="15887" max="15924" width="3.875" style="183" customWidth="1"/>
    <col min="15925" max="16127" width="9" style="183"/>
    <col min="16128" max="16128" width="2.375" style="183" customWidth="1"/>
    <col min="16129" max="16129" width="8.375" style="183" customWidth="1"/>
    <col min="16130" max="16130" width="16.625" style="183" customWidth="1"/>
    <col min="16131" max="16131" width="60.125" style="183" customWidth="1"/>
    <col min="16132" max="16132" width="11.625" style="183" bestFit="1" customWidth="1"/>
    <col min="16133" max="16133" width="8.875" style="183" customWidth="1"/>
    <col min="16134" max="16134" width="10.875" style="183" bestFit="1" customWidth="1"/>
    <col min="16135" max="16135" width="12.625" style="183" customWidth="1"/>
    <col min="16136" max="16136" width="15.125" style="183" customWidth="1"/>
    <col min="16137" max="16137" width="12.625" style="183" customWidth="1"/>
    <col min="16138" max="16138" width="15.125" style="183" customWidth="1"/>
    <col min="16139" max="16139" width="15.75" style="183" customWidth="1"/>
    <col min="16140" max="16140" width="13.125" style="183" customWidth="1"/>
    <col min="16141" max="16141" width="11.625" style="183" customWidth="1"/>
    <col min="16142" max="16142" width="14.25" style="183" customWidth="1"/>
    <col min="16143" max="16180" width="3.875" style="183" customWidth="1"/>
    <col min="16181" max="16384" width="9" style="183"/>
  </cols>
  <sheetData>
    <row r="1" spans="1:52" s="85" customFormat="1" ht="23.25" x14ac:dyDescent="0.5">
      <c r="A1" s="893" t="s">
        <v>93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</row>
    <row r="2" spans="1:52" s="85" customFormat="1" ht="23.25" x14ac:dyDescent="0.5">
      <c r="A2" s="893" t="s">
        <v>614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</row>
    <row r="3" spans="1:52" s="85" customFormat="1" ht="23.25" x14ac:dyDescent="0.5">
      <c r="A3" s="894" t="s">
        <v>615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</row>
    <row r="4" spans="1:52" s="86" customFormat="1" ht="21" customHeight="1" x14ac:dyDescent="0.45">
      <c r="A4" s="831" t="s">
        <v>96</v>
      </c>
      <c r="B4" s="832"/>
      <c r="C4" s="837" t="s">
        <v>97</v>
      </c>
      <c r="D4" s="837" t="s">
        <v>98</v>
      </c>
      <c r="E4" s="1011" t="s">
        <v>99</v>
      </c>
      <c r="F4" s="1009" t="s">
        <v>100</v>
      </c>
      <c r="G4" s="1009"/>
      <c r="H4" s="1009"/>
      <c r="I4" s="1009"/>
      <c r="J4" s="1009"/>
      <c r="K4" s="1009"/>
      <c r="L4" s="1025" t="s">
        <v>101</v>
      </c>
      <c r="M4" s="1025" t="s">
        <v>102</v>
      </c>
      <c r="N4" s="1025" t="s">
        <v>103</v>
      </c>
      <c r="O4" s="85"/>
    </row>
    <row r="5" spans="1:52" s="86" customFormat="1" ht="21" x14ac:dyDescent="0.45">
      <c r="A5" s="833"/>
      <c r="B5" s="834"/>
      <c r="C5" s="838"/>
      <c r="D5" s="838"/>
      <c r="E5" s="1012"/>
      <c r="F5" s="1026" t="s">
        <v>616</v>
      </c>
      <c r="G5" s="1027"/>
      <c r="H5" s="1030" t="s">
        <v>105</v>
      </c>
      <c r="I5" s="1031"/>
      <c r="J5" s="1032" t="s">
        <v>106</v>
      </c>
      <c r="K5" s="1032"/>
      <c r="L5" s="1025"/>
      <c r="M5" s="1025"/>
      <c r="N5" s="1025"/>
      <c r="O5" s="85"/>
    </row>
    <row r="6" spans="1:52" s="86" customFormat="1" ht="21" x14ac:dyDescent="0.45">
      <c r="A6" s="835"/>
      <c r="B6" s="836"/>
      <c r="C6" s="839"/>
      <c r="D6" s="839"/>
      <c r="E6" s="1024"/>
      <c r="F6" s="1028"/>
      <c r="G6" s="1029"/>
      <c r="H6" s="89" t="s">
        <v>107</v>
      </c>
      <c r="I6" s="88" t="s">
        <v>108</v>
      </c>
      <c r="J6" s="89" t="s">
        <v>109</v>
      </c>
      <c r="K6" s="88" t="s">
        <v>110</v>
      </c>
      <c r="L6" s="1025"/>
      <c r="M6" s="1025"/>
      <c r="N6" s="1025"/>
      <c r="O6" s="85"/>
    </row>
    <row r="7" spans="1:52" s="219" customFormat="1" ht="21" x14ac:dyDescent="0.45">
      <c r="A7" s="217" t="s">
        <v>185</v>
      </c>
      <c r="B7" s="217"/>
      <c r="C7" s="217"/>
      <c r="D7" s="217"/>
      <c r="E7" s="218">
        <f>SUM(E8:E15)</f>
        <v>2063886</v>
      </c>
      <c r="F7" s="218">
        <f t="shared" ref="F7:M7" si="0">SUM(F8:F15)</f>
        <v>0</v>
      </c>
      <c r="G7" s="218">
        <f t="shared" si="0"/>
        <v>0</v>
      </c>
      <c r="H7" s="218">
        <f t="shared" si="0"/>
        <v>45357.84</v>
      </c>
      <c r="I7" s="218">
        <f t="shared" si="0"/>
        <v>22678.92</v>
      </c>
      <c r="J7" s="218">
        <f t="shared" si="0"/>
        <v>120892.2</v>
      </c>
      <c r="K7" s="218">
        <f t="shared" si="0"/>
        <v>27898.2</v>
      </c>
      <c r="L7" s="218">
        <f t="shared" si="0"/>
        <v>166250.04</v>
      </c>
      <c r="M7" s="218">
        <f t="shared" si="0"/>
        <v>50577.119999999995</v>
      </c>
      <c r="N7" s="218">
        <f>SUM(N8:N15)</f>
        <v>1847058.84</v>
      </c>
      <c r="O7" s="85"/>
    </row>
    <row r="8" spans="1:52" s="224" customFormat="1" ht="21" x14ac:dyDescent="0.45">
      <c r="A8" s="217"/>
      <c r="B8" s="220" t="s">
        <v>617</v>
      </c>
      <c r="C8" s="220" t="s">
        <v>618</v>
      </c>
      <c r="D8" s="220" t="s">
        <v>619</v>
      </c>
      <c r="E8" s="221">
        <v>312246</v>
      </c>
      <c r="F8" s="222" t="s">
        <v>201</v>
      </c>
      <c r="G8" s="223">
        <v>0</v>
      </c>
      <c r="H8" s="223">
        <f>SUM(E8*4/100)</f>
        <v>12489.84</v>
      </c>
      <c r="I8" s="223">
        <f>SUM(E8*2/100)</f>
        <v>6244.92</v>
      </c>
      <c r="J8" s="223">
        <v>0</v>
      </c>
      <c r="K8" s="223">
        <v>0</v>
      </c>
      <c r="L8" s="223">
        <f t="shared" ref="L8:L15" si="1">SUM(G8+H8+J8)</f>
        <v>12489.84</v>
      </c>
      <c r="M8" s="223">
        <f t="shared" ref="M8:M15" si="2">SUM(I8+K8)</f>
        <v>6244.92</v>
      </c>
      <c r="N8" s="223">
        <f t="shared" ref="N8:N15" si="3">SUM(E8-L8-M8)</f>
        <v>293511.24</v>
      </c>
      <c r="O8" s="85"/>
    </row>
    <row r="9" spans="1:52" s="219" customFormat="1" ht="21" x14ac:dyDescent="0.2">
      <c r="A9" s="217"/>
      <c r="B9" s="225" t="s">
        <v>620</v>
      </c>
      <c r="C9" s="225" t="s">
        <v>621</v>
      </c>
      <c r="D9" s="225" t="s">
        <v>622</v>
      </c>
      <c r="E9" s="226">
        <v>912600</v>
      </c>
      <c r="F9" s="227" t="s">
        <v>201</v>
      </c>
      <c r="G9" s="228">
        <v>0</v>
      </c>
      <c r="H9" s="228">
        <v>0</v>
      </c>
      <c r="I9" s="228">
        <v>0</v>
      </c>
      <c r="J9" s="228">
        <f>SUM(E9*13/100)</f>
        <v>118638</v>
      </c>
      <c r="K9" s="228">
        <f>SUM(E9*3/100)</f>
        <v>27378</v>
      </c>
      <c r="L9" s="228">
        <f t="shared" si="1"/>
        <v>118638</v>
      </c>
      <c r="M9" s="228">
        <f t="shared" si="2"/>
        <v>27378</v>
      </c>
      <c r="N9" s="228">
        <f t="shared" si="3"/>
        <v>766584</v>
      </c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</row>
    <row r="10" spans="1:52" s="224" customFormat="1" ht="21" x14ac:dyDescent="0.2">
      <c r="A10" s="220"/>
      <c r="B10" s="225" t="s">
        <v>623</v>
      </c>
      <c r="C10" s="225" t="s">
        <v>624</v>
      </c>
      <c r="D10" s="225" t="s">
        <v>625</v>
      </c>
      <c r="E10" s="226">
        <v>234184.5</v>
      </c>
      <c r="F10" s="222" t="s">
        <v>201</v>
      </c>
      <c r="G10" s="230">
        <v>0</v>
      </c>
      <c r="H10" s="230">
        <f>SUM(E10*4/100)</f>
        <v>9367.3799999999992</v>
      </c>
      <c r="I10" s="230">
        <f>SUM(E10*2/100)</f>
        <v>4683.6899999999996</v>
      </c>
      <c r="J10" s="230">
        <v>0</v>
      </c>
      <c r="K10" s="230">
        <v>0</v>
      </c>
      <c r="L10" s="230">
        <f t="shared" si="1"/>
        <v>9367.3799999999992</v>
      </c>
      <c r="M10" s="230">
        <f t="shared" si="2"/>
        <v>4683.6899999999996</v>
      </c>
      <c r="N10" s="230">
        <f t="shared" si="3"/>
        <v>220133.43</v>
      </c>
    </row>
    <row r="11" spans="1:52" s="224" customFormat="1" ht="21" x14ac:dyDescent="0.2">
      <c r="A11" s="220"/>
      <c r="B11" s="225" t="s">
        <v>626</v>
      </c>
      <c r="C11" s="225" t="s">
        <v>627</v>
      </c>
      <c r="D11" s="225" t="s">
        <v>628</v>
      </c>
      <c r="E11" s="226">
        <v>78061.5</v>
      </c>
      <c r="F11" s="222" t="s">
        <v>201</v>
      </c>
      <c r="G11" s="230">
        <v>0</v>
      </c>
      <c r="H11" s="230">
        <f>SUM(E11*4/100)</f>
        <v>3122.46</v>
      </c>
      <c r="I11" s="230">
        <f>SUM(E11*2/100)</f>
        <v>1561.23</v>
      </c>
      <c r="J11" s="230">
        <v>0</v>
      </c>
      <c r="K11" s="230">
        <v>0</v>
      </c>
      <c r="L11" s="230">
        <f t="shared" si="1"/>
        <v>3122.46</v>
      </c>
      <c r="M11" s="230">
        <f t="shared" si="2"/>
        <v>1561.23</v>
      </c>
      <c r="N11" s="230">
        <f t="shared" si="3"/>
        <v>73377.81</v>
      </c>
    </row>
    <row r="12" spans="1:52" s="232" customFormat="1" ht="21" x14ac:dyDescent="0.2">
      <c r="A12" s="225"/>
      <c r="B12" s="225" t="s">
        <v>629</v>
      </c>
      <c r="C12" s="225" t="s">
        <v>630</v>
      </c>
      <c r="D12" s="225" t="s">
        <v>631</v>
      </c>
      <c r="E12" s="226">
        <v>41085</v>
      </c>
      <c r="F12" s="227" t="s">
        <v>201</v>
      </c>
      <c r="G12" s="231">
        <v>0</v>
      </c>
      <c r="H12" s="231">
        <f>SUM(E12*4/100)</f>
        <v>1643.4</v>
      </c>
      <c r="I12" s="231">
        <f>SUM(E12*2/100)</f>
        <v>821.7</v>
      </c>
      <c r="J12" s="231">
        <v>0</v>
      </c>
      <c r="K12" s="231">
        <v>0</v>
      </c>
      <c r="L12" s="231">
        <f t="shared" si="1"/>
        <v>1643.4</v>
      </c>
      <c r="M12" s="231">
        <f t="shared" si="2"/>
        <v>821.7</v>
      </c>
      <c r="N12" s="231">
        <f t="shared" si="3"/>
        <v>38619.9</v>
      </c>
    </row>
    <row r="13" spans="1:52" s="229" customFormat="1" ht="21" x14ac:dyDescent="0.2">
      <c r="A13" s="225"/>
      <c r="B13" s="220" t="s">
        <v>632</v>
      </c>
      <c r="C13" s="220" t="s">
        <v>633</v>
      </c>
      <c r="D13" s="220" t="s">
        <v>634</v>
      </c>
      <c r="E13" s="221">
        <v>17340</v>
      </c>
      <c r="F13" s="231">
        <v>0</v>
      </c>
      <c r="G13" s="231">
        <f>SUM(E13*F13)</f>
        <v>0</v>
      </c>
      <c r="H13" s="231">
        <v>0</v>
      </c>
      <c r="I13" s="231">
        <v>0</v>
      </c>
      <c r="J13" s="231">
        <f>SUM(E13*13/100)</f>
        <v>2254.1999999999998</v>
      </c>
      <c r="K13" s="231">
        <f>SUM(E13*3/100)</f>
        <v>520.20000000000005</v>
      </c>
      <c r="L13" s="231">
        <f t="shared" si="1"/>
        <v>2254.1999999999998</v>
      </c>
      <c r="M13" s="231">
        <f t="shared" si="2"/>
        <v>520.20000000000005</v>
      </c>
      <c r="N13" s="231">
        <f t="shared" si="3"/>
        <v>14565.599999999999</v>
      </c>
    </row>
    <row r="14" spans="1:52" s="229" customFormat="1" ht="21" x14ac:dyDescent="0.2">
      <c r="A14" s="225"/>
      <c r="B14" s="220" t="s">
        <v>635</v>
      </c>
      <c r="C14" s="220" t="s">
        <v>636</v>
      </c>
      <c r="D14" s="220" t="s">
        <v>637</v>
      </c>
      <c r="E14" s="221">
        <v>156123</v>
      </c>
      <c r="F14" s="231">
        <v>0</v>
      </c>
      <c r="G14" s="231">
        <v>0</v>
      </c>
      <c r="H14" s="231">
        <f>SUM(E14*4/100)</f>
        <v>6244.92</v>
      </c>
      <c r="I14" s="231">
        <f>SUM(E14*2/100)</f>
        <v>3122.46</v>
      </c>
      <c r="J14" s="231">
        <v>0</v>
      </c>
      <c r="K14" s="231">
        <v>0</v>
      </c>
      <c r="L14" s="231">
        <f t="shared" si="1"/>
        <v>6244.92</v>
      </c>
      <c r="M14" s="231">
        <f t="shared" si="2"/>
        <v>3122.46</v>
      </c>
      <c r="N14" s="231">
        <f t="shared" si="3"/>
        <v>146755.62</v>
      </c>
    </row>
    <row r="15" spans="1:52" s="229" customFormat="1" ht="21" x14ac:dyDescent="0.2">
      <c r="A15" s="225"/>
      <c r="B15" s="220" t="s">
        <v>635</v>
      </c>
      <c r="C15" s="220" t="s">
        <v>638</v>
      </c>
      <c r="D15" s="220" t="s">
        <v>639</v>
      </c>
      <c r="E15" s="221">
        <v>312246</v>
      </c>
      <c r="F15" s="231">
        <v>0</v>
      </c>
      <c r="G15" s="231">
        <v>0</v>
      </c>
      <c r="H15" s="231">
        <f>SUM(E15*4/100)</f>
        <v>12489.84</v>
      </c>
      <c r="I15" s="231">
        <f>SUM(E15*2/100)</f>
        <v>6244.92</v>
      </c>
      <c r="J15" s="231">
        <v>0</v>
      </c>
      <c r="K15" s="231">
        <v>0</v>
      </c>
      <c r="L15" s="231">
        <f t="shared" si="1"/>
        <v>12489.84</v>
      </c>
      <c r="M15" s="231">
        <f t="shared" si="2"/>
        <v>6244.92</v>
      </c>
      <c r="N15" s="231">
        <f t="shared" si="3"/>
        <v>293511.24</v>
      </c>
    </row>
    <row r="16" spans="1:52" s="224" customFormat="1" ht="21" x14ac:dyDescent="0.2">
      <c r="A16" s="233" t="s">
        <v>218</v>
      </c>
      <c r="B16" s="233"/>
      <c r="C16" s="217"/>
      <c r="D16" s="217"/>
      <c r="E16" s="218">
        <f>SUM(E17:E39)</f>
        <v>1418050</v>
      </c>
      <c r="F16" s="218">
        <f t="shared" ref="F16:N16" si="4">SUM(F17:F39)</f>
        <v>0.15000000000000002</v>
      </c>
      <c r="G16" s="218">
        <f t="shared" si="4"/>
        <v>9250</v>
      </c>
      <c r="H16" s="218">
        <f t="shared" si="4"/>
        <v>37486</v>
      </c>
      <c r="I16" s="218">
        <f t="shared" si="4"/>
        <v>18743</v>
      </c>
      <c r="J16" s="218">
        <f t="shared" si="4"/>
        <v>38467</v>
      </c>
      <c r="K16" s="218">
        <f t="shared" si="4"/>
        <v>8877</v>
      </c>
      <c r="L16" s="218">
        <f t="shared" si="4"/>
        <v>85203</v>
      </c>
      <c r="M16" s="218">
        <f t="shared" si="4"/>
        <v>27620</v>
      </c>
      <c r="N16" s="218">
        <f t="shared" si="4"/>
        <v>1305227</v>
      </c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</row>
    <row r="17" spans="1:52" s="224" customFormat="1" ht="21" x14ac:dyDescent="0.2">
      <c r="A17" s="233"/>
      <c r="B17" s="220" t="s">
        <v>640</v>
      </c>
      <c r="C17" s="220" t="s">
        <v>641</v>
      </c>
      <c r="D17" s="220" t="s">
        <v>642</v>
      </c>
      <c r="E17" s="221">
        <v>45000</v>
      </c>
      <c r="F17" s="222">
        <v>0.05</v>
      </c>
      <c r="G17" s="223">
        <f>SUM(E17*F17)</f>
        <v>2250</v>
      </c>
      <c r="H17" s="223">
        <v>0</v>
      </c>
      <c r="I17" s="223">
        <v>0</v>
      </c>
      <c r="J17" s="223">
        <v>0</v>
      </c>
      <c r="K17" s="223">
        <v>0</v>
      </c>
      <c r="L17" s="223">
        <f t="shared" ref="L17:L31" si="5">SUM(G17+H17+J17)</f>
        <v>2250</v>
      </c>
      <c r="M17" s="223">
        <f t="shared" ref="M17:M38" si="6">SUM(I17+K17)</f>
        <v>0</v>
      </c>
      <c r="N17" s="223">
        <f t="shared" ref="N17:N38" si="7">SUM(E17-L17-M17)</f>
        <v>42750</v>
      </c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</row>
    <row r="18" spans="1:52" s="224" customFormat="1" ht="21" x14ac:dyDescent="0.2">
      <c r="A18" s="233"/>
      <c r="B18" s="220" t="s">
        <v>617</v>
      </c>
      <c r="C18" s="220" t="s">
        <v>643</v>
      </c>
      <c r="D18" s="220" t="s">
        <v>644</v>
      </c>
      <c r="E18" s="221">
        <v>99750</v>
      </c>
      <c r="F18" s="222" t="s">
        <v>201</v>
      </c>
      <c r="G18" s="223">
        <v>0</v>
      </c>
      <c r="H18" s="223">
        <f>SUM(E18*4/100)</f>
        <v>3990</v>
      </c>
      <c r="I18" s="223">
        <f>SUM(E18*2/100)</f>
        <v>1995</v>
      </c>
      <c r="J18" s="223">
        <v>0</v>
      </c>
      <c r="K18" s="223">
        <v>0</v>
      </c>
      <c r="L18" s="223">
        <f t="shared" si="5"/>
        <v>3990</v>
      </c>
      <c r="M18" s="223">
        <f t="shared" si="6"/>
        <v>1995</v>
      </c>
      <c r="N18" s="223">
        <f t="shared" si="7"/>
        <v>93765</v>
      </c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</row>
    <row r="19" spans="1:52" s="224" customFormat="1" ht="21" x14ac:dyDescent="0.2">
      <c r="A19" s="233"/>
      <c r="B19" s="220" t="s">
        <v>617</v>
      </c>
      <c r="C19" s="220" t="s">
        <v>645</v>
      </c>
      <c r="D19" s="220" t="s">
        <v>646</v>
      </c>
      <c r="E19" s="221">
        <v>-120</v>
      </c>
      <c r="F19" s="222" t="s">
        <v>201</v>
      </c>
      <c r="G19" s="223">
        <v>0</v>
      </c>
      <c r="H19" s="223">
        <f>SUM(E19*4/100)</f>
        <v>-4.8</v>
      </c>
      <c r="I19" s="223">
        <f>SUM(E19*2/100)</f>
        <v>-2.4</v>
      </c>
      <c r="J19" s="223">
        <v>0</v>
      </c>
      <c r="K19" s="223">
        <v>0</v>
      </c>
      <c r="L19" s="223">
        <f t="shared" si="5"/>
        <v>-4.8</v>
      </c>
      <c r="M19" s="223">
        <f t="shared" si="6"/>
        <v>-2.4</v>
      </c>
      <c r="N19" s="223">
        <f t="shared" si="7"/>
        <v>-112.8</v>
      </c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</row>
    <row r="20" spans="1:52" s="219" customFormat="1" ht="21" x14ac:dyDescent="0.2">
      <c r="A20" s="233"/>
      <c r="B20" s="220" t="s">
        <v>647</v>
      </c>
      <c r="C20" s="220" t="s">
        <v>648</v>
      </c>
      <c r="D20" s="220" t="s">
        <v>649</v>
      </c>
      <c r="E20" s="221">
        <v>20000</v>
      </c>
      <c r="F20" s="222" t="s">
        <v>201</v>
      </c>
      <c r="G20" s="223">
        <v>0</v>
      </c>
      <c r="H20" s="223">
        <f>SUM(E20*4/100)</f>
        <v>800</v>
      </c>
      <c r="I20" s="223">
        <f>SUM(E20*2/100)</f>
        <v>400</v>
      </c>
      <c r="J20" s="223">
        <v>0</v>
      </c>
      <c r="K20" s="223">
        <v>0</v>
      </c>
      <c r="L20" s="223">
        <f t="shared" si="5"/>
        <v>800</v>
      </c>
      <c r="M20" s="223">
        <f t="shared" si="6"/>
        <v>400</v>
      </c>
      <c r="N20" s="223">
        <f t="shared" si="7"/>
        <v>18800</v>
      </c>
    </row>
    <row r="21" spans="1:52" s="224" customFormat="1" ht="21" x14ac:dyDescent="0.2">
      <c r="A21" s="233"/>
      <c r="B21" s="220" t="s">
        <v>650</v>
      </c>
      <c r="C21" s="220" t="s">
        <v>651</v>
      </c>
      <c r="D21" s="220" t="s">
        <v>652</v>
      </c>
      <c r="E21" s="221">
        <v>120</v>
      </c>
      <c r="F21" s="222" t="s">
        <v>201</v>
      </c>
      <c r="G21" s="223">
        <v>0</v>
      </c>
      <c r="H21" s="223">
        <f>SUM(E21*4/100)</f>
        <v>4.8</v>
      </c>
      <c r="I21" s="223">
        <f>SUM(E21*2/100)</f>
        <v>2.4</v>
      </c>
      <c r="J21" s="223">
        <v>0</v>
      </c>
      <c r="K21" s="223">
        <v>0</v>
      </c>
      <c r="L21" s="223">
        <f t="shared" si="5"/>
        <v>4.8</v>
      </c>
      <c r="M21" s="223">
        <f t="shared" si="6"/>
        <v>2.4</v>
      </c>
      <c r="N21" s="223">
        <f t="shared" si="7"/>
        <v>112.8</v>
      </c>
    </row>
    <row r="22" spans="1:52" s="224" customFormat="1" ht="21" x14ac:dyDescent="0.2">
      <c r="A22" s="233"/>
      <c r="B22" s="220" t="s">
        <v>653</v>
      </c>
      <c r="C22" s="220" t="s">
        <v>654</v>
      </c>
      <c r="D22" s="220" t="s">
        <v>655</v>
      </c>
      <c r="E22" s="221">
        <v>60000</v>
      </c>
      <c r="F22" s="222">
        <v>0.05</v>
      </c>
      <c r="G22" s="223">
        <f>SUM(E22*F22)</f>
        <v>3000</v>
      </c>
      <c r="H22" s="223">
        <v>0</v>
      </c>
      <c r="I22" s="223">
        <v>0</v>
      </c>
      <c r="J22" s="223">
        <v>0</v>
      </c>
      <c r="K22" s="223">
        <v>0</v>
      </c>
      <c r="L22" s="223">
        <f t="shared" si="5"/>
        <v>3000</v>
      </c>
      <c r="M22" s="223">
        <f t="shared" si="6"/>
        <v>0</v>
      </c>
      <c r="N22" s="223">
        <f t="shared" si="7"/>
        <v>57000</v>
      </c>
    </row>
    <row r="23" spans="1:52" s="224" customFormat="1" ht="21" x14ac:dyDescent="0.2">
      <c r="A23" s="233"/>
      <c r="B23" s="220" t="s">
        <v>656</v>
      </c>
      <c r="C23" s="220" t="s">
        <v>657</v>
      </c>
      <c r="D23" s="220" t="s">
        <v>658</v>
      </c>
      <c r="E23" s="221">
        <v>240000</v>
      </c>
      <c r="F23" s="222" t="s">
        <v>201</v>
      </c>
      <c r="G23" s="223">
        <v>0</v>
      </c>
      <c r="H23" s="223">
        <f>SUM(E23*4/100)</f>
        <v>9600</v>
      </c>
      <c r="I23" s="223">
        <f>SUM(E23*2/100)</f>
        <v>4800</v>
      </c>
      <c r="J23" s="223">
        <v>0</v>
      </c>
      <c r="K23" s="223">
        <v>0</v>
      </c>
      <c r="L23" s="223">
        <f t="shared" si="5"/>
        <v>9600</v>
      </c>
      <c r="M23" s="223">
        <f t="shared" si="6"/>
        <v>4800</v>
      </c>
      <c r="N23" s="223">
        <f t="shared" si="7"/>
        <v>225600</v>
      </c>
    </row>
    <row r="24" spans="1:52" s="219" customFormat="1" ht="21" x14ac:dyDescent="0.2">
      <c r="A24" s="233"/>
      <c r="B24" s="220" t="s">
        <v>659</v>
      </c>
      <c r="C24" s="220" t="s">
        <v>660</v>
      </c>
      <c r="D24" s="220" t="s">
        <v>661</v>
      </c>
      <c r="E24" s="221">
        <v>80000</v>
      </c>
      <c r="F24" s="222">
        <v>0.05</v>
      </c>
      <c r="G24" s="223">
        <f>SUM(E24*F24)</f>
        <v>4000</v>
      </c>
      <c r="H24" s="223">
        <v>0</v>
      </c>
      <c r="I24" s="223">
        <v>0</v>
      </c>
      <c r="J24" s="223">
        <v>0</v>
      </c>
      <c r="K24" s="223">
        <v>0</v>
      </c>
      <c r="L24" s="223">
        <f t="shared" si="5"/>
        <v>4000</v>
      </c>
      <c r="M24" s="223">
        <f t="shared" si="6"/>
        <v>0</v>
      </c>
      <c r="N24" s="223">
        <f t="shared" si="7"/>
        <v>76000</v>
      </c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</row>
    <row r="25" spans="1:52" s="224" customFormat="1" ht="21" x14ac:dyDescent="0.2">
      <c r="A25" s="220"/>
      <c r="B25" s="220" t="s">
        <v>662</v>
      </c>
      <c r="C25" s="220" t="s">
        <v>663</v>
      </c>
      <c r="D25" s="220" t="s">
        <v>664</v>
      </c>
      <c r="E25" s="221">
        <v>139500</v>
      </c>
      <c r="F25" s="222" t="s">
        <v>201</v>
      </c>
      <c r="G25" s="230">
        <v>0</v>
      </c>
      <c r="H25" s="230">
        <v>0</v>
      </c>
      <c r="I25" s="230">
        <v>0</v>
      </c>
      <c r="J25" s="230">
        <f>SUM(E25*13/100)</f>
        <v>18135</v>
      </c>
      <c r="K25" s="230">
        <f>SUM(E25*3/100)</f>
        <v>4185</v>
      </c>
      <c r="L25" s="230">
        <f t="shared" si="5"/>
        <v>18135</v>
      </c>
      <c r="M25" s="230">
        <f t="shared" si="6"/>
        <v>4185</v>
      </c>
      <c r="N25" s="230">
        <f t="shared" si="7"/>
        <v>117180</v>
      </c>
    </row>
    <row r="26" spans="1:52" s="229" customFormat="1" ht="21" x14ac:dyDescent="0.2">
      <c r="A26" s="225"/>
      <c r="B26" s="225" t="s">
        <v>665</v>
      </c>
      <c r="C26" s="225" t="s">
        <v>666</v>
      </c>
      <c r="D26" s="225" t="s">
        <v>667</v>
      </c>
      <c r="E26" s="226">
        <v>80200</v>
      </c>
      <c r="F26" s="227" t="s">
        <v>201</v>
      </c>
      <c r="G26" s="231">
        <v>0</v>
      </c>
      <c r="H26" s="231">
        <f t="shared" ref="H26:H31" si="8">SUM(E26*4/100)</f>
        <v>3208</v>
      </c>
      <c r="I26" s="231">
        <f t="shared" ref="I26:I31" si="9">SUM(E26*2/100)</f>
        <v>1604</v>
      </c>
      <c r="J26" s="231">
        <v>0</v>
      </c>
      <c r="K26" s="231">
        <v>0</v>
      </c>
      <c r="L26" s="231">
        <f t="shared" si="5"/>
        <v>3208</v>
      </c>
      <c r="M26" s="231">
        <f t="shared" si="6"/>
        <v>1604</v>
      </c>
      <c r="N26" s="231">
        <f t="shared" si="7"/>
        <v>75388</v>
      </c>
    </row>
    <row r="27" spans="1:52" s="229" customFormat="1" ht="21" x14ac:dyDescent="0.2">
      <c r="A27" s="225"/>
      <c r="B27" s="225" t="s">
        <v>668</v>
      </c>
      <c r="C27" s="225" t="s">
        <v>669</v>
      </c>
      <c r="D27" s="225" t="s">
        <v>670</v>
      </c>
      <c r="E27" s="226">
        <v>150500</v>
      </c>
      <c r="F27" s="227" t="s">
        <v>201</v>
      </c>
      <c r="G27" s="231">
        <v>0</v>
      </c>
      <c r="H27" s="231">
        <f t="shared" si="8"/>
        <v>6020</v>
      </c>
      <c r="I27" s="231">
        <f t="shared" si="9"/>
        <v>3010</v>
      </c>
      <c r="J27" s="231">
        <v>0</v>
      </c>
      <c r="K27" s="231">
        <v>0</v>
      </c>
      <c r="L27" s="231">
        <f t="shared" si="5"/>
        <v>6020</v>
      </c>
      <c r="M27" s="231">
        <f t="shared" si="6"/>
        <v>3010</v>
      </c>
      <c r="N27" s="231">
        <f t="shared" si="7"/>
        <v>141470</v>
      </c>
    </row>
    <row r="28" spans="1:52" s="229" customFormat="1" ht="21" x14ac:dyDescent="0.2">
      <c r="A28" s="225"/>
      <c r="B28" s="220" t="s">
        <v>671</v>
      </c>
      <c r="C28" s="220" t="s">
        <v>672</v>
      </c>
      <c r="D28" s="220" t="s">
        <v>673</v>
      </c>
      <c r="E28" s="221">
        <v>40000</v>
      </c>
      <c r="F28" s="227" t="s">
        <v>201</v>
      </c>
      <c r="G28" s="231">
        <v>0</v>
      </c>
      <c r="H28" s="231">
        <f t="shared" si="8"/>
        <v>1600</v>
      </c>
      <c r="I28" s="231">
        <f t="shared" si="9"/>
        <v>800</v>
      </c>
      <c r="J28" s="231">
        <v>0</v>
      </c>
      <c r="K28" s="231">
        <v>0</v>
      </c>
      <c r="L28" s="231">
        <f t="shared" si="5"/>
        <v>1600</v>
      </c>
      <c r="M28" s="231">
        <f t="shared" si="6"/>
        <v>800</v>
      </c>
      <c r="N28" s="231">
        <f t="shared" si="7"/>
        <v>37600</v>
      </c>
    </row>
    <row r="29" spans="1:52" s="229" customFormat="1" ht="21" x14ac:dyDescent="0.2">
      <c r="A29" s="225"/>
      <c r="B29" s="220" t="s">
        <v>674</v>
      </c>
      <c r="C29" s="220" t="s">
        <v>675</v>
      </c>
      <c r="D29" s="220" t="s">
        <v>676</v>
      </c>
      <c r="E29" s="221">
        <v>2400</v>
      </c>
      <c r="F29" s="227" t="s">
        <v>201</v>
      </c>
      <c r="G29" s="231">
        <v>0</v>
      </c>
      <c r="H29" s="231">
        <f t="shared" si="8"/>
        <v>96</v>
      </c>
      <c r="I29" s="231">
        <f t="shared" si="9"/>
        <v>48</v>
      </c>
      <c r="J29" s="231">
        <v>0</v>
      </c>
      <c r="K29" s="231">
        <v>0</v>
      </c>
      <c r="L29" s="231">
        <f t="shared" si="5"/>
        <v>96</v>
      </c>
      <c r="M29" s="231">
        <f t="shared" si="6"/>
        <v>48</v>
      </c>
      <c r="N29" s="231">
        <f t="shared" si="7"/>
        <v>2256</v>
      </c>
    </row>
    <row r="30" spans="1:52" s="229" customFormat="1" ht="21" x14ac:dyDescent="0.2">
      <c r="A30" s="234"/>
      <c r="B30" s="225" t="s">
        <v>677</v>
      </c>
      <c r="C30" s="225" t="s">
        <v>678</v>
      </c>
      <c r="D30" s="225" t="s">
        <v>679</v>
      </c>
      <c r="E30" s="231">
        <v>60000</v>
      </c>
      <c r="F30" s="231">
        <v>0</v>
      </c>
      <c r="G30" s="231">
        <v>0</v>
      </c>
      <c r="H30" s="231">
        <f t="shared" si="8"/>
        <v>2400</v>
      </c>
      <c r="I30" s="231">
        <f t="shared" si="9"/>
        <v>1200</v>
      </c>
      <c r="J30" s="231">
        <v>0</v>
      </c>
      <c r="K30" s="231">
        <v>0</v>
      </c>
      <c r="L30" s="231">
        <f t="shared" si="5"/>
        <v>2400</v>
      </c>
      <c r="M30" s="231">
        <f t="shared" si="6"/>
        <v>1200</v>
      </c>
      <c r="N30" s="231">
        <f t="shared" si="7"/>
        <v>56400</v>
      </c>
    </row>
    <row r="31" spans="1:52" s="229" customFormat="1" ht="21" x14ac:dyDescent="0.2">
      <c r="A31" s="234"/>
      <c r="B31" s="225" t="s">
        <v>680</v>
      </c>
      <c r="C31" s="225" t="s">
        <v>681</v>
      </c>
      <c r="D31" s="225" t="s">
        <v>682</v>
      </c>
      <c r="E31" s="231">
        <v>65300</v>
      </c>
      <c r="F31" s="231">
        <v>0</v>
      </c>
      <c r="G31" s="231">
        <v>0</v>
      </c>
      <c r="H31" s="231">
        <f t="shared" si="8"/>
        <v>2612</v>
      </c>
      <c r="I31" s="231">
        <f t="shared" si="9"/>
        <v>1306</v>
      </c>
      <c r="J31" s="231">
        <v>0</v>
      </c>
      <c r="K31" s="231">
        <v>0</v>
      </c>
      <c r="L31" s="231">
        <f t="shared" si="5"/>
        <v>2612</v>
      </c>
      <c r="M31" s="231">
        <f t="shared" si="6"/>
        <v>1306</v>
      </c>
      <c r="N31" s="231">
        <f t="shared" si="7"/>
        <v>61382</v>
      </c>
    </row>
    <row r="32" spans="1:52" s="229" customFormat="1" ht="21" x14ac:dyDescent="0.2">
      <c r="A32" s="234"/>
      <c r="B32" s="220" t="s">
        <v>683</v>
      </c>
      <c r="C32" s="220" t="s">
        <v>684</v>
      </c>
      <c r="D32" s="220" t="s">
        <v>685</v>
      </c>
      <c r="E32" s="221">
        <v>54000</v>
      </c>
      <c r="F32" s="231">
        <v>0</v>
      </c>
      <c r="G32" s="231">
        <v>0</v>
      </c>
      <c r="H32" s="231">
        <f>SUM(E32*4/100)</f>
        <v>2160</v>
      </c>
      <c r="I32" s="231">
        <f>SUM(E32*2/100)</f>
        <v>1080</v>
      </c>
      <c r="J32" s="231">
        <v>0</v>
      </c>
      <c r="K32" s="231">
        <v>0</v>
      </c>
      <c r="L32" s="231">
        <f>SUM(G32+H32+J32)</f>
        <v>2160</v>
      </c>
      <c r="M32" s="231">
        <f t="shared" si="6"/>
        <v>1080</v>
      </c>
      <c r="N32" s="231">
        <f t="shared" si="7"/>
        <v>50760</v>
      </c>
    </row>
    <row r="33" spans="1:52" s="229" customFormat="1" ht="21" x14ac:dyDescent="0.2">
      <c r="A33" s="234"/>
      <c r="B33" s="220" t="s">
        <v>686</v>
      </c>
      <c r="C33" s="220" t="s">
        <v>687</v>
      </c>
      <c r="D33" s="220" t="s">
        <v>688</v>
      </c>
      <c r="E33" s="221">
        <v>69000</v>
      </c>
      <c r="F33" s="231">
        <v>0</v>
      </c>
      <c r="G33" s="231">
        <v>0</v>
      </c>
      <c r="H33" s="231">
        <v>0</v>
      </c>
      <c r="I33" s="231">
        <v>0</v>
      </c>
      <c r="J33" s="231">
        <f>SUM(E33*13/100)</f>
        <v>8970</v>
      </c>
      <c r="K33" s="231">
        <f>SUM(E33*3/100)</f>
        <v>2070</v>
      </c>
      <c r="L33" s="231">
        <f>SUM(G33+H33+J33)</f>
        <v>8970</v>
      </c>
      <c r="M33" s="231">
        <f t="shared" si="6"/>
        <v>2070</v>
      </c>
      <c r="N33" s="231">
        <f t="shared" si="7"/>
        <v>57960</v>
      </c>
    </row>
    <row r="34" spans="1:52" s="229" customFormat="1" ht="21" x14ac:dyDescent="0.2">
      <c r="A34" s="234"/>
      <c r="B34" s="220" t="s">
        <v>689</v>
      </c>
      <c r="C34" s="220" t="s">
        <v>690</v>
      </c>
      <c r="D34" s="220" t="s">
        <v>691</v>
      </c>
      <c r="E34" s="221">
        <v>36800</v>
      </c>
      <c r="F34" s="231">
        <v>0</v>
      </c>
      <c r="G34" s="231">
        <v>0</v>
      </c>
      <c r="H34" s="231">
        <v>0</v>
      </c>
      <c r="I34" s="231">
        <v>0</v>
      </c>
      <c r="J34" s="231">
        <f>SUM(E34*13/100)</f>
        <v>4784</v>
      </c>
      <c r="K34" s="231">
        <f>SUM(E34*3/100)</f>
        <v>1104</v>
      </c>
      <c r="L34" s="231">
        <f>SUM(G34+H34+J34)</f>
        <v>4784</v>
      </c>
      <c r="M34" s="231">
        <f t="shared" si="6"/>
        <v>1104</v>
      </c>
      <c r="N34" s="231">
        <f t="shared" si="7"/>
        <v>30912</v>
      </c>
    </row>
    <row r="35" spans="1:52" s="229" customFormat="1" ht="21" x14ac:dyDescent="0.2">
      <c r="A35" s="234"/>
      <c r="B35" s="220" t="s">
        <v>692</v>
      </c>
      <c r="C35" s="220" t="s">
        <v>693</v>
      </c>
      <c r="D35" s="220" t="s">
        <v>694</v>
      </c>
      <c r="E35" s="221">
        <v>33000</v>
      </c>
      <c r="F35" s="231">
        <v>0</v>
      </c>
      <c r="G35" s="231">
        <v>0</v>
      </c>
      <c r="H35" s="231">
        <v>0</v>
      </c>
      <c r="I35" s="231">
        <v>0</v>
      </c>
      <c r="J35" s="231">
        <f>SUM(E35*13/100)</f>
        <v>4290</v>
      </c>
      <c r="K35" s="231">
        <f>SUM(E35*3/100)</f>
        <v>990</v>
      </c>
      <c r="L35" s="231">
        <f>SUM(G35+H35+J35)</f>
        <v>4290</v>
      </c>
      <c r="M35" s="231">
        <f t="shared" si="6"/>
        <v>990</v>
      </c>
      <c r="N35" s="231">
        <f t="shared" si="7"/>
        <v>27720</v>
      </c>
    </row>
    <row r="36" spans="1:52" s="229" customFormat="1" ht="21" x14ac:dyDescent="0.2">
      <c r="A36" s="234"/>
      <c r="B36" s="220" t="s">
        <v>695</v>
      </c>
      <c r="C36" s="220" t="s">
        <v>696</v>
      </c>
      <c r="D36" s="220" t="s">
        <v>697</v>
      </c>
      <c r="E36" s="221">
        <v>80000</v>
      </c>
      <c r="F36" s="231">
        <v>0</v>
      </c>
      <c r="G36" s="231">
        <v>0</v>
      </c>
      <c r="H36" s="231">
        <f>SUM(E36*4/100)</f>
        <v>3200</v>
      </c>
      <c r="I36" s="231">
        <f>SUM(E36*2/100)</f>
        <v>1600</v>
      </c>
      <c r="J36" s="231">
        <v>0</v>
      </c>
      <c r="K36" s="231">
        <v>0</v>
      </c>
      <c r="L36" s="231">
        <f>SUM(G36+H36+J36)</f>
        <v>3200</v>
      </c>
      <c r="M36" s="231">
        <f t="shared" si="6"/>
        <v>1600</v>
      </c>
      <c r="N36" s="231">
        <f t="shared" si="7"/>
        <v>75200</v>
      </c>
    </row>
    <row r="37" spans="1:52" s="229" customFormat="1" ht="21" x14ac:dyDescent="0.2">
      <c r="A37" s="234"/>
      <c r="B37" s="220" t="s">
        <v>698</v>
      </c>
      <c r="C37" s="220" t="s">
        <v>699</v>
      </c>
      <c r="D37" s="220" t="s">
        <v>700</v>
      </c>
      <c r="E37" s="221">
        <v>7000</v>
      </c>
      <c r="F37" s="231">
        <v>0</v>
      </c>
      <c r="G37" s="231">
        <v>0</v>
      </c>
      <c r="H37" s="231">
        <v>0</v>
      </c>
      <c r="I37" s="231">
        <v>0</v>
      </c>
      <c r="J37" s="231">
        <f>SUM(E37*13/100)</f>
        <v>910</v>
      </c>
      <c r="K37" s="231">
        <f>SUM(E37*3/100)</f>
        <v>210</v>
      </c>
      <c r="L37" s="231">
        <f>G37+H37+J37</f>
        <v>910</v>
      </c>
      <c r="M37" s="231">
        <f t="shared" si="6"/>
        <v>210</v>
      </c>
      <c r="N37" s="231">
        <f t="shared" si="7"/>
        <v>5880</v>
      </c>
    </row>
    <row r="38" spans="1:52" s="229" customFormat="1" ht="21" x14ac:dyDescent="0.2">
      <c r="A38" s="234"/>
      <c r="B38" s="220" t="s">
        <v>698</v>
      </c>
      <c r="C38" s="220" t="s">
        <v>701</v>
      </c>
      <c r="D38" s="220" t="s">
        <v>702</v>
      </c>
      <c r="E38" s="221">
        <v>45000</v>
      </c>
      <c r="F38" s="231">
        <v>0</v>
      </c>
      <c r="G38" s="231">
        <v>0</v>
      </c>
      <c r="H38" s="231">
        <f>SUM(E38*4/100)</f>
        <v>1800</v>
      </c>
      <c r="I38" s="231">
        <f>SUM(E38*2/100)</f>
        <v>900</v>
      </c>
      <c r="J38" s="231">
        <v>0</v>
      </c>
      <c r="K38" s="231">
        <v>0</v>
      </c>
      <c r="L38" s="231">
        <f>G38+H38+J38</f>
        <v>1800</v>
      </c>
      <c r="M38" s="231">
        <f t="shared" si="6"/>
        <v>900</v>
      </c>
      <c r="N38" s="231">
        <f t="shared" si="7"/>
        <v>42300</v>
      </c>
    </row>
    <row r="39" spans="1:52" s="229" customFormat="1" ht="21" x14ac:dyDescent="0.2">
      <c r="A39" s="234"/>
      <c r="B39" s="220" t="s">
        <v>703</v>
      </c>
      <c r="C39" s="220" t="s">
        <v>704</v>
      </c>
      <c r="D39" s="220" t="s">
        <v>705</v>
      </c>
      <c r="E39" s="235">
        <v>10600</v>
      </c>
      <c r="F39" s="231">
        <v>0</v>
      </c>
      <c r="G39" s="231">
        <v>0</v>
      </c>
      <c r="H39" s="231">
        <v>0</v>
      </c>
      <c r="I39" s="231">
        <v>0</v>
      </c>
      <c r="J39" s="231">
        <f>SUM(E39*13/100)</f>
        <v>1378</v>
      </c>
      <c r="K39" s="231">
        <f>SUM(E39*3/100)</f>
        <v>318</v>
      </c>
      <c r="L39" s="231">
        <f>SUM(G39+H39+J39)</f>
        <v>1378</v>
      </c>
      <c r="M39" s="231">
        <f>SUM(I39+K39)</f>
        <v>318</v>
      </c>
      <c r="N39" s="231">
        <f>SUM(E39-L39-M39)</f>
        <v>8904</v>
      </c>
    </row>
    <row r="40" spans="1:52" s="224" customFormat="1" ht="21" x14ac:dyDescent="0.2">
      <c r="A40" s="233" t="s">
        <v>487</v>
      </c>
      <c r="B40" s="233"/>
      <c r="C40" s="217"/>
      <c r="D40" s="217"/>
      <c r="E40" s="218">
        <f>SUM(E41:E60)</f>
        <v>29690</v>
      </c>
      <c r="F40" s="218">
        <f t="shared" ref="F40:N40" si="10">SUM(F41:F60)</f>
        <v>0</v>
      </c>
      <c r="G40" s="218">
        <f t="shared" si="10"/>
        <v>0</v>
      </c>
      <c r="H40" s="218">
        <f t="shared" si="10"/>
        <v>0</v>
      </c>
      <c r="I40" s="218">
        <f t="shared" si="10"/>
        <v>0</v>
      </c>
      <c r="J40" s="218">
        <f t="shared" si="10"/>
        <v>3859.7</v>
      </c>
      <c r="K40" s="218">
        <f t="shared" si="10"/>
        <v>890.7</v>
      </c>
      <c r="L40" s="218">
        <f t="shared" si="10"/>
        <v>3859.7</v>
      </c>
      <c r="M40" s="218">
        <f t="shared" si="10"/>
        <v>890.7</v>
      </c>
      <c r="N40" s="218">
        <f t="shared" si="10"/>
        <v>24939.599999999999</v>
      </c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</row>
    <row r="41" spans="1:52" s="85" customFormat="1" ht="21" x14ac:dyDescent="0.45">
      <c r="A41" s="233"/>
      <c r="B41" s="220" t="s">
        <v>706</v>
      </c>
      <c r="C41" s="220" t="s">
        <v>707</v>
      </c>
      <c r="D41" s="220" t="s">
        <v>708</v>
      </c>
      <c r="E41" s="221">
        <v>2990</v>
      </c>
      <c r="F41" s="222" t="s">
        <v>201</v>
      </c>
      <c r="G41" s="223">
        <v>0</v>
      </c>
      <c r="H41" s="223">
        <v>0</v>
      </c>
      <c r="I41" s="223">
        <v>0</v>
      </c>
      <c r="J41" s="223">
        <f t="shared" ref="J41:J48" si="11">SUM(E41*13/100)</f>
        <v>388.7</v>
      </c>
      <c r="K41" s="223">
        <f t="shared" ref="K41:K48" si="12">SUM(E41*3/100)</f>
        <v>89.7</v>
      </c>
      <c r="L41" s="223">
        <f t="shared" ref="L41:L60" si="13">SUM(G41+H41+J41)</f>
        <v>388.7</v>
      </c>
      <c r="M41" s="223">
        <f t="shared" ref="M41:M60" si="14">SUM(I41+K41)</f>
        <v>89.7</v>
      </c>
      <c r="N41" s="223">
        <f t="shared" ref="N41:N60" si="15">SUM(E41-L41-M41)</f>
        <v>2511.6000000000004</v>
      </c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</row>
    <row r="42" spans="1:52" s="236" customFormat="1" ht="21" x14ac:dyDescent="0.45">
      <c r="A42" s="233"/>
      <c r="B42" s="220" t="s">
        <v>709</v>
      </c>
      <c r="C42" s="220" t="s">
        <v>710</v>
      </c>
      <c r="D42" s="220" t="s">
        <v>711</v>
      </c>
      <c r="E42" s="221">
        <v>200</v>
      </c>
      <c r="F42" s="222" t="s">
        <v>201</v>
      </c>
      <c r="G42" s="223">
        <v>0</v>
      </c>
      <c r="H42" s="223">
        <v>0</v>
      </c>
      <c r="I42" s="223">
        <v>0</v>
      </c>
      <c r="J42" s="223">
        <f t="shared" si="11"/>
        <v>26</v>
      </c>
      <c r="K42" s="223">
        <f t="shared" si="12"/>
        <v>6</v>
      </c>
      <c r="L42" s="223">
        <f t="shared" si="13"/>
        <v>26</v>
      </c>
      <c r="M42" s="223">
        <f t="shared" si="14"/>
        <v>6</v>
      </c>
      <c r="N42" s="223">
        <f t="shared" si="15"/>
        <v>168</v>
      </c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</row>
    <row r="43" spans="1:52" s="224" customFormat="1" ht="21" x14ac:dyDescent="0.2">
      <c r="A43" s="233"/>
      <c r="B43" s="220" t="s">
        <v>712</v>
      </c>
      <c r="C43" s="220" t="s">
        <v>713</v>
      </c>
      <c r="D43" s="220" t="s">
        <v>714</v>
      </c>
      <c r="E43" s="221">
        <v>200</v>
      </c>
      <c r="F43" s="222" t="s">
        <v>201</v>
      </c>
      <c r="G43" s="223">
        <v>0</v>
      </c>
      <c r="H43" s="223">
        <v>0</v>
      </c>
      <c r="I43" s="223">
        <v>0</v>
      </c>
      <c r="J43" s="223">
        <f t="shared" si="11"/>
        <v>26</v>
      </c>
      <c r="K43" s="223">
        <f t="shared" si="12"/>
        <v>6</v>
      </c>
      <c r="L43" s="223">
        <f t="shared" si="13"/>
        <v>26</v>
      </c>
      <c r="M43" s="223">
        <f t="shared" si="14"/>
        <v>6</v>
      </c>
      <c r="N43" s="223">
        <f t="shared" si="15"/>
        <v>168</v>
      </c>
    </row>
    <row r="44" spans="1:52" s="229" customFormat="1" ht="21" x14ac:dyDescent="0.2">
      <c r="A44" s="233"/>
      <c r="B44" s="220" t="s">
        <v>715</v>
      </c>
      <c r="C44" s="220" t="s">
        <v>716</v>
      </c>
      <c r="D44" s="220" t="s">
        <v>717</v>
      </c>
      <c r="E44" s="221">
        <v>3240</v>
      </c>
      <c r="F44" s="222" t="s">
        <v>201</v>
      </c>
      <c r="G44" s="223">
        <v>0</v>
      </c>
      <c r="H44" s="223">
        <v>0</v>
      </c>
      <c r="I44" s="223">
        <v>0</v>
      </c>
      <c r="J44" s="223">
        <f t="shared" si="11"/>
        <v>421.2</v>
      </c>
      <c r="K44" s="223">
        <f t="shared" si="12"/>
        <v>97.2</v>
      </c>
      <c r="L44" s="223">
        <f t="shared" si="13"/>
        <v>421.2</v>
      </c>
      <c r="M44" s="223">
        <f t="shared" si="14"/>
        <v>97.2</v>
      </c>
      <c r="N44" s="223">
        <f t="shared" si="15"/>
        <v>2721.6000000000004</v>
      </c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</row>
    <row r="45" spans="1:52" s="229" customFormat="1" ht="21" x14ac:dyDescent="0.2">
      <c r="A45" s="233"/>
      <c r="B45" s="220" t="s">
        <v>718</v>
      </c>
      <c r="C45" s="220" t="s">
        <v>719</v>
      </c>
      <c r="D45" s="220" t="s">
        <v>720</v>
      </c>
      <c r="E45" s="221">
        <v>200</v>
      </c>
      <c r="F45" s="222" t="s">
        <v>201</v>
      </c>
      <c r="G45" s="223">
        <v>0</v>
      </c>
      <c r="H45" s="223">
        <v>0</v>
      </c>
      <c r="I45" s="223">
        <v>0</v>
      </c>
      <c r="J45" s="223">
        <f t="shared" si="11"/>
        <v>26</v>
      </c>
      <c r="K45" s="223">
        <f t="shared" si="12"/>
        <v>6</v>
      </c>
      <c r="L45" s="223">
        <f t="shared" si="13"/>
        <v>26</v>
      </c>
      <c r="M45" s="223">
        <f t="shared" si="14"/>
        <v>6</v>
      </c>
      <c r="N45" s="223">
        <f t="shared" si="15"/>
        <v>168</v>
      </c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</row>
    <row r="46" spans="1:52" s="219" customFormat="1" ht="21" x14ac:dyDescent="0.2">
      <c r="A46" s="233"/>
      <c r="B46" s="237">
        <v>241032</v>
      </c>
      <c r="C46" s="220" t="s">
        <v>721</v>
      </c>
      <c r="D46" s="220" t="s">
        <v>722</v>
      </c>
      <c r="E46" s="221">
        <v>1060</v>
      </c>
      <c r="F46" s="222" t="s">
        <v>201</v>
      </c>
      <c r="G46" s="223">
        <v>0</v>
      </c>
      <c r="H46" s="223">
        <v>0</v>
      </c>
      <c r="I46" s="223">
        <v>0</v>
      </c>
      <c r="J46" s="223">
        <f t="shared" si="11"/>
        <v>137.80000000000001</v>
      </c>
      <c r="K46" s="223">
        <f t="shared" si="12"/>
        <v>31.8</v>
      </c>
      <c r="L46" s="223">
        <f t="shared" si="13"/>
        <v>137.80000000000001</v>
      </c>
      <c r="M46" s="223">
        <f t="shared" si="14"/>
        <v>31.8</v>
      </c>
      <c r="N46" s="223">
        <f t="shared" si="15"/>
        <v>890.40000000000009</v>
      </c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</row>
    <row r="47" spans="1:52" s="224" customFormat="1" ht="21" x14ac:dyDescent="0.2">
      <c r="A47" s="233"/>
      <c r="B47" s="220" t="s">
        <v>723</v>
      </c>
      <c r="C47" s="220" t="s">
        <v>724</v>
      </c>
      <c r="D47" s="220" t="s">
        <v>725</v>
      </c>
      <c r="E47" s="221">
        <v>210</v>
      </c>
      <c r="F47" s="222" t="s">
        <v>201</v>
      </c>
      <c r="G47" s="223">
        <v>0</v>
      </c>
      <c r="H47" s="223">
        <v>0</v>
      </c>
      <c r="I47" s="223">
        <v>0</v>
      </c>
      <c r="J47" s="223">
        <f t="shared" si="11"/>
        <v>27.3</v>
      </c>
      <c r="K47" s="223">
        <f t="shared" si="12"/>
        <v>6.3</v>
      </c>
      <c r="L47" s="223">
        <f t="shared" si="13"/>
        <v>27.3</v>
      </c>
      <c r="M47" s="223">
        <f t="shared" si="14"/>
        <v>6.3</v>
      </c>
      <c r="N47" s="223">
        <f t="shared" si="15"/>
        <v>176.39999999999998</v>
      </c>
    </row>
    <row r="48" spans="1:52" s="224" customFormat="1" ht="21" x14ac:dyDescent="0.2">
      <c r="A48" s="233"/>
      <c r="B48" s="220" t="s">
        <v>726</v>
      </c>
      <c r="C48" s="220" t="s">
        <v>727</v>
      </c>
      <c r="D48" s="220" t="s">
        <v>728</v>
      </c>
      <c r="E48" s="221">
        <v>5640</v>
      </c>
      <c r="F48" s="222" t="s">
        <v>201</v>
      </c>
      <c r="G48" s="223">
        <v>0</v>
      </c>
      <c r="H48" s="223">
        <v>0</v>
      </c>
      <c r="I48" s="223">
        <v>0</v>
      </c>
      <c r="J48" s="223">
        <f t="shared" si="11"/>
        <v>733.2</v>
      </c>
      <c r="K48" s="223">
        <f t="shared" si="12"/>
        <v>169.2</v>
      </c>
      <c r="L48" s="223">
        <f t="shared" si="13"/>
        <v>733.2</v>
      </c>
      <c r="M48" s="223">
        <f t="shared" si="14"/>
        <v>169.2</v>
      </c>
      <c r="N48" s="223">
        <f t="shared" si="15"/>
        <v>4737.6000000000004</v>
      </c>
    </row>
    <row r="49" spans="1:15" s="224" customFormat="1" ht="21" x14ac:dyDescent="0.2">
      <c r="A49" s="220"/>
      <c r="B49" s="225" t="s">
        <v>729</v>
      </c>
      <c r="C49" s="225" t="s">
        <v>730</v>
      </c>
      <c r="D49" s="225" t="s">
        <v>731</v>
      </c>
      <c r="E49" s="226">
        <v>2900</v>
      </c>
      <c r="F49" s="222" t="s">
        <v>201</v>
      </c>
      <c r="G49" s="230">
        <v>0</v>
      </c>
      <c r="H49" s="230">
        <v>0</v>
      </c>
      <c r="I49" s="230">
        <v>0</v>
      </c>
      <c r="J49" s="230">
        <f t="shared" ref="J49:J54" si="16">SUM(E49*13/100)</f>
        <v>377</v>
      </c>
      <c r="K49" s="230">
        <f t="shared" ref="K49:K54" si="17">SUM(E49*3/100)</f>
        <v>87</v>
      </c>
      <c r="L49" s="230">
        <f t="shared" si="13"/>
        <v>377</v>
      </c>
      <c r="M49" s="230">
        <f t="shared" si="14"/>
        <v>87</v>
      </c>
      <c r="N49" s="230">
        <f t="shared" si="15"/>
        <v>2436</v>
      </c>
    </row>
    <row r="50" spans="1:15" s="229" customFormat="1" ht="21" x14ac:dyDescent="0.2">
      <c r="A50" s="225"/>
      <c r="B50" s="225" t="s">
        <v>732</v>
      </c>
      <c r="C50" s="225" t="s">
        <v>733</v>
      </c>
      <c r="D50" s="225" t="s">
        <v>734</v>
      </c>
      <c r="E50" s="226">
        <v>200</v>
      </c>
      <c r="F50" s="227" t="s">
        <v>201</v>
      </c>
      <c r="G50" s="231">
        <v>0</v>
      </c>
      <c r="H50" s="231">
        <v>0</v>
      </c>
      <c r="I50" s="231">
        <v>0</v>
      </c>
      <c r="J50" s="231">
        <f t="shared" si="16"/>
        <v>26</v>
      </c>
      <c r="K50" s="231">
        <f t="shared" si="17"/>
        <v>6</v>
      </c>
      <c r="L50" s="231">
        <f t="shared" si="13"/>
        <v>26</v>
      </c>
      <c r="M50" s="231">
        <f t="shared" si="14"/>
        <v>6</v>
      </c>
      <c r="N50" s="231">
        <f t="shared" si="15"/>
        <v>168</v>
      </c>
    </row>
    <row r="51" spans="1:15" s="229" customFormat="1" ht="21" x14ac:dyDescent="0.2">
      <c r="A51" s="225"/>
      <c r="B51" s="220" t="s">
        <v>735</v>
      </c>
      <c r="C51" s="220" t="s">
        <v>736</v>
      </c>
      <c r="D51" s="220" t="s">
        <v>737</v>
      </c>
      <c r="E51" s="221">
        <v>570</v>
      </c>
      <c r="F51" s="227" t="s">
        <v>201</v>
      </c>
      <c r="G51" s="231">
        <v>0</v>
      </c>
      <c r="H51" s="231">
        <v>0</v>
      </c>
      <c r="I51" s="231">
        <v>0</v>
      </c>
      <c r="J51" s="231">
        <f t="shared" si="16"/>
        <v>74.099999999999994</v>
      </c>
      <c r="K51" s="231">
        <f t="shared" si="17"/>
        <v>17.100000000000001</v>
      </c>
      <c r="L51" s="231">
        <f t="shared" si="13"/>
        <v>74.099999999999994</v>
      </c>
      <c r="M51" s="231">
        <f t="shared" si="14"/>
        <v>17.100000000000001</v>
      </c>
      <c r="N51" s="231">
        <f t="shared" si="15"/>
        <v>478.79999999999995</v>
      </c>
    </row>
    <row r="52" spans="1:15" s="229" customFormat="1" ht="21" x14ac:dyDescent="0.2">
      <c r="A52" s="225"/>
      <c r="B52" s="220" t="s">
        <v>738</v>
      </c>
      <c r="C52" s="220" t="s">
        <v>739</v>
      </c>
      <c r="D52" s="220" t="s">
        <v>740</v>
      </c>
      <c r="E52" s="221">
        <v>970</v>
      </c>
      <c r="F52" s="227" t="s">
        <v>201</v>
      </c>
      <c r="G52" s="231">
        <v>0</v>
      </c>
      <c r="H52" s="231">
        <v>0</v>
      </c>
      <c r="I52" s="231">
        <v>0</v>
      </c>
      <c r="J52" s="231">
        <f t="shared" si="16"/>
        <v>126.1</v>
      </c>
      <c r="K52" s="231">
        <f t="shared" si="17"/>
        <v>29.1</v>
      </c>
      <c r="L52" s="231">
        <f t="shared" si="13"/>
        <v>126.1</v>
      </c>
      <c r="M52" s="231">
        <f t="shared" si="14"/>
        <v>29.1</v>
      </c>
      <c r="N52" s="231">
        <f t="shared" si="15"/>
        <v>814.8</v>
      </c>
    </row>
    <row r="53" spans="1:15" s="232" customFormat="1" ht="21" x14ac:dyDescent="0.2">
      <c r="A53" s="225"/>
      <c r="B53" s="220" t="s">
        <v>741</v>
      </c>
      <c r="C53" s="220" t="s">
        <v>742</v>
      </c>
      <c r="D53" s="220" t="s">
        <v>743</v>
      </c>
      <c r="E53" s="221">
        <v>300</v>
      </c>
      <c r="F53" s="227" t="s">
        <v>201</v>
      </c>
      <c r="G53" s="231">
        <v>0</v>
      </c>
      <c r="H53" s="231">
        <v>0</v>
      </c>
      <c r="I53" s="231">
        <v>0</v>
      </c>
      <c r="J53" s="231">
        <f t="shared" si="16"/>
        <v>39</v>
      </c>
      <c r="K53" s="231">
        <f t="shared" si="17"/>
        <v>9</v>
      </c>
      <c r="L53" s="231">
        <f t="shared" si="13"/>
        <v>39</v>
      </c>
      <c r="M53" s="231">
        <f t="shared" si="14"/>
        <v>9</v>
      </c>
      <c r="N53" s="231">
        <f t="shared" si="15"/>
        <v>252</v>
      </c>
    </row>
    <row r="54" spans="1:15" s="229" customFormat="1" ht="21" x14ac:dyDescent="0.2">
      <c r="A54" s="234"/>
      <c r="B54" s="225" t="s">
        <v>744</v>
      </c>
      <c r="C54" s="225" t="s">
        <v>745</v>
      </c>
      <c r="D54" s="225" t="s">
        <v>746</v>
      </c>
      <c r="E54" s="231">
        <v>200</v>
      </c>
      <c r="F54" s="231">
        <v>0</v>
      </c>
      <c r="G54" s="231">
        <v>0</v>
      </c>
      <c r="H54" s="231"/>
      <c r="I54" s="231"/>
      <c r="J54" s="231">
        <f t="shared" si="16"/>
        <v>26</v>
      </c>
      <c r="K54" s="231">
        <f t="shared" si="17"/>
        <v>6</v>
      </c>
      <c r="L54" s="231">
        <f t="shared" si="13"/>
        <v>26</v>
      </c>
      <c r="M54" s="231">
        <f t="shared" si="14"/>
        <v>6</v>
      </c>
      <c r="N54" s="231">
        <f t="shared" si="15"/>
        <v>168</v>
      </c>
    </row>
    <row r="55" spans="1:15" s="229" customFormat="1" ht="21" x14ac:dyDescent="0.2">
      <c r="A55" s="225"/>
      <c r="B55" s="220" t="s">
        <v>747</v>
      </c>
      <c r="C55" s="220" t="s">
        <v>748</v>
      </c>
      <c r="D55" s="220" t="s">
        <v>749</v>
      </c>
      <c r="E55" s="221">
        <v>1930</v>
      </c>
      <c r="F55" s="231">
        <v>0</v>
      </c>
      <c r="G55" s="231">
        <v>0</v>
      </c>
      <c r="H55" s="231">
        <v>0</v>
      </c>
      <c r="I55" s="231">
        <v>0</v>
      </c>
      <c r="J55" s="231">
        <f t="shared" ref="J55:J60" si="18">SUM(E55*13/100)</f>
        <v>250.9</v>
      </c>
      <c r="K55" s="231">
        <f t="shared" ref="K55:K60" si="19">SUM(E55*3/100)</f>
        <v>57.9</v>
      </c>
      <c r="L55" s="231">
        <f t="shared" si="13"/>
        <v>250.9</v>
      </c>
      <c r="M55" s="231">
        <f t="shared" si="14"/>
        <v>57.9</v>
      </c>
      <c r="N55" s="231">
        <f t="shared" si="15"/>
        <v>1621.1999999999998</v>
      </c>
    </row>
    <row r="56" spans="1:15" s="229" customFormat="1" ht="21" x14ac:dyDescent="0.2">
      <c r="A56" s="225"/>
      <c r="B56" s="220" t="s">
        <v>750</v>
      </c>
      <c r="C56" s="220" t="s">
        <v>751</v>
      </c>
      <c r="D56" s="220" t="s">
        <v>752</v>
      </c>
      <c r="E56" s="221">
        <v>2930</v>
      </c>
      <c r="F56" s="231">
        <v>0</v>
      </c>
      <c r="G56" s="231">
        <v>0</v>
      </c>
      <c r="H56" s="231">
        <v>0</v>
      </c>
      <c r="I56" s="231">
        <v>0</v>
      </c>
      <c r="J56" s="231">
        <f t="shared" si="18"/>
        <v>380.9</v>
      </c>
      <c r="K56" s="231">
        <f t="shared" si="19"/>
        <v>87.9</v>
      </c>
      <c r="L56" s="231">
        <f t="shared" si="13"/>
        <v>380.9</v>
      </c>
      <c r="M56" s="231">
        <f t="shared" si="14"/>
        <v>87.9</v>
      </c>
      <c r="N56" s="231">
        <f t="shared" si="15"/>
        <v>2461.1999999999998</v>
      </c>
    </row>
    <row r="57" spans="1:15" s="229" customFormat="1" ht="21" x14ac:dyDescent="0.2">
      <c r="A57" s="225"/>
      <c r="B57" s="220" t="s">
        <v>632</v>
      </c>
      <c r="C57" s="220" t="s">
        <v>753</v>
      </c>
      <c r="D57" s="220" t="s">
        <v>754</v>
      </c>
      <c r="E57" s="221">
        <v>1200</v>
      </c>
      <c r="F57" s="231">
        <v>0</v>
      </c>
      <c r="G57" s="231">
        <v>0</v>
      </c>
      <c r="H57" s="231">
        <v>0</v>
      </c>
      <c r="I57" s="231">
        <v>0</v>
      </c>
      <c r="J57" s="231">
        <f t="shared" si="18"/>
        <v>156</v>
      </c>
      <c r="K57" s="231">
        <f t="shared" si="19"/>
        <v>36</v>
      </c>
      <c r="L57" s="231">
        <f t="shared" si="13"/>
        <v>156</v>
      </c>
      <c r="M57" s="231">
        <f t="shared" si="14"/>
        <v>36</v>
      </c>
      <c r="N57" s="231">
        <f t="shared" si="15"/>
        <v>1008</v>
      </c>
    </row>
    <row r="58" spans="1:15" s="229" customFormat="1" ht="21" x14ac:dyDescent="0.2">
      <c r="A58" s="225"/>
      <c r="B58" s="220" t="s">
        <v>755</v>
      </c>
      <c r="C58" s="220" t="s">
        <v>756</v>
      </c>
      <c r="D58" s="220" t="s">
        <v>757</v>
      </c>
      <c r="E58" s="221">
        <v>2640</v>
      </c>
      <c r="F58" s="231">
        <v>0</v>
      </c>
      <c r="G58" s="231">
        <v>0</v>
      </c>
      <c r="H58" s="231">
        <v>0</v>
      </c>
      <c r="I58" s="231">
        <v>0</v>
      </c>
      <c r="J58" s="231">
        <f t="shared" si="18"/>
        <v>343.2</v>
      </c>
      <c r="K58" s="231">
        <f t="shared" si="19"/>
        <v>79.2</v>
      </c>
      <c r="L58" s="231">
        <f t="shared" si="13"/>
        <v>343.2</v>
      </c>
      <c r="M58" s="231">
        <f t="shared" si="14"/>
        <v>79.2</v>
      </c>
      <c r="N58" s="231">
        <f t="shared" si="15"/>
        <v>2217.6000000000004</v>
      </c>
    </row>
    <row r="59" spans="1:15" s="229" customFormat="1" ht="21" x14ac:dyDescent="0.2">
      <c r="A59" s="225"/>
      <c r="B59" s="220" t="s">
        <v>758</v>
      </c>
      <c r="C59" s="220" t="s">
        <v>759</v>
      </c>
      <c r="D59" s="220" t="s">
        <v>760</v>
      </c>
      <c r="E59" s="221">
        <v>1810</v>
      </c>
      <c r="F59" s="231">
        <v>0</v>
      </c>
      <c r="G59" s="231">
        <v>0</v>
      </c>
      <c r="H59" s="231">
        <v>0</v>
      </c>
      <c r="I59" s="231">
        <v>0</v>
      </c>
      <c r="J59" s="231">
        <f t="shared" si="18"/>
        <v>235.3</v>
      </c>
      <c r="K59" s="231">
        <f t="shared" si="19"/>
        <v>54.3</v>
      </c>
      <c r="L59" s="231">
        <f t="shared" si="13"/>
        <v>235.3</v>
      </c>
      <c r="M59" s="231">
        <f t="shared" si="14"/>
        <v>54.3</v>
      </c>
      <c r="N59" s="231">
        <f t="shared" si="15"/>
        <v>1520.4</v>
      </c>
    </row>
    <row r="60" spans="1:15" s="229" customFormat="1" ht="21" x14ac:dyDescent="0.2">
      <c r="A60" s="225"/>
      <c r="B60" s="220" t="s">
        <v>761</v>
      </c>
      <c r="C60" s="220" t="s">
        <v>762</v>
      </c>
      <c r="D60" s="220" t="s">
        <v>763</v>
      </c>
      <c r="E60" s="221">
        <v>300</v>
      </c>
      <c r="F60" s="231">
        <v>0</v>
      </c>
      <c r="G60" s="231">
        <v>0</v>
      </c>
      <c r="H60" s="231">
        <v>0</v>
      </c>
      <c r="I60" s="231">
        <v>0</v>
      </c>
      <c r="J60" s="231">
        <f t="shared" si="18"/>
        <v>39</v>
      </c>
      <c r="K60" s="231">
        <f t="shared" si="19"/>
        <v>9</v>
      </c>
      <c r="L60" s="231">
        <f t="shared" si="13"/>
        <v>39</v>
      </c>
      <c r="M60" s="231">
        <f t="shared" si="14"/>
        <v>9</v>
      </c>
      <c r="N60" s="231">
        <f t="shared" si="15"/>
        <v>252</v>
      </c>
    </row>
    <row r="61" spans="1:15" s="219" customFormat="1" ht="21" x14ac:dyDescent="0.45">
      <c r="A61" s="217" t="s">
        <v>565</v>
      </c>
      <c r="B61" s="217"/>
      <c r="C61" s="217"/>
      <c r="D61" s="217"/>
      <c r="E61" s="218">
        <f>SUM(E62:E77)</f>
        <v>4912125</v>
      </c>
      <c r="F61" s="218">
        <f t="shared" ref="F61:N61" si="20">SUM(F62:F77)</f>
        <v>0</v>
      </c>
      <c r="G61" s="218">
        <f t="shared" si="20"/>
        <v>0</v>
      </c>
      <c r="H61" s="218">
        <f t="shared" si="20"/>
        <v>174017</v>
      </c>
      <c r="I61" s="218">
        <f t="shared" si="20"/>
        <v>87008.5</v>
      </c>
      <c r="J61" s="218">
        <f t="shared" si="20"/>
        <v>73021</v>
      </c>
      <c r="K61" s="218">
        <f t="shared" si="20"/>
        <v>16851</v>
      </c>
      <c r="L61" s="218">
        <f t="shared" si="20"/>
        <v>247038</v>
      </c>
      <c r="M61" s="218">
        <f t="shared" si="20"/>
        <v>103859.5</v>
      </c>
      <c r="N61" s="218">
        <f t="shared" si="20"/>
        <v>4561227.5</v>
      </c>
      <c r="O61" s="85"/>
    </row>
    <row r="62" spans="1:15" s="224" customFormat="1" ht="21" x14ac:dyDescent="0.45">
      <c r="A62" s="217"/>
      <c r="B62" s="220" t="s">
        <v>764</v>
      </c>
      <c r="C62" s="220" t="s">
        <v>765</v>
      </c>
      <c r="D62" s="220" t="s">
        <v>766</v>
      </c>
      <c r="E62" s="221">
        <v>23500</v>
      </c>
      <c r="F62" s="222" t="s">
        <v>201</v>
      </c>
      <c r="G62" s="223">
        <v>0</v>
      </c>
      <c r="H62" s="223">
        <v>0</v>
      </c>
      <c r="I62" s="223">
        <v>0</v>
      </c>
      <c r="J62" s="223">
        <f t="shared" ref="J62:J67" si="21">SUM(E62*13/100)</f>
        <v>3055</v>
      </c>
      <c r="K62" s="223">
        <f t="shared" ref="K62:K67" si="22">SUM(E62*3/100)</f>
        <v>705</v>
      </c>
      <c r="L62" s="223">
        <f t="shared" ref="L62:L67" si="23">SUM(G62+H62+J62)</f>
        <v>3055</v>
      </c>
      <c r="M62" s="223">
        <f t="shared" ref="M62:M75" si="24">SUM(I62+K62)</f>
        <v>705</v>
      </c>
      <c r="N62" s="223">
        <f t="shared" ref="N62:N75" si="25">SUM(E62-L62-M62)</f>
        <v>19740</v>
      </c>
      <c r="O62" s="85"/>
    </row>
    <row r="63" spans="1:15" s="229" customFormat="1" ht="21" x14ac:dyDescent="0.2">
      <c r="A63" s="217"/>
      <c r="B63" s="220" t="s">
        <v>767</v>
      </c>
      <c r="C63" s="220" t="s">
        <v>768</v>
      </c>
      <c r="D63" s="220" t="s">
        <v>769</v>
      </c>
      <c r="E63" s="221">
        <v>49350</v>
      </c>
      <c r="F63" s="227" t="s">
        <v>201</v>
      </c>
      <c r="G63" s="228">
        <v>0</v>
      </c>
      <c r="H63" s="228">
        <v>0</v>
      </c>
      <c r="I63" s="228">
        <v>0</v>
      </c>
      <c r="J63" s="228">
        <f t="shared" si="21"/>
        <v>6415.5</v>
      </c>
      <c r="K63" s="228">
        <f t="shared" si="22"/>
        <v>1480.5</v>
      </c>
      <c r="L63" s="228">
        <f t="shared" si="23"/>
        <v>6415.5</v>
      </c>
      <c r="M63" s="228">
        <f t="shared" si="24"/>
        <v>1480.5</v>
      </c>
      <c r="N63" s="228">
        <f t="shared" si="25"/>
        <v>41454</v>
      </c>
    </row>
    <row r="64" spans="1:15" s="224" customFormat="1" ht="21" x14ac:dyDescent="0.45">
      <c r="A64" s="217"/>
      <c r="B64" s="220" t="s">
        <v>656</v>
      </c>
      <c r="C64" s="220" t="s">
        <v>770</v>
      </c>
      <c r="D64" s="220" t="s">
        <v>771</v>
      </c>
      <c r="E64" s="221">
        <v>43000</v>
      </c>
      <c r="F64" s="222" t="s">
        <v>201</v>
      </c>
      <c r="G64" s="223">
        <v>0</v>
      </c>
      <c r="H64" s="223">
        <v>0</v>
      </c>
      <c r="I64" s="223">
        <v>0</v>
      </c>
      <c r="J64" s="223">
        <f t="shared" si="21"/>
        <v>5590</v>
      </c>
      <c r="K64" s="223">
        <f t="shared" si="22"/>
        <v>1290</v>
      </c>
      <c r="L64" s="223">
        <f t="shared" si="23"/>
        <v>5590</v>
      </c>
      <c r="M64" s="223">
        <f t="shared" si="24"/>
        <v>1290</v>
      </c>
      <c r="N64" s="223">
        <f t="shared" si="25"/>
        <v>36120</v>
      </c>
      <c r="O64" s="85"/>
    </row>
    <row r="65" spans="1:52" s="224" customFormat="1" ht="21" x14ac:dyDescent="0.45">
      <c r="A65" s="217"/>
      <c r="B65" s="220" t="s">
        <v>656</v>
      </c>
      <c r="C65" s="220" t="s">
        <v>772</v>
      </c>
      <c r="D65" s="220" t="s">
        <v>773</v>
      </c>
      <c r="E65" s="221">
        <v>32400</v>
      </c>
      <c r="F65" s="222" t="s">
        <v>201</v>
      </c>
      <c r="G65" s="223">
        <v>0</v>
      </c>
      <c r="H65" s="223">
        <v>0</v>
      </c>
      <c r="I65" s="223">
        <v>0</v>
      </c>
      <c r="J65" s="223">
        <f t="shared" si="21"/>
        <v>4212</v>
      </c>
      <c r="K65" s="223">
        <f t="shared" si="22"/>
        <v>972</v>
      </c>
      <c r="L65" s="223">
        <f t="shared" si="23"/>
        <v>4212</v>
      </c>
      <c r="M65" s="223">
        <f t="shared" si="24"/>
        <v>972</v>
      </c>
      <c r="N65" s="223">
        <f t="shared" si="25"/>
        <v>27216</v>
      </c>
      <c r="O65" s="85"/>
    </row>
    <row r="66" spans="1:52" s="219" customFormat="1" ht="21" x14ac:dyDescent="0.45">
      <c r="A66" s="217"/>
      <c r="B66" s="220" t="s">
        <v>774</v>
      </c>
      <c r="C66" s="220" t="s">
        <v>775</v>
      </c>
      <c r="D66" s="220" t="s">
        <v>776</v>
      </c>
      <c r="E66" s="221">
        <v>64850</v>
      </c>
      <c r="F66" s="222" t="s">
        <v>201</v>
      </c>
      <c r="G66" s="223">
        <v>0</v>
      </c>
      <c r="H66" s="223">
        <v>0</v>
      </c>
      <c r="I66" s="223">
        <v>0</v>
      </c>
      <c r="J66" s="223">
        <f t="shared" si="21"/>
        <v>8430.5</v>
      </c>
      <c r="K66" s="223">
        <f t="shared" si="22"/>
        <v>1945.5</v>
      </c>
      <c r="L66" s="223">
        <f t="shared" si="23"/>
        <v>8430.5</v>
      </c>
      <c r="M66" s="223">
        <f t="shared" si="24"/>
        <v>1945.5</v>
      </c>
      <c r="N66" s="223">
        <f t="shared" si="25"/>
        <v>54474</v>
      </c>
      <c r="O66" s="85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</row>
    <row r="67" spans="1:52" s="219" customFormat="1" ht="21" x14ac:dyDescent="0.2">
      <c r="A67" s="217"/>
      <c r="B67" s="220" t="s">
        <v>777</v>
      </c>
      <c r="C67" s="220" t="s">
        <v>778</v>
      </c>
      <c r="D67" s="220" t="s">
        <v>779</v>
      </c>
      <c r="E67" s="221">
        <v>82600</v>
      </c>
      <c r="F67" s="227" t="s">
        <v>201</v>
      </c>
      <c r="G67" s="228">
        <v>0</v>
      </c>
      <c r="H67" s="228">
        <v>0</v>
      </c>
      <c r="I67" s="228">
        <v>0</v>
      </c>
      <c r="J67" s="228">
        <f t="shared" si="21"/>
        <v>10738</v>
      </c>
      <c r="K67" s="228">
        <f t="shared" si="22"/>
        <v>2478</v>
      </c>
      <c r="L67" s="228">
        <f t="shared" si="23"/>
        <v>10738</v>
      </c>
      <c r="M67" s="228">
        <f t="shared" si="24"/>
        <v>2478</v>
      </c>
      <c r="N67" s="228">
        <f t="shared" si="25"/>
        <v>69384</v>
      </c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</row>
    <row r="68" spans="1:52" s="224" customFormat="1" ht="21" x14ac:dyDescent="0.45">
      <c r="A68" s="220"/>
      <c r="B68" s="220" t="s">
        <v>780</v>
      </c>
      <c r="C68" s="220" t="s">
        <v>781</v>
      </c>
      <c r="D68" s="220" t="s">
        <v>782</v>
      </c>
      <c r="E68" s="221">
        <v>66000</v>
      </c>
      <c r="F68" s="222" t="s">
        <v>201</v>
      </c>
      <c r="G68" s="230">
        <v>0</v>
      </c>
      <c r="H68" s="230">
        <f>SUM(E68*4/100)</f>
        <v>2640</v>
      </c>
      <c r="I68" s="230">
        <f>SUM(E68*2/100)</f>
        <v>1320</v>
      </c>
      <c r="J68" s="230">
        <v>0</v>
      </c>
      <c r="K68" s="230">
        <v>0</v>
      </c>
      <c r="L68" s="230">
        <f t="shared" ref="L68:L75" si="26">SUM(G68+H68+J68)</f>
        <v>2640</v>
      </c>
      <c r="M68" s="230">
        <f t="shared" si="24"/>
        <v>1320</v>
      </c>
      <c r="N68" s="230">
        <f t="shared" si="25"/>
        <v>62040</v>
      </c>
      <c r="O68" s="85"/>
    </row>
    <row r="69" spans="1:52" s="224" customFormat="1" ht="21" x14ac:dyDescent="0.45">
      <c r="A69" s="220"/>
      <c r="B69" s="220" t="s">
        <v>780</v>
      </c>
      <c r="C69" s="220" t="s">
        <v>783</v>
      </c>
      <c r="D69" s="220" t="s">
        <v>784</v>
      </c>
      <c r="E69" s="221">
        <v>39500</v>
      </c>
      <c r="F69" s="222" t="s">
        <v>201</v>
      </c>
      <c r="G69" s="230">
        <v>0</v>
      </c>
      <c r="H69" s="230">
        <v>0</v>
      </c>
      <c r="I69" s="230">
        <v>0</v>
      </c>
      <c r="J69" s="230">
        <f t="shared" ref="J69:J74" si="27">SUM(E69*13/100)</f>
        <v>5135</v>
      </c>
      <c r="K69" s="230">
        <f t="shared" ref="K69:K74" si="28">SUM(E69*3/100)</f>
        <v>1185</v>
      </c>
      <c r="L69" s="230">
        <f t="shared" si="26"/>
        <v>5135</v>
      </c>
      <c r="M69" s="230">
        <f t="shared" si="24"/>
        <v>1185</v>
      </c>
      <c r="N69" s="230">
        <f t="shared" si="25"/>
        <v>33180</v>
      </c>
      <c r="O69" s="85"/>
    </row>
    <row r="70" spans="1:52" s="229" customFormat="1" ht="21" x14ac:dyDescent="0.2">
      <c r="A70" s="225"/>
      <c r="B70" s="220" t="s">
        <v>741</v>
      </c>
      <c r="C70" s="220" t="s">
        <v>785</v>
      </c>
      <c r="D70" s="220" t="s">
        <v>786</v>
      </c>
      <c r="E70" s="221">
        <v>77900</v>
      </c>
      <c r="F70" s="227" t="s">
        <v>201</v>
      </c>
      <c r="G70" s="231">
        <v>0</v>
      </c>
      <c r="H70" s="231">
        <v>0</v>
      </c>
      <c r="I70" s="231">
        <v>0</v>
      </c>
      <c r="J70" s="231">
        <f t="shared" si="27"/>
        <v>10127</v>
      </c>
      <c r="K70" s="231">
        <f t="shared" si="28"/>
        <v>2337</v>
      </c>
      <c r="L70" s="231">
        <f t="shared" si="26"/>
        <v>10127</v>
      </c>
      <c r="M70" s="231">
        <f t="shared" si="24"/>
        <v>2337</v>
      </c>
      <c r="N70" s="231">
        <f t="shared" si="25"/>
        <v>65436</v>
      </c>
    </row>
    <row r="71" spans="1:52" s="229" customFormat="1" ht="21" x14ac:dyDescent="0.2">
      <c r="A71" s="234"/>
      <c r="B71" s="225" t="s">
        <v>787</v>
      </c>
      <c r="C71" s="225" t="s">
        <v>788</v>
      </c>
      <c r="D71" s="225" t="s">
        <v>789</v>
      </c>
      <c r="E71" s="231">
        <v>46800</v>
      </c>
      <c r="F71" s="231">
        <v>0</v>
      </c>
      <c r="G71" s="231">
        <v>0</v>
      </c>
      <c r="H71" s="231"/>
      <c r="I71" s="231"/>
      <c r="J71" s="231">
        <f t="shared" si="27"/>
        <v>6084</v>
      </c>
      <c r="K71" s="231">
        <f t="shared" si="28"/>
        <v>1404</v>
      </c>
      <c r="L71" s="231">
        <f t="shared" si="26"/>
        <v>6084</v>
      </c>
      <c r="M71" s="231">
        <f t="shared" si="24"/>
        <v>1404</v>
      </c>
      <c r="N71" s="231">
        <f t="shared" si="25"/>
        <v>39312</v>
      </c>
    </row>
    <row r="72" spans="1:52" s="229" customFormat="1" ht="21" x14ac:dyDescent="0.2">
      <c r="A72" s="234"/>
      <c r="B72" s="225" t="s">
        <v>787</v>
      </c>
      <c r="C72" s="225" t="s">
        <v>790</v>
      </c>
      <c r="D72" s="225" t="s">
        <v>791</v>
      </c>
      <c r="E72" s="231">
        <v>40800</v>
      </c>
      <c r="F72" s="231">
        <v>0</v>
      </c>
      <c r="G72" s="231">
        <v>0</v>
      </c>
      <c r="H72" s="231"/>
      <c r="I72" s="231"/>
      <c r="J72" s="231">
        <f t="shared" si="27"/>
        <v>5304</v>
      </c>
      <c r="K72" s="231">
        <f t="shared" si="28"/>
        <v>1224</v>
      </c>
      <c r="L72" s="231">
        <f t="shared" si="26"/>
        <v>5304</v>
      </c>
      <c r="M72" s="231">
        <f t="shared" si="24"/>
        <v>1224</v>
      </c>
      <c r="N72" s="231">
        <f t="shared" si="25"/>
        <v>34272</v>
      </c>
    </row>
    <row r="73" spans="1:52" s="229" customFormat="1" ht="21" x14ac:dyDescent="0.2">
      <c r="A73" s="234"/>
      <c r="B73" s="225" t="s">
        <v>787</v>
      </c>
      <c r="C73" s="225" t="s">
        <v>792</v>
      </c>
      <c r="D73" s="225" t="s">
        <v>793</v>
      </c>
      <c r="E73" s="231">
        <v>35000</v>
      </c>
      <c r="F73" s="231">
        <v>0</v>
      </c>
      <c r="G73" s="231">
        <v>0</v>
      </c>
      <c r="H73" s="231"/>
      <c r="I73" s="231"/>
      <c r="J73" s="231">
        <f t="shared" si="27"/>
        <v>4550</v>
      </c>
      <c r="K73" s="231">
        <f t="shared" si="28"/>
        <v>1050</v>
      </c>
      <c r="L73" s="231">
        <f t="shared" si="26"/>
        <v>4550</v>
      </c>
      <c r="M73" s="231">
        <f t="shared" si="24"/>
        <v>1050</v>
      </c>
      <c r="N73" s="231">
        <f t="shared" si="25"/>
        <v>29400</v>
      </c>
    </row>
    <row r="74" spans="1:52" s="229" customFormat="1" ht="21" x14ac:dyDescent="0.2">
      <c r="A74" s="234"/>
      <c r="B74" s="225" t="s">
        <v>794</v>
      </c>
      <c r="C74" s="225" t="s">
        <v>795</v>
      </c>
      <c r="D74" s="225" t="s">
        <v>796</v>
      </c>
      <c r="E74" s="231">
        <v>26000</v>
      </c>
      <c r="F74" s="231">
        <v>0</v>
      </c>
      <c r="G74" s="231">
        <v>0</v>
      </c>
      <c r="H74" s="231"/>
      <c r="I74" s="231"/>
      <c r="J74" s="231">
        <f t="shared" si="27"/>
        <v>3380</v>
      </c>
      <c r="K74" s="231">
        <f t="shared" si="28"/>
        <v>780</v>
      </c>
      <c r="L74" s="231">
        <f t="shared" si="26"/>
        <v>3380</v>
      </c>
      <c r="M74" s="231">
        <f t="shared" si="24"/>
        <v>780</v>
      </c>
      <c r="N74" s="231">
        <f t="shared" si="25"/>
        <v>21840</v>
      </c>
    </row>
    <row r="75" spans="1:52" s="229" customFormat="1" ht="21" x14ac:dyDescent="0.2">
      <c r="A75" s="234"/>
      <c r="B75" s="225" t="s">
        <v>797</v>
      </c>
      <c r="C75" s="225" t="s">
        <v>798</v>
      </c>
      <c r="D75" s="225" t="s">
        <v>799</v>
      </c>
      <c r="E75" s="231">
        <v>300000</v>
      </c>
      <c r="F75" s="231">
        <v>0</v>
      </c>
      <c r="G75" s="231">
        <v>0</v>
      </c>
      <c r="H75" s="231">
        <f>SUM(E75*4/100)</f>
        <v>12000</v>
      </c>
      <c r="I75" s="231">
        <f>SUM(E75*2/100)</f>
        <v>6000</v>
      </c>
      <c r="J75" s="231">
        <v>0</v>
      </c>
      <c r="K75" s="231">
        <v>0</v>
      </c>
      <c r="L75" s="231">
        <f t="shared" si="26"/>
        <v>12000</v>
      </c>
      <c r="M75" s="231">
        <f t="shared" si="24"/>
        <v>6000</v>
      </c>
      <c r="N75" s="231">
        <f t="shared" si="25"/>
        <v>282000</v>
      </c>
    </row>
    <row r="76" spans="1:52" s="229" customFormat="1" ht="21" x14ac:dyDescent="0.2">
      <c r="A76" s="234"/>
      <c r="B76" s="220" t="s">
        <v>800</v>
      </c>
      <c r="C76" s="220" t="s">
        <v>801</v>
      </c>
      <c r="D76" s="220" t="s">
        <v>802</v>
      </c>
      <c r="E76" s="221">
        <v>1224425</v>
      </c>
      <c r="F76" s="231">
        <v>0</v>
      </c>
      <c r="G76" s="231">
        <v>0</v>
      </c>
      <c r="H76" s="231">
        <f>SUM(E76*4/100)</f>
        <v>48977</v>
      </c>
      <c r="I76" s="231">
        <f>SUM(E76*2/100)</f>
        <v>24488.5</v>
      </c>
      <c r="J76" s="231">
        <v>0</v>
      </c>
      <c r="K76" s="231">
        <v>0</v>
      </c>
      <c r="L76" s="231">
        <f>SUM(G76+H76+J76)</f>
        <v>48977</v>
      </c>
      <c r="M76" s="231">
        <f>SUM(I76+K76)</f>
        <v>24488.5</v>
      </c>
      <c r="N76" s="231">
        <f>SUM(E76-L76-M76)</f>
        <v>1150959.5</v>
      </c>
    </row>
    <row r="77" spans="1:52" s="229" customFormat="1" ht="21" x14ac:dyDescent="0.2">
      <c r="A77" s="225"/>
      <c r="B77" s="225" t="s">
        <v>803</v>
      </c>
      <c r="C77" s="225" t="s">
        <v>804</v>
      </c>
      <c r="D77" s="225" t="s">
        <v>805</v>
      </c>
      <c r="E77" s="226">
        <v>2760000</v>
      </c>
      <c r="F77" s="231">
        <v>0</v>
      </c>
      <c r="G77" s="231">
        <v>0</v>
      </c>
      <c r="H77" s="231">
        <f>SUM(E77*4/100)</f>
        <v>110400</v>
      </c>
      <c r="I77" s="231">
        <f>SUM(E77*2/100)</f>
        <v>55200</v>
      </c>
      <c r="J77" s="231">
        <v>0</v>
      </c>
      <c r="K77" s="231">
        <v>0</v>
      </c>
      <c r="L77" s="231">
        <f>SUM(G77+H77+J77)</f>
        <v>110400</v>
      </c>
      <c r="M77" s="231">
        <f>SUM(I77+K77)</f>
        <v>55200</v>
      </c>
      <c r="N77" s="231">
        <f>SUM(E77-L77-M77)</f>
        <v>2594400</v>
      </c>
    </row>
    <row r="78" spans="1:52" s="219" customFormat="1" ht="21" x14ac:dyDescent="0.45">
      <c r="A78" s="238" t="s">
        <v>554</v>
      </c>
      <c r="B78" s="217"/>
      <c r="C78" s="217"/>
      <c r="D78" s="217"/>
      <c r="E78" s="239">
        <f t="shared" ref="E78:N78" si="29">SUM(E79:E81)</f>
        <v>209200</v>
      </c>
      <c r="F78" s="239">
        <f t="shared" si="29"/>
        <v>0</v>
      </c>
      <c r="G78" s="239">
        <f t="shared" si="29"/>
        <v>0</v>
      </c>
      <c r="H78" s="239">
        <f t="shared" si="29"/>
        <v>0</v>
      </c>
      <c r="I78" s="239">
        <f t="shared" si="29"/>
        <v>0</v>
      </c>
      <c r="J78" s="239">
        <f t="shared" si="29"/>
        <v>27196</v>
      </c>
      <c r="K78" s="239">
        <f t="shared" si="29"/>
        <v>6276</v>
      </c>
      <c r="L78" s="239">
        <f t="shared" si="29"/>
        <v>27196</v>
      </c>
      <c r="M78" s="239">
        <f t="shared" si="29"/>
        <v>6276</v>
      </c>
      <c r="N78" s="239">
        <f t="shared" si="29"/>
        <v>175728</v>
      </c>
      <c r="O78" s="85"/>
    </row>
    <row r="79" spans="1:52" s="224" customFormat="1" ht="21" x14ac:dyDescent="0.45">
      <c r="A79" s="225"/>
      <c r="B79" s="220" t="s">
        <v>806</v>
      </c>
      <c r="C79" s="220" t="s">
        <v>807</v>
      </c>
      <c r="D79" s="220" t="s">
        <v>808</v>
      </c>
      <c r="E79" s="221">
        <v>46000</v>
      </c>
      <c r="F79" s="222" t="s">
        <v>201</v>
      </c>
      <c r="G79" s="230">
        <v>0</v>
      </c>
      <c r="H79" s="230">
        <v>0</v>
      </c>
      <c r="I79" s="230">
        <v>0</v>
      </c>
      <c r="J79" s="230">
        <f>SUM(E79*13/100)</f>
        <v>5980</v>
      </c>
      <c r="K79" s="230">
        <f>SUM(E79*3/100)</f>
        <v>1380</v>
      </c>
      <c r="L79" s="230">
        <f>SUM(G79+H79+J79)</f>
        <v>5980</v>
      </c>
      <c r="M79" s="230">
        <f>SUM(I79+K79)</f>
        <v>1380</v>
      </c>
      <c r="N79" s="230">
        <f>SUM(E79-L79-M79)</f>
        <v>38640</v>
      </c>
      <c r="O79" s="85"/>
    </row>
    <row r="80" spans="1:52" s="229" customFormat="1" ht="21" x14ac:dyDescent="0.2">
      <c r="A80" s="234"/>
      <c r="B80" s="225" t="s">
        <v>809</v>
      </c>
      <c r="C80" s="225" t="s">
        <v>810</v>
      </c>
      <c r="D80" s="225" t="s">
        <v>811</v>
      </c>
      <c r="E80" s="231">
        <v>137600</v>
      </c>
      <c r="F80" s="231">
        <v>0</v>
      </c>
      <c r="G80" s="231">
        <v>0</v>
      </c>
      <c r="H80" s="231">
        <v>0</v>
      </c>
      <c r="I80" s="231">
        <v>0</v>
      </c>
      <c r="J80" s="231">
        <f>SUM(E80*13/100)</f>
        <v>17888</v>
      </c>
      <c r="K80" s="231">
        <f>SUM(E80*3/100)</f>
        <v>4128</v>
      </c>
      <c r="L80" s="231">
        <f>SUM(G80+H80+J80)</f>
        <v>17888</v>
      </c>
      <c r="M80" s="231">
        <f>SUM(I80+K80)</f>
        <v>4128</v>
      </c>
      <c r="N80" s="231">
        <f>SUM(E80-L80-M80)</f>
        <v>115584</v>
      </c>
    </row>
    <row r="81" spans="1:52" s="229" customFormat="1" ht="21" x14ac:dyDescent="0.2">
      <c r="A81" s="234"/>
      <c r="B81" s="225" t="s">
        <v>809</v>
      </c>
      <c r="C81" s="225" t="s">
        <v>812</v>
      </c>
      <c r="D81" s="225" t="s">
        <v>813</v>
      </c>
      <c r="E81" s="231">
        <v>25600</v>
      </c>
      <c r="F81" s="231">
        <v>0</v>
      </c>
      <c r="G81" s="231">
        <v>0</v>
      </c>
      <c r="H81" s="231">
        <v>0</v>
      </c>
      <c r="I81" s="231">
        <v>0</v>
      </c>
      <c r="J81" s="231">
        <f>SUM(E81*13/100)</f>
        <v>3328</v>
      </c>
      <c r="K81" s="231">
        <f>SUM(E81*3/100)</f>
        <v>768</v>
      </c>
      <c r="L81" s="231">
        <f>SUM(G81+H81+J81)</f>
        <v>3328</v>
      </c>
      <c r="M81" s="231">
        <f>SUM(I81+K81)</f>
        <v>768</v>
      </c>
      <c r="N81" s="231">
        <f>SUM(E81-L81-M81)</f>
        <v>21504</v>
      </c>
    </row>
    <row r="82" spans="1:52" s="224" customFormat="1" ht="21" x14ac:dyDescent="0.2">
      <c r="A82" s="233" t="s">
        <v>111</v>
      </c>
      <c r="B82" s="233"/>
      <c r="C82" s="217"/>
      <c r="D82" s="217"/>
      <c r="E82" s="218">
        <f>SUM(E83:E105)</f>
        <v>6282110</v>
      </c>
      <c r="F82" s="218">
        <f t="shared" ref="F82:N82" si="30">SUM(F83:F105)</f>
        <v>0</v>
      </c>
      <c r="G82" s="218">
        <f t="shared" si="30"/>
        <v>2831550</v>
      </c>
      <c r="H82" s="218">
        <f t="shared" si="30"/>
        <v>33785</v>
      </c>
      <c r="I82" s="218">
        <f t="shared" si="30"/>
        <v>16892.5</v>
      </c>
      <c r="J82" s="218">
        <f t="shared" si="30"/>
        <v>338771.55</v>
      </c>
      <c r="K82" s="218">
        <f t="shared" si="30"/>
        <v>78178.05</v>
      </c>
      <c r="L82" s="218">
        <f t="shared" si="30"/>
        <v>3204106.5500000003</v>
      </c>
      <c r="M82" s="218">
        <f t="shared" si="30"/>
        <v>95070.55</v>
      </c>
      <c r="N82" s="218">
        <f t="shared" si="30"/>
        <v>2982932.9</v>
      </c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</row>
    <row r="83" spans="1:52" s="219" customFormat="1" ht="21" x14ac:dyDescent="0.2">
      <c r="A83" s="233"/>
      <c r="B83" s="220" t="s">
        <v>814</v>
      </c>
      <c r="C83" s="220" t="s">
        <v>815</v>
      </c>
      <c r="D83" s="220" t="s">
        <v>816</v>
      </c>
      <c r="E83" s="221">
        <v>181000</v>
      </c>
      <c r="F83" s="222" t="s">
        <v>201</v>
      </c>
      <c r="G83" s="223">
        <v>0</v>
      </c>
      <c r="H83" s="223">
        <f>SUM(E83*4/100)</f>
        <v>7240</v>
      </c>
      <c r="I83" s="223">
        <f>SUM(E83*2/100)</f>
        <v>3620</v>
      </c>
      <c r="J83" s="223">
        <v>0</v>
      </c>
      <c r="K83" s="223">
        <v>0</v>
      </c>
      <c r="L83" s="223">
        <f t="shared" ref="L83:L101" si="31">SUM(G83+H83+J83)</f>
        <v>7240</v>
      </c>
      <c r="M83" s="223">
        <f t="shared" ref="M83:M101" si="32">SUM(I83+K83)</f>
        <v>3620</v>
      </c>
      <c r="N83" s="223">
        <f t="shared" ref="N83:N101" si="33">SUM(E83-L83-M83)</f>
        <v>170140</v>
      </c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</row>
    <row r="84" spans="1:52" s="219" customFormat="1" ht="21" x14ac:dyDescent="0.2">
      <c r="A84" s="233"/>
      <c r="B84" s="220" t="s">
        <v>817</v>
      </c>
      <c r="C84" s="220" t="s">
        <v>818</v>
      </c>
      <c r="D84" s="220" t="s">
        <v>819</v>
      </c>
      <c r="E84" s="221">
        <v>648100</v>
      </c>
      <c r="F84" s="222" t="s">
        <v>201</v>
      </c>
      <c r="G84" s="223">
        <v>0</v>
      </c>
      <c r="H84" s="223">
        <f>SUM(E84*4/100)</f>
        <v>25924</v>
      </c>
      <c r="I84" s="223">
        <f>SUM(E84*2/100)</f>
        <v>12962</v>
      </c>
      <c r="J84" s="223">
        <v>0</v>
      </c>
      <c r="K84" s="223">
        <v>0</v>
      </c>
      <c r="L84" s="223">
        <f t="shared" si="31"/>
        <v>25924</v>
      </c>
      <c r="M84" s="223">
        <f t="shared" si="32"/>
        <v>12962</v>
      </c>
      <c r="N84" s="223">
        <f t="shared" si="33"/>
        <v>609214</v>
      </c>
    </row>
    <row r="85" spans="1:52" s="219" customFormat="1" ht="21" x14ac:dyDescent="0.2">
      <c r="A85" s="233"/>
      <c r="B85" s="237">
        <v>241024</v>
      </c>
      <c r="C85" s="220" t="s">
        <v>820</v>
      </c>
      <c r="D85" s="220" t="s">
        <v>821</v>
      </c>
      <c r="E85" s="221">
        <v>15525</v>
      </c>
      <c r="F85" s="222" t="s">
        <v>201</v>
      </c>
      <c r="G85" s="223">
        <v>0</v>
      </c>
      <c r="H85" s="223">
        <f>SUM(E85*4/100)</f>
        <v>621</v>
      </c>
      <c r="I85" s="223">
        <f>SUM(E85*2/100)</f>
        <v>310.5</v>
      </c>
      <c r="J85" s="223">
        <v>0</v>
      </c>
      <c r="K85" s="223">
        <v>0</v>
      </c>
      <c r="L85" s="223">
        <f t="shared" si="31"/>
        <v>621</v>
      </c>
      <c r="M85" s="223">
        <f t="shared" si="32"/>
        <v>310.5</v>
      </c>
      <c r="N85" s="223">
        <f t="shared" si="33"/>
        <v>14593.5</v>
      </c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</row>
    <row r="86" spans="1:52" s="224" customFormat="1" ht="21" x14ac:dyDescent="0.2">
      <c r="A86" s="233"/>
      <c r="B86" s="220" t="s">
        <v>764</v>
      </c>
      <c r="C86" s="220" t="s">
        <v>822</v>
      </c>
      <c r="D86" s="220" t="s">
        <v>823</v>
      </c>
      <c r="E86" s="221">
        <v>998250</v>
      </c>
      <c r="F86" s="222" t="s">
        <v>201</v>
      </c>
      <c r="G86" s="223">
        <v>0</v>
      </c>
      <c r="H86" s="223">
        <v>0</v>
      </c>
      <c r="I86" s="223">
        <v>0</v>
      </c>
      <c r="J86" s="223">
        <v>0</v>
      </c>
      <c r="K86" s="223">
        <v>0</v>
      </c>
      <c r="L86" s="223">
        <f t="shared" si="31"/>
        <v>0</v>
      </c>
      <c r="M86" s="223">
        <f t="shared" si="32"/>
        <v>0</v>
      </c>
      <c r="N86" s="223">
        <f t="shared" si="33"/>
        <v>998250</v>
      </c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</row>
    <row r="87" spans="1:52" s="219" customFormat="1" ht="21" x14ac:dyDescent="0.2">
      <c r="A87" s="233"/>
      <c r="B87" s="220" t="s">
        <v>824</v>
      </c>
      <c r="C87" s="220" t="s">
        <v>825</v>
      </c>
      <c r="D87" s="220" t="s">
        <v>826</v>
      </c>
      <c r="E87" s="221">
        <v>1833300</v>
      </c>
      <c r="F87" s="222" t="s">
        <v>201</v>
      </c>
      <c r="G87" s="223">
        <v>0</v>
      </c>
      <c r="H87" s="223">
        <v>0</v>
      </c>
      <c r="I87" s="223">
        <v>0</v>
      </c>
      <c r="J87" s="223">
        <v>0</v>
      </c>
      <c r="K87" s="223">
        <v>0</v>
      </c>
      <c r="L87" s="223">
        <f t="shared" si="31"/>
        <v>0</v>
      </c>
      <c r="M87" s="223">
        <f t="shared" si="32"/>
        <v>0</v>
      </c>
      <c r="N87" s="223">
        <f t="shared" si="33"/>
        <v>1833300</v>
      </c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</row>
    <row r="88" spans="1:52" s="224" customFormat="1" ht="21" x14ac:dyDescent="0.2">
      <c r="A88" s="220"/>
      <c r="B88" s="220" t="s">
        <v>827</v>
      </c>
      <c r="C88" s="220" t="s">
        <v>828</v>
      </c>
      <c r="D88" s="220" t="s">
        <v>829</v>
      </c>
      <c r="E88" s="221">
        <v>156000</v>
      </c>
      <c r="F88" s="222" t="s">
        <v>201</v>
      </c>
      <c r="G88" s="230">
        <v>0</v>
      </c>
      <c r="H88" s="230">
        <v>0</v>
      </c>
      <c r="I88" s="230">
        <v>0</v>
      </c>
      <c r="J88" s="230">
        <f>SUM(E88*13/100)</f>
        <v>20280</v>
      </c>
      <c r="K88" s="230">
        <f>SUM(E88*3/100)</f>
        <v>4680</v>
      </c>
      <c r="L88" s="230">
        <f t="shared" si="31"/>
        <v>20280</v>
      </c>
      <c r="M88" s="230">
        <f t="shared" si="32"/>
        <v>4680</v>
      </c>
      <c r="N88" s="230">
        <f t="shared" si="33"/>
        <v>131040</v>
      </c>
    </row>
    <row r="89" spans="1:52" s="229" customFormat="1" ht="21" x14ac:dyDescent="0.2">
      <c r="A89" s="225"/>
      <c r="B89" s="225" t="s">
        <v>830</v>
      </c>
      <c r="C89" s="225" t="s">
        <v>831</v>
      </c>
      <c r="D89" s="225" t="s">
        <v>832</v>
      </c>
      <c r="E89" s="226">
        <v>344000</v>
      </c>
      <c r="F89" s="227" t="s">
        <v>201</v>
      </c>
      <c r="G89" s="231">
        <v>0</v>
      </c>
      <c r="H89" s="231">
        <v>0</v>
      </c>
      <c r="I89" s="231">
        <v>0</v>
      </c>
      <c r="J89" s="231">
        <f>SUM(E89*13/100)</f>
        <v>44720</v>
      </c>
      <c r="K89" s="231">
        <f>SUM(E89*3/100)</f>
        <v>10320</v>
      </c>
      <c r="L89" s="231">
        <f t="shared" si="31"/>
        <v>44720</v>
      </c>
      <c r="M89" s="231">
        <f t="shared" si="32"/>
        <v>10320</v>
      </c>
      <c r="N89" s="231">
        <f t="shared" si="33"/>
        <v>288960</v>
      </c>
    </row>
    <row r="90" spans="1:52" s="229" customFormat="1" ht="21" x14ac:dyDescent="0.2">
      <c r="A90" s="225"/>
      <c r="B90" s="225" t="s">
        <v>833</v>
      </c>
      <c r="C90" s="225" t="s">
        <v>834</v>
      </c>
      <c r="D90" s="225" t="s">
        <v>835</v>
      </c>
      <c r="E90" s="226">
        <v>156000</v>
      </c>
      <c r="F90" s="227" t="s">
        <v>201</v>
      </c>
      <c r="G90" s="231">
        <v>0</v>
      </c>
      <c r="H90" s="231">
        <v>0</v>
      </c>
      <c r="I90" s="231">
        <v>0</v>
      </c>
      <c r="J90" s="231">
        <f>SUM(E90*13/100)</f>
        <v>20280</v>
      </c>
      <c r="K90" s="231">
        <f>SUM(E90*3/100)</f>
        <v>4680</v>
      </c>
      <c r="L90" s="231">
        <f t="shared" si="31"/>
        <v>20280</v>
      </c>
      <c r="M90" s="231">
        <f t="shared" si="32"/>
        <v>4680</v>
      </c>
      <c r="N90" s="231">
        <f t="shared" si="33"/>
        <v>131040</v>
      </c>
    </row>
    <row r="91" spans="1:52" s="219" customFormat="1" ht="21" x14ac:dyDescent="0.2">
      <c r="A91" s="233"/>
      <c r="B91" s="237">
        <v>241039</v>
      </c>
      <c r="C91" s="220" t="s">
        <v>836</v>
      </c>
      <c r="D91" s="220" t="s">
        <v>837</v>
      </c>
      <c r="E91" s="221">
        <v>0</v>
      </c>
      <c r="F91" s="222" t="s">
        <v>201</v>
      </c>
      <c r="G91" s="221">
        <v>998250</v>
      </c>
      <c r="H91" s="230">
        <v>0</v>
      </c>
      <c r="I91" s="230">
        <v>0</v>
      </c>
      <c r="J91" s="230">
        <v>0</v>
      </c>
      <c r="K91" s="230">
        <v>0</v>
      </c>
      <c r="L91" s="230">
        <f t="shared" si="31"/>
        <v>998250</v>
      </c>
      <c r="M91" s="230">
        <f t="shared" si="32"/>
        <v>0</v>
      </c>
      <c r="N91" s="230">
        <f t="shared" si="33"/>
        <v>-998250</v>
      </c>
    </row>
    <row r="92" spans="1:52" s="224" customFormat="1" ht="21" x14ac:dyDescent="0.2">
      <c r="A92" s="220"/>
      <c r="B92" s="237">
        <v>241046</v>
      </c>
      <c r="C92" s="220" t="s">
        <v>838</v>
      </c>
      <c r="D92" s="220" t="s">
        <v>839</v>
      </c>
      <c r="E92" s="221">
        <v>0</v>
      </c>
      <c r="F92" s="222" t="s">
        <v>201</v>
      </c>
      <c r="G92" s="221">
        <v>1833300</v>
      </c>
      <c r="H92" s="230">
        <v>0</v>
      </c>
      <c r="I92" s="230">
        <v>0</v>
      </c>
      <c r="J92" s="230">
        <v>0</v>
      </c>
      <c r="K92" s="230">
        <v>0</v>
      </c>
      <c r="L92" s="230">
        <f t="shared" si="31"/>
        <v>1833300</v>
      </c>
      <c r="M92" s="230">
        <f t="shared" si="32"/>
        <v>0</v>
      </c>
      <c r="N92" s="230">
        <f t="shared" si="33"/>
        <v>-1833300</v>
      </c>
    </row>
    <row r="93" spans="1:52" s="229" customFormat="1" ht="21" x14ac:dyDescent="0.2">
      <c r="A93" s="225"/>
      <c r="B93" s="220" t="s">
        <v>840</v>
      </c>
      <c r="C93" s="220" t="s">
        <v>841</v>
      </c>
      <c r="D93" s="220" t="s">
        <v>842</v>
      </c>
      <c r="E93" s="221">
        <v>178844</v>
      </c>
      <c r="F93" s="227" t="s">
        <v>201</v>
      </c>
      <c r="G93" s="231">
        <v>0</v>
      </c>
      <c r="H93" s="231">
        <v>0</v>
      </c>
      <c r="I93" s="231">
        <v>0</v>
      </c>
      <c r="J93" s="231">
        <f>SUM(E93*13/100)</f>
        <v>23249.72</v>
      </c>
      <c r="K93" s="231">
        <f>SUM(E93*3/100)</f>
        <v>5365.32</v>
      </c>
      <c r="L93" s="231">
        <f>SUM(G93+H93+J93)</f>
        <v>23249.72</v>
      </c>
      <c r="M93" s="231">
        <f>SUM(I93+K93)</f>
        <v>5365.32</v>
      </c>
      <c r="N93" s="231">
        <f>SUM(E93-L93-M93)</f>
        <v>150228.96</v>
      </c>
    </row>
    <row r="94" spans="1:52" s="229" customFormat="1" ht="21" x14ac:dyDescent="0.2">
      <c r="A94" s="225"/>
      <c r="B94" s="220" t="s">
        <v>843</v>
      </c>
      <c r="C94" s="220" t="s">
        <v>844</v>
      </c>
      <c r="D94" s="220" t="s">
        <v>845</v>
      </c>
      <c r="E94" s="221">
        <v>140000</v>
      </c>
      <c r="F94" s="227" t="s">
        <v>201</v>
      </c>
      <c r="G94" s="231">
        <v>0</v>
      </c>
      <c r="H94" s="231">
        <v>0</v>
      </c>
      <c r="I94" s="231">
        <v>0</v>
      </c>
      <c r="J94" s="231">
        <f t="shared" ref="J94:J100" si="34">SUM(E94*13/100)</f>
        <v>18200</v>
      </c>
      <c r="K94" s="231">
        <f t="shared" ref="K94:K100" si="35">SUM(E94*3/100)</f>
        <v>4200</v>
      </c>
      <c r="L94" s="231">
        <f t="shared" si="31"/>
        <v>18200</v>
      </c>
      <c r="M94" s="231">
        <f t="shared" si="32"/>
        <v>4200</v>
      </c>
      <c r="N94" s="231">
        <f t="shared" si="33"/>
        <v>117600</v>
      </c>
    </row>
    <row r="95" spans="1:52" s="219" customFormat="1" ht="21" x14ac:dyDescent="0.2">
      <c r="A95" s="240"/>
      <c r="B95" s="220" t="s">
        <v>846</v>
      </c>
      <c r="C95" s="220" t="s">
        <v>847</v>
      </c>
      <c r="D95" s="220" t="s">
        <v>848</v>
      </c>
      <c r="E95" s="221">
        <v>160000</v>
      </c>
      <c r="F95" s="222" t="s">
        <v>201</v>
      </c>
      <c r="G95" s="230">
        <v>0</v>
      </c>
      <c r="H95" s="230">
        <v>0</v>
      </c>
      <c r="I95" s="230">
        <v>0</v>
      </c>
      <c r="J95" s="230">
        <f t="shared" si="34"/>
        <v>20800</v>
      </c>
      <c r="K95" s="230">
        <f t="shared" si="35"/>
        <v>4800</v>
      </c>
      <c r="L95" s="230">
        <f t="shared" si="31"/>
        <v>20800</v>
      </c>
      <c r="M95" s="230">
        <f t="shared" si="32"/>
        <v>4800</v>
      </c>
      <c r="N95" s="230">
        <f t="shared" si="33"/>
        <v>134400</v>
      </c>
    </row>
    <row r="96" spans="1:52" s="224" customFormat="1" ht="21" x14ac:dyDescent="0.2">
      <c r="A96" s="225"/>
      <c r="B96" s="220" t="s">
        <v>849</v>
      </c>
      <c r="C96" s="220" t="s">
        <v>850</v>
      </c>
      <c r="D96" s="220" t="s">
        <v>851</v>
      </c>
      <c r="E96" s="221">
        <v>156000</v>
      </c>
      <c r="F96" s="222" t="s">
        <v>201</v>
      </c>
      <c r="G96" s="230">
        <v>0</v>
      </c>
      <c r="H96" s="230">
        <v>0</v>
      </c>
      <c r="I96" s="230">
        <v>0</v>
      </c>
      <c r="J96" s="230">
        <f t="shared" si="34"/>
        <v>20280</v>
      </c>
      <c r="K96" s="230">
        <f t="shared" si="35"/>
        <v>4680</v>
      </c>
      <c r="L96" s="230">
        <f t="shared" si="31"/>
        <v>20280</v>
      </c>
      <c r="M96" s="230">
        <f t="shared" si="32"/>
        <v>4680</v>
      </c>
      <c r="N96" s="230">
        <f t="shared" si="33"/>
        <v>131040</v>
      </c>
    </row>
    <row r="97" spans="1:52" s="219" customFormat="1" ht="21" x14ac:dyDescent="0.2">
      <c r="A97" s="240"/>
      <c r="B97" s="220" t="s">
        <v>852</v>
      </c>
      <c r="C97" s="220" t="s">
        <v>853</v>
      </c>
      <c r="D97" s="220" t="s">
        <v>851</v>
      </c>
      <c r="E97" s="221">
        <v>156000</v>
      </c>
      <c r="F97" s="222" t="s">
        <v>201</v>
      </c>
      <c r="G97" s="230">
        <v>0</v>
      </c>
      <c r="H97" s="230">
        <v>0</v>
      </c>
      <c r="I97" s="230">
        <v>0</v>
      </c>
      <c r="J97" s="230">
        <f t="shared" si="34"/>
        <v>20280</v>
      </c>
      <c r="K97" s="230">
        <f t="shared" si="35"/>
        <v>4680</v>
      </c>
      <c r="L97" s="230">
        <f t="shared" si="31"/>
        <v>20280</v>
      </c>
      <c r="M97" s="230">
        <f t="shared" si="32"/>
        <v>4680</v>
      </c>
      <c r="N97" s="230">
        <f t="shared" si="33"/>
        <v>131040</v>
      </c>
    </row>
    <row r="98" spans="1:52" s="219" customFormat="1" ht="21" x14ac:dyDescent="0.2">
      <c r="A98" s="240"/>
      <c r="B98" s="220" t="s">
        <v>854</v>
      </c>
      <c r="C98" s="220" t="s">
        <v>855</v>
      </c>
      <c r="D98" s="220" t="s">
        <v>856</v>
      </c>
      <c r="E98" s="221">
        <v>66591</v>
      </c>
      <c r="F98" s="222" t="s">
        <v>201</v>
      </c>
      <c r="G98" s="230">
        <v>0</v>
      </c>
      <c r="H98" s="230">
        <v>0</v>
      </c>
      <c r="I98" s="230">
        <v>0</v>
      </c>
      <c r="J98" s="230">
        <f t="shared" si="34"/>
        <v>8656.83</v>
      </c>
      <c r="K98" s="230">
        <f t="shared" si="35"/>
        <v>1997.73</v>
      </c>
      <c r="L98" s="230">
        <f t="shared" si="31"/>
        <v>8656.83</v>
      </c>
      <c r="M98" s="230">
        <f t="shared" si="32"/>
        <v>1997.73</v>
      </c>
      <c r="N98" s="230">
        <f t="shared" si="33"/>
        <v>55936.439999999995</v>
      </c>
    </row>
    <row r="99" spans="1:52" s="219" customFormat="1" ht="21" x14ac:dyDescent="0.2">
      <c r="A99" s="240"/>
      <c r="B99" s="220" t="s">
        <v>857</v>
      </c>
      <c r="C99" s="220" t="s">
        <v>858</v>
      </c>
      <c r="D99" s="220" t="s">
        <v>859</v>
      </c>
      <c r="E99" s="221">
        <v>316000</v>
      </c>
      <c r="F99" s="222" t="s">
        <v>201</v>
      </c>
      <c r="G99" s="230">
        <v>0</v>
      </c>
      <c r="H99" s="230">
        <v>0</v>
      </c>
      <c r="I99" s="230">
        <v>0</v>
      </c>
      <c r="J99" s="230">
        <f t="shared" si="34"/>
        <v>41080</v>
      </c>
      <c r="K99" s="230">
        <f t="shared" si="35"/>
        <v>9480</v>
      </c>
      <c r="L99" s="230">
        <f t="shared" si="31"/>
        <v>41080</v>
      </c>
      <c r="M99" s="230">
        <f t="shared" si="32"/>
        <v>9480</v>
      </c>
      <c r="N99" s="230">
        <f t="shared" si="33"/>
        <v>265440</v>
      </c>
    </row>
    <row r="100" spans="1:52" s="219" customFormat="1" ht="21" x14ac:dyDescent="0.2">
      <c r="A100" s="240"/>
      <c r="B100" s="220" t="s">
        <v>860</v>
      </c>
      <c r="C100" s="220" t="s">
        <v>861</v>
      </c>
      <c r="D100" s="220" t="s">
        <v>862</v>
      </c>
      <c r="E100" s="221">
        <v>176000</v>
      </c>
      <c r="F100" s="222" t="s">
        <v>201</v>
      </c>
      <c r="G100" s="230">
        <v>0</v>
      </c>
      <c r="H100" s="230">
        <v>0</v>
      </c>
      <c r="I100" s="230">
        <v>0</v>
      </c>
      <c r="J100" s="230">
        <f t="shared" si="34"/>
        <v>22880</v>
      </c>
      <c r="K100" s="230">
        <f t="shared" si="35"/>
        <v>5280</v>
      </c>
      <c r="L100" s="230">
        <f t="shared" si="31"/>
        <v>22880</v>
      </c>
      <c r="M100" s="230">
        <f t="shared" si="32"/>
        <v>5280</v>
      </c>
      <c r="N100" s="230">
        <f t="shared" si="33"/>
        <v>147840</v>
      </c>
    </row>
    <row r="101" spans="1:52" s="229" customFormat="1" ht="21" x14ac:dyDescent="0.2">
      <c r="A101" s="234"/>
      <c r="B101" s="225" t="s">
        <v>863</v>
      </c>
      <c r="C101" s="225" t="s">
        <v>864</v>
      </c>
      <c r="D101" s="225" t="s">
        <v>865</v>
      </c>
      <c r="E101" s="231">
        <v>164000</v>
      </c>
      <c r="F101" s="231">
        <v>0</v>
      </c>
      <c r="G101" s="231">
        <v>0</v>
      </c>
      <c r="H101" s="231">
        <v>0</v>
      </c>
      <c r="I101" s="231">
        <v>0</v>
      </c>
      <c r="J101" s="231">
        <f>SUM(E101*13/100)</f>
        <v>21320</v>
      </c>
      <c r="K101" s="231">
        <f>SUM(E101*3/100)</f>
        <v>4920</v>
      </c>
      <c r="L101" s="231">
        <f t="shared" si="31"/>
        <v>21320</v>
      </c>
      <c r="M101" s="231">
        <f t="shared" si="32"/>
        <v>4920</v>
      </c>
      <c r="N101" s="231">
        <f t="shared" si="33"/>
        <v>137760</v>
      </c>
    </row>
    <row r="102" spans="1:52" s="229" customFormat="1" ht="21" x14ac:dyDescent="0.2">
      <c r="A102" s="234"/>
      <c r="B102" s="220" t="s">
        <v>689</v>
      </c>
      <c r="C102" s="220" t="s">
        <v>866</v>
      </c>
      <c r="D102" s="220" t="s">
        <v>867</v>
      </c>
      <c r="E102" s="221">
        <v>124000</v>
      </c>
      <c r="F102" s="231">
        <v>0</v>
      </c>
      <c r="G102" s="231">
        <v>0</v>
      </c>
      <c r="H102" s="231">
        <v>0</v>
      </c>
      <c r="I102" s="231">
        <v>0</v>
      </c>
      <c r="J102" s="231">
        <f>SUM(E102*13/100)</f>
        <v>16120</v>
      </c>
      <c r="K102" s="231">
        <f>SUM(E102*3/100)</f>
        <v>3720</v>
      </c>
      <c r="L102" s="231">
        <f>SUM(G102+H102+J102)</f>
        <v>16120</v>
      </c>
      <c r="M102" s="231">
        <f>SUM(I102+K102)</f>
        <v>3720</v>
      </c>
      <c r="N102" s="231">
        <f>SUM(E102-L102-M102)</f>
        <v>104160</v>
      </c>
    </row>
    <row r="103" spans="1:52" s="229" customFormat="1" ht="21" x14ac:dyDescent="0.2">
      <c r="A103" s="234"/>
      <c r="B103" s="220" t="s">
        <v>868</v>
      </c>
      <c r="C103" s="220" t="s">
        <v>869</v>
      </c>
      <c r="D103" s="220" t="s">
        <v>870</v>
      </c>
      <c r="E103" s="221">
        <v>28500</v>
      </c>
      <c r="F103" s="231">
        <v>0</v>
      </c>
      <c r="G103" s="231">
        <v>0</v>
      </c>
      <c r="H103" s="231">
        <v>0</v>
      </c>
      <c r="I103" s="231">
        <v>0</v>
      </c>
      <c r="J103" s="231">
        <f>SUM(E103*13/100)</f>
        <v>3705</v>
      </c>
      <c r="K103" s="231">
        <f>SUM(E103*3/100)</f>
        <v>855</v>
      </c>
      <c r="L103" s="231">
        <f>SUM(G103+H103+J103)</f>
        <v>3705</v>
      </c>
      <c r="M103" s="231">
        <f>SUM(I103+K103)</f>
        <v>855</v>
      </c>
      <c r="N103" s="231">
        <f>SUM(E103-L103-M103)</f>
        <v>23940</v>
      </c>
    </row>
    <row r="104" spans="1:52" s="229" customFormat="1" ht="21" x14ac:dyDescent="0.2">
      <c r="A104" s="234"/>
      <c r="B104" s="220" t="s">
        <v>803</v>
      </c>
      <c r="C104" s="220" t="s">
        <v>871</v>
      </c>
      <c r="D104" s="220" t="s">
        <v>872</v>
      </c>
      <c r="E104" s="221">
        <v>172000</v>
      </c>
      <c r="F104" s="231">
        <v>0</v>
      </c>
      <c r="G104" s="231">
        <v>0</v>
      </c>
      <c r="H104" s="231">
        <v>0</v>
      </c>
      <c r="I104" s="231">
        <v>0</v>
      </c>
      <c r="J104" s="231">
        <f>SUM(E104*13/100)</f>
        <v>22360</v>
      </c>
      <c r="K104" s="231">
        <f>SUM(E104*3/100)</f>
        <v>5160</v>
      </c>
      <c r="L104" s="231">
        <f>SUM(G104+H104+J104)</f>
        <v>22360</v>
      </c>
      <c r="M104" s="231">
        <f>SUM(I104+K104)</f>
        <v>5160</v>
      </c>
      <c r="N104" s="231">
        <f>SUM(E104-L104-M104)</f>
        <v>144480</v>
      </c>
    </row>
    <row r="105" spans="1:52" s="229" customFormat="1" ht="21" x14ac:dyDescent="0.2">
      <c r="A105" s="234"/>
      <c r="B105" s="220" t="s">
        <v>873</v>
      </c>
      <c r="C105" s="220" t="s">
        <v>874</v>
      </c>
      <c r="D105" s="220" t="s">
        <v>875</v>
      </c>
      <c r="E105" s="221">
        <v>112000</v>
      </c>
      <c r="F105" s="231">
        <v>0</v>
      </c>
      <c r="G105" s="231">
        <v>0</v>
      </c>
      <c r="H105" s="231">
        <v>0</v>
      </c>
      <c r="I105" s="231">
        <v>0</v>
      </c>
      <c r="J105" s="231">
        <f>SUM(E105*13/100)</f>
        <v>14560</v>
      </c>
      <c r="K105" s="231">
        <f>SUM(E105*3/100)</f>
        <v>3360</v>
      </c>
      <c r="L105" s="231">
        <f>SUM(G105+H105+J105)</f>
        <v>14560</v>
      </c>
      <c r="M105" s="231">
        <f>SUM(I105+K105)</f>
        <v>3360</v>
      </c>
      <c r="N105" s="231">
        <f>SUM(E105-L105-M105)</f>
        <v>94080</v>
      </c>
    </row>
    <row r="106" spans="1:52" s="224" customFormat="1" ht="21" x14ac:dyDescent="0.2">
      <c r="A106" s="233" t="s">
        <v>256</v>
      </c>
      <c r="B106" s="233"/>
      <c r="C106" s="217"/>
      <c r="D106" s="217"/>
      <c r="E106" s="218">
        <f>SUM(E107:E113)</f>
        <v>522500</v>
      </c>
      <c r="F106" s="218">
        <f t="shared" ref="F106:N106" si="36">SUM(F107:F113)</f>
        <v>0</v>
      </c>
      <c r="G106" s="218">
        <f t="shared" si="36"/>
        <v>0</v>
      </c>
      <c r="H106" s="218">
        <f t="shared" si="36"/>
        <v>19960</v>
      </c>
      <c r="I106" s="218">
        <f t="shared" si="36"/>
        <v>9980</v>
      </c>
      <c r="J106" s="218">
        <f t="shared" si="36"/>
        <v>3055</v>
      </c>
      <c r="K106" s="218">
        <f t="shared" si="36"/>
        <v>705</v>
      </c>
      <c r="L106" s="218">
        <f t="shared" si="36"/>
        <v>23015</v>
      </c>
      <c r="M106" s="218">
        <f t="shared" si="36"/>
        <v>10685</v>
      </c>
      <c r="N106" s="218">
        <f t="shared" si="36"/>
        <v>488800</v>
      </c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</row>
    <row r="107" spans="1:52" s="229" customFormat="1" ht="21" x14ac:dyDescent="0.2">
      <c r="A107" s="233"/>
      <c r="B107" s="220" t="s">
        <v>723</v>
      </c>
      <c r="C107" s="220" t="s">
        <v>876</v>
      </c>
      <c r="D107" s="220" t="s">
        <v>877</v>
      </c>
      <c r="E107" s="221">
        <v>287000</v>
      </c>
      <c r="F107" s="222" t="s">
        <v>201</v>
      </c>
      <c r="G107" s="223">
        <v>0</v>
      </c>
      <c r="H107" s="223">
        <f>SUM(E107*4/100)</f>
        <v>11480</v>
      </c>
      <c r="I107" s="223">
        <f>SUM(E107*2/100)</f>
        <v>5740</v>
      </c>
      <c r="J107" s="223">
        <v>0</v>
      </c>
      <c r="K107" s="223">
        <v>0</v>
      </c>
      <c r="L107" s="223">
        <f t="shared" ref="L107:L113" si="37">SUM(G107+H107+J107)</f>
        <v>11480</v>
      </c>
      <c r="M107" s="223">
        <f t="shared" ref="M107:M113" si="38">SUM(I107+K107)</f>
        <v>5740</v>
      </c>
      <c r="N107" s="223">
        <f t="shared" ref="N107:N113" si="39">SUM(E107-L107-M107)</f>
        <v>269780</v>
      </c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</row>
    <row r="108" spans="1:52" s="229" customFormat="1" ht="21" x14ac:dyDescent="0.2">
      <c r="A108" s="233"/>
      <c r="B108" s="220" t="s">
        <v>653</v>
      </c>
      <c r="C108" s="220" t="s">
        <v>878</v>
      </c>
      <c r="D108" s="220" t="s">
        <v>879</v>
      </c>
      <c r="E108" s="221">
        <v>7000</v>
      </c>
      <c r="F108" s="222" t="s">
        <v>201</v>
      </c>
      <c r="G108" s="223">
        <v>0</v>
      </c>
      <c r="H108" s="223">
        <v>0</v>
      </c>
      <c r="I108" s="223">
        <v>0</v>
      </c>
      <c r="J108" s="223">
        <f>SUM(E108*13/100)</f>
        <v>910</v>
      </c>
      <c r="K108" s="223">
        <f>SUM(E108*3/100)</f>
        <v>210</v>
      </c>
      <c r="L108" s="223">
        <f t="shared" si="37"/>
        <v>910</v>
      </c>
      <c r="M108" s="223">
        <f t="shared" si="38"/>
        <v>210</v>
      </c>
      <c r="N108" s="223">
        <f t="shared" si="39"/>
        <v>5880</v>
      </c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</row>
    <row r="109" spans="1:52" s="224" customFormat="1" ht="21" x14ac:dyDescent="0.2">
      <c r="A109" s="220"/>
      <c r="B109" s="225" t="s">
        <v>880</v>
      </c>
      <c r="C109" s="225" t="s">
        <v>881</v>
      </c>
      <c r="D109" s="225" t="s">
        <v>882</v>
      </c>
      <c r="E109" s="226">
        <v>6500</v>
      </c>
      <c r="F109" s="222" t="s">
        <v>201</v>
      </c>
      <c r="G109" s="230">
        <v>0</v>
      </c>
      <c r="H109" s="230">
        <v>0</v>
      </c>
      <c r="I109" s="230">
        <v>0</v>
      </c>
      <c r="J109" s="230">
        <f>SUM(E109*13/100)</f>
        <v>845</v>
      </c>
      <c r="K109" s="230">
        <f>SUM(E109*3/100)</f>
        <v>195</v>
      </c>
      <c r="L109" s="230">
        <f t="shared" si="37"/>
        <v>845</v>
      </c>
      <c r="M109" s="230">
        <f t="shared" si="38"/>
        <v>195</v>
      </c>
      <c r="N109" s="230">
        <f t="shared" si="39"/>
        <v>5460</v>
      </c>
    </row>
    <row r="110" spans="1:52" s="229" customFormat="1" ht="21" x14ac:dyDescent="0.2">
      <c r="A110" s="225"/>
      <c r="B110" s="225" t="s">
        <v>883</v>
      </c>
      <c r="C110" s="225" t="s">
        <v>884</v>
      </c>
      <c r="D110" s="225" t="s">
        <v>885</v>
      </c>
      <c r="E110" s="226">
        <v>10000</v>
      </c>
      <c r="F110" s="227" t="s">
        <v>201</v>
      </c>
      <c r="G110" s="231">
        <v>0</v>
      </c>
      <c r="H110" s="231">
        <v>0</v>
      </c>
      <c r="I110" s="231">
        <v>0</v>
      </c>
      <c r="J110" s="231">
        <f>SUM(E110*13/100)</f>
        <v>1300</v>
      </c>
      <c r="K110" s="231">
        <f>SUM(E110*3/100)</f>
        <v>300</v>
      </c>
      <c r="L110" s="231">
        <f t="shared" si="37"/>
        <v>1300</v>
      </c>
      <c r="M110" s="231">
        <f t="shared" si="38"/>
        <v>300</v>
      </c>
      <c r="N110" s="231">
        <f t="shared" si="39"/>
        <v>8400</v>
      </c>
    </row>
    <row r="111" spans="1:52" s="229" customFormat="1" ht="21" x14ac:dyDescent="0.2">
      <c r="A111" s="225"/>
      <c r="B111" s="225" t="s">
        <v>886</v>
      </c>
      <c r="C111" s="225" t="s">
        <v>887</v>
      </c>
      <c r="D111" s="225" t="s">
        <v>888</v>
      </c>
      <c r="E111" s="226">
        <v>147000</v>
      </c>
      <c r="F111" s="227" t="s">
        <v>201</v>
      </c>
      <c r="G111" s="231">
        <v>0</v>
      </c>
      <c r="H111" s="231">
        <f>SUM(E111*4/100)</f>
        <v>5880</v>
      </c>
      <c r="I111" s="231">
        <f>SUM(E111*2/100)</f>
        <v>2940</v>
      </c>
      <c r="J111" s="231">
        <v>0</v>
      </c>
      <c r="K111" s="231">
        <v>0</v>
      </c>
      <c r="L111" s="231">
        <f t="shared" si="37"/>
        <v>5880</v>
      </c>
      <c r="M111" s="231">
        <f t="shared" si="38"/>
        <v>2940</v>
      </c>
      <c r="N111" s="231">
        <f t="shared" si="39"/>
        <v>138180</v>
      </c>
    </row>
    <row r="112" spans="1:52" s="229" customFormat="1" ht="21" x14ac:dyDescent="0.2">
      <c r="A112" s="234"/>
      <c r="B112" s="220" t="s">
        <v>889</v>
      </c>
      <c r="C112" s="220" t="s">
        <v>890</v>
      </c>
      <c r="D112" s="220" t="s">
        <v>891</v>
      </c>
      <c r="E112" s="221">
        <v>60</v>
      </c>
      <c r="F112" s="231">
        <v>0</v>
      </c>
      <c r="G112" s="231">
        <v>0</v>
      </c>
      <c r="H112" s="231">
        <f>SUM(E112*4/100)</f>
        <v>2.4</v>
      </c>
      <c r="I112" s="231">
        <f>SUM(E112*2/100)</f>
        <v>1.2</v>
      </c>
      <c r="J112" s="231">
        <v>0</v>
      </c>
      <c r="K112" s="231">
        <v>0</v>
      </c>
      <c r="L112" s="231">
        <f t="shared" si="37"/>
        <v>2.4</v>
      </c>
      <c r="M112" s="231">
        <f t="shared" si="38"/>
        <v>1.2</v>
      </c>
      <c r="N112" s="231">
        <f t="shared" si="39"/>
        <v>56.4</v>
      </c>
    </row>
    <row r="113" spans="1:14" s="229" customFormat="1" ht="21" x14ac:dyDescent="0.2">
      <c r="A113" s="234"/>
      <c r="B113" s="220" t="s">
        <v>755</v>
      </c>
      <c r="C113" s="220" t="s">
        <v>892</v>
      </c>
      <c r="D113" s="220" t="s">
        <v>893</v>
      </c>
      <c r="E113" s="221">
        <v>64940</v>
      </c>
      <c r="F113" s="231">
        <v>0</v>
      </c>
      <c r="G113" s="231">
        <v>0</v>
      </c>
      <c r="H113" s="231">
        <f>SUM(E113*4/100)</f>
        <v>2597.6</v>
      </c>
      <c r="I113" s="231">
        <f>SUM(E113*2/100)</f>
        <v>1298.8</v>
      </c>
      <c r="J113" s="231">
        <v>0</v>
      </c>
      <c r="K113" s="231">
        <v>0</v>
      </c>
      <c r="L113" s="231">
        <f t="shared" si="37"/>
        <v>2597.6</v>
      </c>
      <c r="M113" s="231">
        <f t="shared" si="38"/>
        <v>1298.8</v>
      </c>
      <c r="N113" s="231">
        <f t="shared" si="39"/>
        <v>61043.6</v>
      </c>
    </row>
    <row r="114" spans="1:14" s="219" customFormat="1" ht="21" x14ac:dyDescent="0.2">
      <c r="A114" s="217" t="s">
        <v>205</v>
      </c>
      <c r="B114" s="233"/>
      <c r="C114" s="217"/>
      <c r="D114" s="217"/>
      <c r="E114" s="239">
        <f>SUM(E115:E128)</f>
        <v>219150</v>
      </c>
      <c r="F114" s="239">
        <f t="shared" ref="F114:N114" si="40">SUM(F115:F128)</f>
        <v>0.05</v>
      </c>
      <c r="G114" s="239">
        <f t="shared" si="40"/>
        <v>625</v>
      </c>
      <c r="H114" s="239">
        <f t="shared" si="40"/>
        <v>4550</v>
      </c>
      <c r="I114" s="239">
        <f t="shared" si="40"/>
        <v>2275</v>
      </c>
      <c r="J114" s="239">
        <f t="shared" si="40"/>
        <v>12077</v>
      </c>
      <c r="K114" s="239">
        <f t="shared" si="40"/>
        <v>2787</v>
      </c>
      <c r="L114" s="239">
        <f t="shared" si="40"/>
        <v>17252</v>
      </c>
      <c r="M114" s="239">
        <f t="shared" si="40"/>
        <v>5062</v>
      </c>
      <c r="N114" s="239">
        <f t="shared" si="40"/>
        <v>196836</v>
      </c>
    </row>
    <row r="115" spans="1:14" s="224" customFormat="1" ht="21" x14ac:dyDescent="0.2">
      <c r="A115" s="220"/>
      <c r="B115" s="225" t="s">
        <v>894</v>
      </c>
      <c r="C115" s="225" t="s">
        <v>895</v>
      </c>
      <c r="D115" s="225" t="s">
        <v>896</v>
      </c>
      <c r="E115" s="226">
        <v>7750</v>
      </c>
      <c r="F115" s="222" t="s">
        <v>201</v>
      </c>
      <c r="G115" s="230">
        <v>0</v>
      </c>
      <c r="H115" s="230">
        <f>SUM(E115*4/100)</f>
        <v>310</v>
      </c>
      <c r="I115" s="230">
        <f>SUM(E115*2/100)</f>
        <v>155</v>
      </c>
      <c r="J115" s="230">
        <v>0</v>
      </c>
      <c r="K115" s="230">
        <v>0</v>
      </c>
      <c r="L115" s="230">
        <f t="shared" ref="L115:L126" si="41">SUM(G115+H115+J115)</f>
        <v>310</v>
      </c>
      <c r="M115" s="230">
        <f t="shared" ref="M115:M126" si="42">SUM(I115+K115)</f>
        <v>155</v>
      </c>
      <c r="N115" s="230">
        <f t="shared" ref="N115:N126" si="43">SUM(E115-L115-M115)</f>
        <v>7285</v>
      </c>
    </row>
    <row r="116" spans="1:14" s="224" customFormat="1" ht="21" x14ac:dyDescent="0.2">
      <c r="A116" s="220"/>
      <c r="B116" s="241">
        <v>241114</v>
      </c>
      <c r="C116" s="225" t="s">
        <v>897</v>
      </c>
      <c r="D116" s="225" t="s">
        <v>898</v>
      </c>
      <c r="E116" s="226">
        <v>6000</v>
      </c>
      <c r="F116" s="222" t="s">
        <v>201</v>
      </c>
      <c r="G116" s="230">
        <v>0</v>
      </c>
      <c r="H116" s="230">
        <f>SUM(E116*4/100)</f>
        <v>240</v>
      </c>
      <c r="I116" s="230">
        <f>SUM(E116*2/100)</f>
        <v>120</v>
      </c>
      <c r="J116" s="230">
        <v>0</v>
      </c>
      <c r="K116" s="230">
        <v>0</v>
      </c>
      <c r="L116" s="230">
        <f t="shared" si="41"/>
        <v>240</v>
      </c>
      <c r="M116" s="230">
        <f t="shared" si="42"/>
        <v>120</v>
      </c>
      <c r="N116" s="230">
        <f t="shared" si="43"/>
        <v>5640</v>
      </c>
    </row>
    <row r="117" spans="1:14" s="229" customFormat="1" ht="21" x14ac:dyDescent="0.2">
      <c r="A117" s="225"/>
      <c r="B117" s="220" t="s">
        <v>899</v>
      </c>
      <c r="C117" s="220" t="s">
        <v>900</v>
      </c>
      <c r="D117" s="220" t="s">
        <v>901</v>
      </c>
      <c r="E117" s="221">
        <v>4800</v>
      </c>
      <c r="F117" s="227" t="s">
        <v>201</v>
      </c>
      <c r="G117" s="231">
        <v>0</v>
      </c>
      <c r="H117" s="231">
        <v>0</v>
      </c>
      <c r="I117" s="231">
        <v>0</v>
      </c>
      <c r="J117" s="231">
        <f>SUM(E117*13/100)</f>
        <v>624</v>
      </c>
      <c r="K117" s="231">
        <f>SUM(E117*3/100)</f>
        <v>144</v>
      </c>
      <c r="L117" s="231">
        <f t="shared" si="41"/>
        <v>624</v>
      </c>
      <c r="M117" s="231">
        <f t="shared" si="42"/>
        <v>144</v>
      </c>
      <c r="N117" s="231">
        <f t="shared" si="43"/>
        <v>4032</v>
      </c>
    </row>
    <row r="118" spans="1:14" s="229" customFormat="1" ht="21" x14ac:dyDescent="0.2">
      <c r="A118" s="225"/>
      <c r="B118" s="220" t="s">
        <v>902</v>
      </c>
      <c r="C118" s="220" t="s">
        <v>903</v>
      </c>
      <c r="D118" s="220" t="s">
        <v>904</v>
      </c>
      <c r="E118" s="221">
        <v>12500</v>
      </c>
      <c r="F118" s="227">
        <v>0.05</v>
      </c>
      <c r="G118" s="231">
        <f>SUM(E118*F118)</f>
        <v>625</v>
      </c>
      <c r="H118" s="231">
        <v>0</v>
      </c>
      <c r="I118" s="231">
        <v>0</v>
      </c>
      <c r="J118" s="231">
        <v>0</v>
      </c>
      <c r="K118" s="231">
        <v>0</v>
      </c>
      <c r="L118" s="231">
        <f t="shared" si="41"/>
        <v>625</v>
      </c>
      <c r="M118" s="231">
        <f t="shared" si="42"/>
        <v>0</v>
      </c>
      <c r="N118" s="231">
        <f t="shared" si="43"/>
        <v>11875</v>
      </c>
    </row>
    <row r="119" spans="1:14" s="229" customFormat="1" ht="21" x14ac:dyDescent="0.2">
      <c r="A119" s="225"/>
      <c r="B119" s="220" t="s">
        <v>905</v>
      </c>
      <c r="C119" s="220" t="s">
        <v>906</v>
      </c>
      <c r="D119" s="220" t="s">
        <v>907</v>
      </c>
      <c r="E119" s="221">
        <v>25500</v>
      </c>
      <c r="F119" s="227" t="s">
        <v>201</v>
      </c>
      <c r="G119" s="231">
        <v>0</v>
      </c>
      <c r="H119" s="231">
        <v>0</v>
      </c>
      <c r="I119" s="231">
        <v>0</v>
      </c>
      <c r="J119" s="231">
        <f>SUM(E119*13/100)</f>
        <v>3315</v>
      </c>
      <c r="K119" s="231">
        <f>SUM(E119*3/100)</f>
        <v>765</v>
      </c>
      <c r="L119" s="231">
        <f t="shared" si="41"/>
        <v>3315</v>
      </c>
      <c r="M119" s="231">
        <f t="shared" si="42"/>
        <v>765</v>
      </c>
      <c r="N119" s="231">
        <f t="shared" si="43"/>
        <v>21420</v>
      </c>
    </row>
    <row r="120" spans="1:14" s="229" customFormat="1" ht="21" x14ac:dyDescent="0.2">
      <c r="A120" s="225"/>
      <c r="B120" s="220" t="s">
        <v>908</v>
      </c>
      <c r="C120" s="220" t="s">
        <v>909</v>
      </c>
      <c r="D120" s="220" t="s">
        <v>910</v>
      </c>
      <c r="E120" s="221">
        <v>2000</v>
      </c>
      <c r="F120" s="227" t="s">
        <v>201</v>
      </c>
      <c r="G120" s="231">
        <v>0</v>
      </c>
      <c r="H120" s="231">
        <v>0</v>
      </c>
      <c r="I120" s="231">
        <v>0</v>
      </c>
      <c r="J120" s="231">
        <f>SUM(E120*13/100)</f>
        <v>260</v>
      </c>
      <c r="K120" s="231">
        <f>SUM(E120*3/100)</f>
        <v>60</v>
      </c>
      <c r="L120" s="231">
        <f t="shared" si="41"/>
        <v>260</v>
      </c>
      <c r="M120" s="231">
        <f t="shared" si="42"/>
        <v>60</v>
      </c>
      <c r="N120" s="231">
        <f t="shared" si="43"/>
        <v>1680</v>
      </c>
    </row>
    <row r="121" spans="1:14" s="229" customFormat="1" ht="21" x14ac:dyDescent="0.2">
      <c r="A121" s="225"/>
      <c r="B121" s="220" t="s">
        <v>911</v>
      </c>
      <c r="C121" s="220" t="s">
        <v>912</v>
      </c>
      <c r="D121" s="220" t="s">
        <v>901</v>
      </c>
      <c r="E121" s="221">
        <v>4800</v>
      </c>
      <c r="F121" s="227" t="s">
        <v>201</v>
      </c>
      <c r="G121" s="231">
        <v>0</v>
      </c>
      <c r="H121" s="231">
        <v>0</v>
      </c>
      <c r="I121" s="231">
        <v>0</v>
      </c>
      <c r="J121" s="231">
        <f>SUM(E121*13/100)</f>
        <v>624</v>
      </c>
      <c r="K121" s="231">
        <f>SUM(E121*3/100)</f>
        <v>144</v>
      </c>
      <c r="L121" s="231">
        <f t="shared" si="41"/>
        <v>624</v>
      </c>
      <c r="M121" s="231">
        <f t="shared" si="42"/>
        <v>144</v>
      </c>
      <c r="N121" s="231">
        <f t="shared" si="43"/>
        <v>4032</v>
      </c>
    </row>
    <row r="122" spans="1:14" s="229" customFormat="1" ht="21" x14ac:dyDescent="0.2">
      <c r="A122" s="225"/>
      <c r="B122" s="225" t="s">
        <v>629</v>
      </c>
      <c r="C122" s="225" t="s">
        <v>913</v>
      </c>
      <c r="D122" s="225" t="s">
        <v>914</v>
      </c>
      <c r="E122" s="226">
        <v>100000</v>
      </c>
      <c r="F122" s="227" t="s">
        <v>201</v>
      </c>
      <c r="G122" s="231">
        <v>0</v>
      </c>
      <c r="H122" s="231">
        <f>SUM(E122*4/100)</f>
        <v>4000</v>
      </c>
      <c r="I122" s="231">
        <f>SUM(E122*2/100)</f>
        <v>2000</v>
      </c>
      <c r="J122" s="231">
        <v>0</v>
      </c>
      <c r="K122" s="231">
        <v>0</v>
      </c>
      <c r="L122" s="231">
        <f t="shared" si="41"/>
        <v>4000</v>
      </c>
      <c r="M122" s="231">
        <f t="shared" si="42"/>
        <v>2000</v>
      </c>
      <c r="N122" s="231">
        <f t="shared" si="43"/>
        <v>94000</v>
      </c>
    </row>
    <row r="123" spans="1:14" s="229" customFormat="1" ht="21" x14ac:dyDescent="0.2">
      <c r="A123" s="225"/>
      <c r="B123" s="225" t="s">
        <v>915</v>
      </c>
      <c r="C123" s="225" t="s">
        <v>916</v>
      </c>
      <c r="D123" s="225" t="s">
        <v>901</v>
      </c>
      <c r="E123" s="226">
        <v>4800</v>
      </c>
      <c r="F123" s="227" t="s">
        <v>201</v>
      </c>
      <c r="G123" s="231">
        <v>0</v>
      </c>
      <c r="H123" s="231">
        <v>0</v>
      </c>
      <c r="I123" s="231">
        <v>0</v>
      </c>
      <c r="J123" s="231">
        <f t="shared" ref="J123:J128" si="44">SUM(E123*13/100)</f>
        <v>624</v>
      </c>
      <c r="K123" s="231">
        <f t="shared" ref="K123:K128" si="45">SUM(E123*3/100)</f>
        <v>144</v>
      </c>
      <c r="L123" s="231">
        <f t="shared" si="41"/>
        <v>624</v>
      </c>
      <c r="M123" s="231">
        <f t="shared" si="42"/>
        <v>144</v>
      </c>
      <c r="N123" s="231">
        <f t="shared" si="43"/>
        <v>4032</v>
      </c>
    </row>
    <row r="124" spans="1:14" s="229" customFormat="1" ht="21" x14ac:dyDescent="0.2">
      <c r="A124" s="225"/>
      <c r="B124" s="225" t="s">
        <v>917</v>
      </c>
      <c r="C124" s="225" t="s">
        <v>918</v>
      </c>
      <c r="D124" s="225" t="s">
        <v>919</v>
      </c>
      <c r="E124" s="226">
        <v>10200</v>
      </c>
      <c r="F124" s="227" t="s">
        <v>201</v>
      </c>
      <c r="G124" s="231">
        <v>0</v>
      </c>
      <c r="H124" s="231">
        <v>0</v>
      </c>
      <c r="I124" s="231">
        <v>0</v>
      </c>
      <c r="J124" s="231">
        <f t="shared" si="44"/>
        <v>1326</v>
      </c>
      <c r="K124" s="231">
        <f t="shared" si="45"/>
        <v>306</v>
      </c>
      <c r="L124" s="231">
        <f t="shared" si="41"/>
        <v>1326</v>
      </c>
      <c r="M124" s="231">
        <f t="shared" si="42"/>
        <v>306</v>
      </c>
      <c r="N124" s="231">
        <f t="shared" si="43"/>
        <v>8568</v>
      </c>
    </row>
    <row r="125" spans="1:14" s="229" customFormat="1" ht="21" x14ac:dyDescent="0.2">
      <c r="A125" s="234"/>
      <c r="B125" s="225" t="s">
        <v>680</v>
      </c>
      <c r="C125" s="225" t="s">
        <v>920</v>
      </c>
      <c r="D125" s="225" t="s">
        <v>921</v>
      </c>
      <c r="E125" s="231">
        <v>12000</v>
      </c>
      <c r="F125" s="231">
        <v>0</v>
      </c>
      <c r="G125" s="231">
        <v>0</v>
      </c>
      <c r="H125" s="231">
        <v>0</v>
      </c>
      <c r="I125" s="231">
        <v>0</v>
      </c>
      <c r="J125" s="231">
        <f t="shared" si="44"/>
        <v>1560</v>
      </c>
      <c r="K125" s="231">
        <f t="shared" si="45"/>
        <v>360</v>
      </c>
      <c r="L125" s="231">
        <f t="shared" si="41"/>
        <v>1560</v>
      </c>
      <c r="M125" s="231">
        <f t="shared" si="42"/>
        <v>360</v>
      </c>
      <c r="N125" s="231">
        <f t="shared" si="43"/>
        <v>10080</v>
      </c>
    </row>
    <row r="126" spans="1:14" s="229" customFormat="1" ht="21" x14ac:dyDescent="0.2">
      <c r="A126" s="234"/>
      <c r="B126" s="225" t="s">
        <v>922</v>
      </c>
      <c r="C126" s="225" t="s">
        <v>923</v>
      </c>
      <c r="D126" s="225" t="s">
        <v>924</v>
      </c>
      <c r="E126" s="231">
        <v>1500</v>
      </c>
      <c r="F126" s="231">
        <v>0</v>
      </c>
      <c r="G126" s="231">
        <v>0</v>
      </c>
      <c r="H126" s="231">
        <v>0</v>
      </c>
      <c r="I126" s="231">
        <v>0</v>
      </c>
      <c r="J126" s="231">
        <f t="shared" si="44"/>
        <v>195</v>
      </c>
      <c r="K126" s="231">
        <f t="shared" si="45"/>
        <v>45</v>
      </c>
      <c r="L126" s="231">
        <f t="shared" si="41"/>
        <v>195</v>
      </c>
      <c r="M126" s="231">
        <f t="shared" si="42"/>
        <v>45</v>
      </c>
      <c r="N126" s="231">
        <f t="shared" si="43"/>
        <v>1260</v>
      </c>
    </row>
    <row r="127" spans="1:14" s="229" customFormat="1" ht="21" x14ac:dyDescent="0.2">
      <c r="A127" s="234"/>
      <c r="B127" s="220" t="s">
        <v>683</v>
      </c>
      <c r="C127" s="220" t="s">
        <v>925</v>
      </c>
      <c r="D127" s="220" t="s">
        <v>926</v>
      </c>
      <c r="E127" s="221">
        <v>9700</v>
      </c>
      <c r="F127" s="231">
        <v>0</v>
      </c>
      <c r="G127" s="231">
        <v>0</v>
      </c>
      <c r="H127" s="231">
        <v>0</v>
      </c>
      <c r="I127" s="231">
        <v>0</v>
      </c>
      <c r="J127" s="231">
        <f t="shared" si="44"/>
        <v>1261</v>
      </c>
      <c r="K127" s="231">
        <f t="shared" si="45"/>
        <v>291</v>
      </c>
      <c r="L127" s="231">
        <f>SUM(G127+H127+J127)</f>
        <v>1261</v>
      </c>
      <c r="M127" s="231">
        <f>SUM(I127+K127)</f>
        <v>291</v>
      </c>
      <c r="N127" s="231">
        <f>SUM(E127-L127-M127)</f>
        <v>8148</v>
      </c>
    </row>
    <row r="128" spans="1:14" s="229" customFormat="1" ht="21" x14ac:dyDescent="0.2">
      <c r="A128" s="234"/>
      <c r="B128" s="220" t="s">
        <v>689</v>
      </c>
      <c r="C128" s="220" t="s">
        <v>927</v>
      </c>
      <c r="D128" s="220" t="s">
        <v>928</v>
      </c>
      <c r="E128" s="221">
        <v>17600</v>
      </c>
      <c r="F128" s="231">
        <v>0</v>
      </c>
      <c r="G128" s="231">
        <v>0</v>
      </c>
      <c r="H128" s="231">
        <v>0</v>
      </c>
      <c r="I128" s="231">
        <v>0</v>
      </c>
      <c r="J128" s="231">
        <f t="shared" si="44"/>
        <v>2288</v>
      </c>
      <c r="K128" s="231">
        <f t="shared" si="45"/>
        <v>528</v>
      </c>
      <c r="L128" s="231">
        <f>SUM(G128+H128+J128)</f>
        <v>2288</v>
      </c>
      <c r="M128" s="231">
        <f>SUM(I128+K128)</f>
        <v>528</v>
      </c>
      <c r="N128" s="231">
        <f>SUM(E128-L128-M128)</f>
        <v>14784</v>
      </c>
    </row>
    <row r="129" spans="1:52" s="229" customFormat="1" ht="21" x14ac:dyDescent="0.2">
      <c r="A129" s="233" t="s">
        <v>48</v>
      </c>
      <c r="B129" s="233"/>
      <c r="C129" s="217"/>
      <c r="D129" s="217"/>
      <c r="E129" s="218">
        <f>SUM(E130:E131)</f>
        <v>1158400</v>
      </c>
      <c r="F129" s="218"/>
      <c r="G129" s="218">
        <f t="shared" ref="G129:N129" si="46">SUM(G130:G131)</f>
        <v>138135</v>
      </c>
      <c r="H129" s="218">
        <f t="shared" si="46"/>
        <v>9500</v>
      </c>
      <c r="I129" s="218">
        <f t="shared" si="46"/>
        <v>4750</v>
      </c>
      <c r="J129" s="218">
        <f t="shared" si="46"/>
        <v>0</v>
      </c>
      <c r="K129" s="218">
        <f t="shared" si="46"/>
        <v>0</v>
      </c>
      <c r="L129" s="218">
        <f t="shared" si="46"/>
        <v>147635</v>
      </c>
      <c r="M129" s="218">
        <f t="shared" si="46"/>
        <v>4750</v>
      </c>
      <c r="N129" s="218">
        <f t="shared" si="46"/>
        <v>1006015</v>
      </c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</row>
    <row r="130" spans="1:52" s="219" customFormat="1" ht="21" x14ac:dyDescent="0.2">
      <c r="A130" s="233"/>
      <c r="B130" s="220" t="s">
        <v>929</v>
      </c>
      <c r="C130" s="220" t="s">
        <v>930</v>
      </c>
      <c r="D130" s="220" t="s">
        <v>931</v>
      </c>
      <c r="E130" s="221">
        <v>920900</v>
      </c>
      <c r="F130" s="222">
        <v>0.15</v>
      </c>
      <c r="G130" s="223">
        <f>SUM(E130*F130)</f>
        <v>138135</v>
      </c>
      <c r="H130" s="223">
        <v>0</v>
      </c>
      <c r="I130" s="223">
        <v>0</v>
      </c>
      <c r="J130" s="223">
        <v>0</v>
      </c>
      <c r="K130" s="223">
        <v>0</v>
      </c>
      <c r="L130" s="223">
        <f>SUM(G130+H130+J130)</f>
        <v>138135</v>
      </c>
      <c r="M130" s="223">
        <f>SUM(I130+K130)</f>
        <v>0</v>
      </c>
      <c r="N130" s="223">
        <f>SUM(E130-L130-M130)</f>
        <v>782765</v>
      </c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4"/>
      <c r="AY130" s="224"/>
      <c r="AZ130" s="224"/>
    </row>
    <row r="131" spans="1:52" s="229" customFormat="1" ht="21" x14ac:dyDescent="0.2">
      <c r="A131" s="234"/>
      <c r="B131" s="220" t="s">
        <v>932</v>
      </c>
      <c r="C131" s="220" t="s">
        <v>933</v>
      </c>
      <c r="D131" s="220" t="s">
        <v>934</v>
      </c>
      <c r="E131" s="221">
        <v>237500</v>
      </c>
      <c r="F131" s="231">
        <v>0</v>
      </c>
      <c r="G131" s="231">
        <v>0</v>
      </c>
      <c r="H131" s="231">
        <f>SUM(E131*4/100)</f>
        <v>9500</v>
      </c>
      <c r="I131" s="231">
        <f>SUM(E131*2/100)</f>
        <v>4750</v>
      </c>
      <c r="J131" s="231">
        <v>0</v>
      </c>
      <c r="K131" s="231">
        <v>0</v>
      </c>
      <c r="L131" s="231">
        <f>SUM(G131+H131+J131)</f>
        <v>9500</v>
      </c>
      <c r="M131" s="231">
        <f>SUM(I131+K131)</f>
        <v>4750</v>
      </c>
      <c r="N131" s="231">
        <f>SUM(E131-L131-M131)</f>
        <v>223250</v>
      </c>
    </row>
    <row r="132" spans="1:52" s="224" customFormat="1" ht="21" x14ac:dyDescent="0.2">
      <c r="A132" s="233" t="s">
        <v>83</v>
      </c>
      <c r="B132" s="233"/>
      <c r="C132" s="217"/>
      <c r="D132" s="217"/>
      <c r="E132" s="218">
        <f>SUM(E133:E184)</f>
        <v>6554410</v>
      </c>
      <c r="F132" s="218">
        <f t="shared" ref="F132:N132" si="47">SUM(F133:F184)</f>
        <v>0</v>
      </c>
      <c r="G132" s="218">
        <f t="shared" si="47"/>
        <v>0</v>
      </c>
      <c r="H132" s="218">
        <f t="shared" si="47"/>
        <v>0</v>
      </c>
      <c r="I132" s="218">
        <f t="shared" si="47"/>
        <v>0</v>
      </c>
      <c r="J132" s="218">
        <f t="shared" si="47"/>
        <v>0</v>
      </c>
      <c r="K132" s="218">
        <f t="shared" si="47"/>
        <v>0</v>
      </c>
      <c r="L132" s="218">
        <f t="shared" si="47"/>
        <v>0</v>
      </c>
      <c r="M132" s="218">
        <f t="shared" si="47"/>
        <v>0</v>
      </c>
      <c r="N132" s="218">
        <f t="shared" si="47"/>
        <v>6554410</v>
      </c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19"/>
      <c r="AW132" s="219"/>
      <c r="AX132" s="219"/>
      <c r="AY132" s="219"/>
      <c r="AZ132" s="219"/>
    </row>
    <row r="133" spans="1:52" s="219" customFormat="1" ht="21" x14ac:dyDescent="0.2">
      <c r="A133" s="233"/>
      <c r="B133" s="220" t="s">
        <v>935</v>
      </c>
      <c r="C133" s="220" t="s">
        <v>936</v>
      </c>
      <c r="D133" s="220" t="s">
        <v>937</v>
      </c>
      <c r="E133" s="221">
        <v>435000</v>
      </c>
      <c r="F133" s="223">
        <v>0</v>
      </c>
      <c r="G133" s="223">
        <v>0</v>
      </c>
      <c r="H133" s="223">
        <v>0</v>
      </c>
      <c r="I133" s="223">
        <v>0</v>
      </c>
      <c r="J133" s="223">
        <v>0</v>
      </c>
      <c r="K133" s="223">
        <v>0</v>
      </c>
      <c r="L133" s="223">
        <f t="shared" ref="L133:L184" si="48">SUM(G133+H133+J133)</f>
        <v>0</v>
      </c>
      <c r="M133" s="223">
        <f t="shared" ref="M133:M184" si="49">SUM(I133+K133)</f>
        <v>0</v>
      </c>
      <c r="N133" s="223">
        <f t="shared" ref="N133:N178" si="50">SUM(E133-L133-M133)</f>
        <v>435000</v>
      </c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4"/>
      <c r="AY133" s="224"/>
      <c r="AZ133" s="224"/>
    </row>
    <row r="134" spans="1:52" s="224" customFormat="1" ht="21" x14ac:dyDescent="0.2">
      <c r="A134" s="233"/>
      <c r="B134" s="220" t="s">
        <v>938</v>
      </c>
      <c r="C134" s="220" t="s">
        <v>939</v>
      </c>
      <c r="D134" s="220" t="s">
        <v>940</v>
      </c>
      <c r="E134" s="221">
        <v>170000</v>
      </c>
      <c r="F134" s="223">
        <v>0</v>
      </c>
      <c r="G134" s="223">
        <v>0</v>
      </c>
      <c r="H134" s="223">
        <v>0</v>
      </c>
      <c r="I134" s="223">
        <v>0</v>
      </c>
      <c r="J134" s="223">
        <v>0</v>
      </c>
      <c r="K134" s="223">
        <v>0</v>
      </c>
      <c r="L134" s="223">
        <f t="shared" si="48"/>
        <v>0</v>
      </c>
      <c r="M134" s="223">
        <f t="shared" si="49"/>
        <v>0</v>
      </c>
      <c r="N134" s="223">
        <f t="shared" si="50"/>
        <v>170000</v>
      </c>
    </row>
    <row r="135" spans="1:52" s="229" customFormat="1" ht="21" x14ac:dyDescent="0.2">
      <c r="A135" s="233"/>
      <c r="B135" s="220" t="s">
        <v>941</v>
      </c>
      <c r="C135" s="220" t="s">
        <v>942</v>
      </c>
      <c r="D135" s="220" t="s">
        <v>943</v>
      </c>
      <c r="E135" s="221">
        <v>120080</v>
      </c>
      <c r="F135" s="223">
        <v>0</v>
      </c>
      <c r="G135" s="223">
        <v>0</v>
      </c>
      <c r="H135" s="223">
        <v>0</v>
      </c>
      <c r="I135" s="223">
        <v>0</v>
      </c>
      <c r="J135" s="223">
        <v>0</v>
      </c>
      <c r="K135" s="223">
        <v>0</v>
      </c>
      <c r="L135" s="223">
        <f t="shared" si="48"/>
        <v>0</v>
      </c>
      <c r="M135" s="223">
        <f t="shared" si="49"/>
        <v>0</v>
      </c>
      <c r="N135" s="223">
        <f t="shared" si="50"/>
        <v>120080</v>
      </c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4"/>
      <c r="AY135" s="224"/>
      <c r="AZ135" s="224"/>
    </row>
    <row r="136" spans="1:52" s="219" customFormat="1" ht="21" x14ac:dyDescent="0.2">
      <c r="A136" s="233"/>
      <c r="B136" s="220" t="s">
        <v>944</v>
      </c>
      <c r="C136" s="220" t="s">
        <v>945</v>
      </c>
      <c r="D136" s="220" t="s">
        <v>946</v>
      </c>
      <c r="E136" s="221">
        <v>55000</v>
      </c>
      <c r="F136" s="223">
        <v>0</v>
      </c>
      <c r="G136" s="223">
        <v>0</v>
      </c>
      <c r="H136" s="223">
        <v>0</v>
      </c>
      <c r="I136" s="223">
        <v>0</v>
      </c>
      <c r="J136" s="223">
        <v>0</v>
      </c>
      <c r="K136" s="223">
        <v>0</v>
      </c>
      <c r="L136" s="223">
        <f t="shared" si="48"/>
        <v>0</v>
      </c>
      <c r="M136" s="223">
        <f t="shared" si="49"/>
        <v>0</v>
      </c>
      <c r="N136" s="223">
        <f t="shared" si="50"/>
        <v>55000</v>
      </c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</row>
    <row r="137" spans="1:52" s="224" customFormat="1" ht="21" x14ac:dyDescent="0.2">
      <c r="A137" s="233"/>
      <c r="B137" s="220" t="s">
        <v>617</v>
      </c>
      <c r="C137" s="220" t="s">
        <v>947</v>
      </c>
      <c r="D137" s="220" t="s">
        <v>948</v>
      </c>
      <c r="E137" s="221">
        <v>70000</v>
      </c>
      <c r="F137" s="223">
        <v>0</v>
      </c>
      <c r="G137" s="223">
        <v>0</v>
      </c>
      <c r="H137" s="223">
        <v>0</v>
      </c>
      <c r="I137" s="223">
        <v>0</v>
      </c>
      <c r="J137" s="223">
        <v>0</v>
      </c>
      <c r="K137" s="223">
        <v>0</v>
      </c>
      <c r="L137" s="223">
        <f t="shared" si="48"/>
        <v>0</v>
      </c>
      <c r="M137" s="223">
        <f t="shared" si="49"/>
        <v>0</v>
      </c>
      <c r="N137" s="223">
        <f t="shared" si="50"/>
        <v>70000</v>
      </c>
    </row>
    <row r="138" spans="1:52" s="224" customFormat="1" ht="21" x14ac:dyDescent="0.2">
      <c r="A138" s="233"/>
      <c r="B138" s="225" t="s">
        <v>949</v>
      </c>
      <c r="C138" s="225" t="s">
        <v>950</v>
      </c>
      <c r="D138" s="225" t="s">
        <v>951</v>
      </c>
      <c r="E138" s="226">
        <v>105000</v>
      </c>
      <c r="F138" s="228">
        <v>0</v>
      </c>
      <c r="G138" s="228">
        <v>0</v>
      </c>
      <c r="H138" s="228">
        <v>0</v>
      </c>
      <c r="I138" s="228">
        <v>0</v>
      </c>
      <c r="J138" s="228">
        <v>0</v>
      </c>
      <c r="K138" s="228">
        <v>0</v>
      </c>
      <c r="L138" s="228">
        <f t="shared" si="48"/>
        <v>0</v>
      </c>
      <c r="M138" s="228">
        <f t="shared" si="49"/>
        <v>0</v>
      </c>
      <c r="N138" s="228">
        <f t="shared" si="50"/>
        <v>105000</v>
      </c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</row>
    <row r="139" spans="1:52" s="219" customFormat="1" ht="21" x14ac:dyDescent="0.2">
      <c r="A139" s="233"/>
      <c r="B139" s="225" t="s">
        <v>952</v>
      </c>
      <c r="C139" s="225" t="s">
        <v>953</v>
      </c>
      <c r="D139" s="225" t="s">
        <v>954</v>
      </c>
      <c r="E139" s="226">
        <v>95000</v>
      </c>
      <c r="F139" s="228">
        <v>0</v>
      </c>
      <c r="G139" s="228">
        <v>0</v>
      </c>
      <c r="H139" s="228">
        <v>0</v>
      </c>
      <c r="I139" s="228">
        <v>0</v>
      </c>
      <c r="J139" s="228">
        <v>0</v>
      </c>
      <c r="K139" s="228">
        <v>0</v>
      </c>
      <c r="L139" s="228">
        <f t="shared" si="48"/>
        <v>0</v>
      </c>
      <c r="M139" s="228">
        <f t="shared" si="49"/>
        <v>0</v>
      </c>
      <c r="N139" s="228">
        <f t="shared" si="50"/>
        <v>95000</v>
      </c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</row>
    <row r="140" spans="1:52" s="219" customFormat="1" ht="21" x14ac:dyDescent="0.2">
      <c r="A140" s="233"/>
      <c r="B140" s="225" t="s">
        <v>955</v>
      </c>
      <c r="C140" s="225" t="s">
        <v>956</v>
      </c>
      <c r="D140" s="225" t="s">
        <v>957</v>
      </c>
      <c r="E140" s="226">
        <v>185000</v>
      </c>
      <c r="F140" s="228">
        <v>0</v>
      </c>
      <c r="G140" s="228">
        <v>0</v>
      </c>
      <c r="H140" s="228">
        <v>0</v>
      </c>
      <c r="I140" s="228">
        <v>0</v>
      </c>
      <c r="J140" s="228">
        <v>0</v>
      </c>
      <c r="K140" s="228">
        <v>0</v>
      </c>
      <c r="L140" s="228">
        <f t="shared" si="48"/>
        <v>0</v>
      </c>
      <c r="M140" s="228">
        <f t="shared" si="49"/>
        <v>0</v>
      </c>
      <c r="N140" s="228">
        <f t="shared" si="50"/>
        <v>185000</v>
      </c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</row>
    <row r="141" spans="1:52" s="219" customFormat="1" ht="21" x14ac:dyDescent="0.2">
      <c r="A141" s="233"/>
      <c r="B141" s="220" t="s">
        <v>958</v>
      </c>
      <c r="C141" s="220" t="s">
        <v>959</v>
      </c>
      <c r="D141" s="220" t="s">
        <v>960</v>
      </c>
      <c r="E141" s="221">
        <v>15000</v>
      </c>
      <c r="F141" s="223">
        <v>0</v>
      </c>
      <c r="G141" s="223">
        <v>0</v>
      </c>
      <c r="H141" s="223">
        <v>0</v>
      </c>
      <c r="I141" s="223">
        <v>0</v>
      </c>
      <c r="J141" s="223">
        <v>0</v>
      </c>
      <c r="K141" s="223">
        <v>0</v>
      </c>
      <c r="L141" s="223">
        <f t="shared" si="48"/>
        <v>0</v>
      </c>
      <c r="M141" s="223">
        <f t="shared" si="49"/>
        <v>0</v>
      </c>
      <c r="N141" s="223">
        <f t="shared" si="50"/>
        <v>15000</v>
      </c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</row>
    <row r="142" spans="1:52" s="219" customFormat="1" ht="21" x14ac:dyDescent="0.2">
      <c r="A142" s="233"/>
      <c r="B142" s="220" t="s">
        <v>958</v>
      </c>
      <c r="C142" s="220" t="s">
        <v>961</v>
      </c>
      <c r="D142" s="220" t="s">
        <v>962</v>
      </c>
      <c r="E142" s="221">
        <v>10000</v>
      </c>
      <c r="F142" s="228">
        <v>0</v>
      </c>
      <c r="G142" s="228">
        <v>0</v>
      </c>
      <c r="H142" s="228">
        <v>0</v>
      </c>
      <c r="I142" s="228">
        <v>0</v>
      </c>
      <c r="J142" s="228">
        <v>0</v>
      </c>
      <c r="K142" s="228">
        <v>0</v>
      </c>
      <c r="L142" s="228">
        <f t="shared" si="48"/>
        <v>0</v>
      </c>
      <c r="M142" s="228">
        <f t="shared" si="49"/>
        <v>0</v>
      </c>
      <c r="N142" s="228">
        <f t="shared" si="50"/>
        <v>10000</v>
      </c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</row>
    <row r="143" spans="1:52" s="219" customFormat="1" ht="21" x14ac:dyDescent="0.2">
      <c r="A143" s="233"/>
      <c r="B143" s="220" t="s">
        <v>824</v>
      </c>
      <c r="C143" s="220" t="s">
        <v>963</v>
      </c>
      <c r="D143" s="220" t="s">
        <v>964</v>
      </c>
      <c r="E143" s="221">
        <v>215000</v>
      </c>
      <c r="F143" s="228">
        <v>0</v>
      </c>
      <c r="G143" s="228">
        <v>0</v>
      </c>
      <c r="H143" s="228">
        <v>0</v>
      </c>
      <c r="I143" s="228">
        <v>0</v>
      </c>
      <c r="J143" s="228">
        <v>0</v>
      </c>
      <c r="K143" s="228">
        <v>0</v>
      </c>
      <c r="L143" s="228">
        <f t="shared" si="48"/>
        <v>0</v>
      </c>
      <c r="M143" s="228">
        <f t="shared" si="49"/>
        <v>0</v>
      </c>
      <c r="N143" s="228">
        <f t="shared" si="50"/>
        <v>215000</v>
      </c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</row>
    <row r="144" spans="1:52" s="224" customFormat="1" ht="21" x14ac:dyDescent="0.2">
      <c r="A144" s="233"/>
      <c r="B144" s="220" t="s">
        <v>965</v>
      </c>
      <c r="C144" s="220" t="s">
        <v>966</v>
      </c>
      <c r="D144" s="220" t="s">
        <v>967</v>
      </c>
      <c r="E144" s="221">
        <v>330000</v>
      </c>
      <c r="F144" s="228">
        <v>0</v>
      </c>
      <c r="G144" s="228">
        <v>0</v>
      </c>
      <c r="H144" s="228">
        <v>0</v>
      </c>
      <c r="I144" s="228">
        <v>0</v>
      </c>
      <c r="J144" s="228">
        <v>0</v>
      </c>
      <c r="K144" s="228">
        <v>0</v>
      </c>
      <c r="L144" s="228">
        <f t="shared" si="48"/>
        <v>0</v>
      </c>
      <c r="M144" s="228">
        <f t="shared" si="49"/>
        <v>0</v>
      </c>
      <c r="N144" s="228">
        <f t="shared" si="50"/>
        <v>330000</v>
      </c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</row>
    <row r="145" spans="1:52" s="229" customFormat="1" ht="21" x14ac:dyDescent="0.2">
      <c r="A145" s="233"/>
      <c r="B145" s="220" t="s">
        <v>968</v>
      </c>
      <c r="C145" s="220" t="s">
        <v>969</v>
      </c>
      <c r="D145" s="220" t="s">
        <v>970</v>
      </c>
      <c r="E145" s="221">
        <v>60000</v>
      </c>
      <c r="F145" s="228">
        <v>0</v>
      </c>
      <c r="G145" s="228">
        <v>0</v>
      </c>
      <c r="H145" s="228">
        <v>0</v>
      </c>
      <c r="I145" s="228">
        <v>0</v>
      </c>
      <c r="J145" s="228">
        <v>0</v>
      </c>
      <c r="K145" s="228">
        <v>0</v>
      </c>
      <c r="L145" s="228">
        <f t="shared" si="48"/>
        <v>0</v>
      </c>
      <c r="M145" s="228">
        <f t="shared" si="49"/>
        <v>0</v>
      </c>
      <c r="N145" s="228">
        <f t="shared" si="50"/>
        <v>60000</v>
      </c>
    </row>
    <row r="146" spans="1:52" s="229" customFormat="1" ht="21" x14ac:dyDescent="0.2">
      <c r="A146" s="233"/>
      <c r="B146" s="220" t="s">
        <v>774</v>
      </c>
      <c r="C146" s="220" t="s">
        <v>971</v>
      </c>
      <c r="D146" s="220" t="s">
        <v>972</v>
      </c>
      <c r="E146" s="221">
        <v>20000</v>
      </c>
      <c r="F146" s="223">
        <v>0</v>
      </c>
      <c r="G146" s="223">
        <v>0</v>
      </c>
      <c r="H146" s="223">
        <v>0</v>
      </c>
      <c r="I146" s="223">
        <v>0</v>
      </c>
      <c r="J146" s="223">
        <v>0</v>
      </c>
      <c r="K146" s="223">
        <v>0</v>
      </c>
      <c r="L146" s="223">
        <f t="shared" si="48"/>
        <v>0</v>
      </c>
      <c r="M146" s="223">
        <f t="shared" si="49"/>
        <v>0</v>
      </c>
      <c r="N146" s="223">
        <f t="shared" si="50"/>
        <v>20000</v>
      </c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</row>
    <row r="147" spans="1:52" s="219" customFormat="1" ht="21" x14ac:dyDescent="0.2">
      <c r="A147" s="233"/>
      <c r="B147" s="220" t="s">
        <v>774</v>
      </c>
      <c r="C147" s="220" t="s">
        <v>973</v>
      </c>
      <c r="D147" s="220" t="s">
        <v>974</v>
      </c>
      <c r="E147" s="221">
        <v>40000</v>
      </c>
      <c r="F147" s="228">
        <v>0</v>
      </c>
      <c r="G147" s="228">
        <v>0</v>
      </c>
      <c r="H147" s="228">
        <v>0</v>
      </c>
      <c r="I147" s="228">
        <v>0</v>
      </c>
      <c r="J147" s="228">
        <v>0</v>
      </c>
      <c r="K147" s="228">
        <v>0</v>
      </c>
      <c r="L147" s="228">
        <f t="shared" si="48"/>
        <v>0</v>
      </c>
      <c r="M147" s="228">
        <f t="shared" si="49"/>
        <v>0</v>
      </c>
      <c r="N147" s="228">
        <f t="shared" si="50"/>
        <v>40000</v>
      </c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</row>
    <row r="148" spans="1:52" s="224" customFormat="1" ht="21" x14ac:dyDescent="0.2">
      <c r="A148" s="233"/>
      <c r="B148" s="220" t="s">
        <v>975</v>
      </c>
      <c r="C148" s="220" t="s">
        <v>976</v>
      </c>
      <c r="D148" s="220" t="s">
        <v>977</v>
      </c>
      <c r="E148" s="221">
        <v>8700</v>
      </c>
      <c r="F148" s="228">
        <v>0</v>
      </c>
      <c r="G148" s="228">
        <v>0</v>
      </c>
      <c r="H148" s="228">
        <v>0</v>
      </c>
      <c r="I148" s="228">
        <v>0</v>
      </c>
      <c r="J148" s="228">
        <v>0</v>
      </c>
      <c r="K148" s="228">
        <v>0</v>
      </c>
      <c r="L148" s="228">
        <f t="shared" si="48"/>
        <v>0</v>
      </c>
      <c r="M148" s="228">
        <f t="shared" si="49"/>
        <v>0</v>
      </c>
      <c r="N148" s="228">
        <f t="shared" si="50"/>
        <v>8700</v>
      </c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</row>
    <row r="149" spans="1:52" s="224" customFormat="1" ht="21" x14ac:dyDescent="0.2">
      <c r="A149" s="233"/>
      <c r="B149" s="220" t="s">
        <v>978</v>
      </c>
      <c r="C149" s="220" t="s">
        <v>979</v>
      </c>
      <c r="D149" s="220" t="s">
        <v>980</v>
      </c>
      <c r="E149" s="221">
        <v>15000</v>
      </c>
      <c r="F149" s="228">
        <v>0</v>
      </c>
      <c r="G149" s="228">
        <v>0</v>
      </c>
      <c r="H149" s="228">
        <v>0</v>
      </c>
      <c r="I149" s="228">
        <v>0</v>
      </c>
      <c r="J149" s="228">
        <v>0</v>
      </c>
      <c r="K149" s="228">
        <v>0</v>
      </c>
      <c r="L149" s="228">
        <f t="shared" si="48"/>
        <v>0</v>
      </c>
      <c r="M149" s="228">
        <f t="shared" si="49"/>
        <v>0</v>
      </c>
      <c r="N149" s="228">
        <f t="shared" si="50"/>
        <v>15000</v>
      </c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</row>
    <row r="150" spans="1:52" s="224" customFormat="1" ht="21" x14ac:dyDescent="0.2">
      <c r="A150" s="220"/>
      <c r="B150" s="220" t="s">
        <v>780</v>
      </c>
      <c r="C150" s="220" t="s">
        <v>981</v>
      </c>
      <c r="D150" s="220" t="s">
        <v>982</v>
      </c>
      <c r="E150" s="221">
        <v>125000</v>
      </c>
      <c r="F150" s="230">
        <v>0</v>
      </c>
      <c r="G150" s="230">
        <v>0</v>
      </c>
      <c r="H150" s="230">
        <v>0</v>
      </c>
      <c r="I150" s="230">
        <v>0</v>
      </c>
      <c r="J150" s="230">
        <v>0</v>
      </c>
      <c r="K150" s="230">
        <v>0</v>
      </c>
      <c r="L150" s="230">
        <f t="shared" si="48"/>
        <v>0</v>
      </c>
      <c r="M150" s="230">
        <f t="shared" si="49"/>
        <v>0</v>
      </c>
      <c r="N150" s="230">
        <f t="shared" si="50"/>
        <v>125000</v>
      </c>
    </row>
    <row r="151" spans="1:52" s="224" customFormat="1" ht="21" x14ac:dyDescent="0.2">
      <c r="A151" s="220"/>
      <c r="B151" s="220" t="s">
        <v>780</v>
      </c>
      <c r="C151" s="220" t="s">
        <v>983</v>
      </c>
      <c r="D151" s="220" t="s">
        <v>984</v>
      </c>
      <c r="E151" s="221">
        <v>180000</v>
      </c>
      <c r="F151" s="230">
        <v>0</v>
      </c>
      <c r="G151" s="230">
        <v>0</v>
      </c>
      <c r="H151" s="230">
        <v>0</v>
      </c>
      <c r="I151" s="230">
        <v>0</v>
      </c>
      <c r="J151" s="230">
        <v>0</v>
      </c>
      <c r="K151" s="230">
        <v>0</v>
      </c>
      <c r="L151" s="230">
        <f t="shared" si="48"/>
        <v>0</v>
      </c>
      <c r="M151" s="230">
        <f t="shared" si="49"/>
        <v>0</v>
      </c>
      <c r="N151" s="230">
        <f t="shared" si="50"/>
        <v>180000</v>
      </c>
    </row>
    <row r="152" spans="1:52" s="224" customFormat="1" ht="21" x14ac:dyDescent="0.2">
      <c r="A152" s="220"/>
      <c r="B152" s="220" t="s">
        <v>662</v>
      </c>
      <c r="C152" s="220" t="s">
        <v>985</v>
      </c>
      <c r="D152" s="220" t="s">
        <v>986</v>
      </c>
      <c r="E152" s="221">
        <v>269955</v>
      </c>
      <c r="F152" s="230">
        <v>0</v>
      </c>
      <c r="G152" s="230">
        <v>0</v>
      </c>
      <c r="H152" s="230">
        <v>0</v>
      </c>
      <c r="I152" s="230">
        <v>0</v>
      </c>
      <c r="J152" s="230">
        <v>0</v>
      </c>
      <c r="K152" s="230">
        <v>0</v>
      </c>
      <c r="L152" s="230">
        <f t="shared" si="48"/>
        <v>0</v>
      </c>
      <c r="M152" s="230">
        <f t="shared" si="49"/>
        <v>0</v>
      </c>
      <c r="N152" s="230">
        <f t="shared" si="50"/>
        <v>269955</v>
      </c>
    </row>
    <row r="153" spans="1:52" s="224" customFormat="1" ht="21" x14ac:dyDescent="0.2">
      <c r="A153" s="220"/>
      <c r="B153" s="220" t="s">
        <v>662</v>
      </c>
      <c r="C153" s="220" t="s">
        <v>987</v>
      </c>
      <c r="D153" s="220" t="s">
        <v>988</v>
      </c>
      <c r="E153" s="221">
        <v>32000</v>
      </c>
      <c r="F153" s="230">
        <v>0</v>
      </c>
      <c r="G153" s="230">
        <v>0</v>
      </c>
      <c r="H153" s="230">
        <v>0</v>
      </c>
      <c r="I153" s="230">
        <v>0</v>
      </c>
      <c r="J153" s="230">
        <v>0</v>
      </c>
      <c r="K153" s="230">
        <v>0</v>
      </c>
      <c r="L153" s="230">
        <f t="shared" si="48"/>
        <v>0</v>
      </c>
      <c r="M153" s="230">
        <f t="shared" si="49"/>
        <v>0</v>
      </c>
      <c r="N153" s="230">
        <f t="shared" si="50"/>
        <v>32000</v>
      </c>
    </row>
    <row r="154" spans="1:52" s="224" customFormat="1" ht="21" x14ac:dyDescent="0.2">
      <c r="A154" s="220"/>
      <c r="B154" s="220" t="s">
        <v>989</v>
      </c>
      <c r="C154" s="220" t="s">
        <v>990</v>
      </c>
      <c r="D154" s="220" t="s">
        <v>991</v>
      </c>
      <c r="E154" s="221">
        <v>40000</v>
      </c>
      <c r="F154" s="230">
        <v>0</v>
      </c>
      <c r="G154" s="230">
        <v>0</v>
      </c>
      <c r="H154" s="230">
        <v>0</v>
      </c>
      <c r="I154" s="230">
        <v>0</v>
      </c>
      <c r="J154" s="230">
        <v>0</v>
      </c>
      <c r="K154" s="230">
        <v>0</v>
      </c>
      <c r="L154" s="230">
        <f t="shared" si="48"/>
        <v>0</v>
      </c>
      <c r="M154" s="230">
        <f t="shared" si="49"/>
        <v>0</v>
      </c>
      <c r="N154" s="230">
        <f t="shared" si="50"/>
        <v>40000</v>
      </c>
    </row>
    <row r="155" spans="1:52" s="224" customFormat="1" ht="21" x14ac:dyDescent="0.2">
      <c r="A155" s="220"/>
      <c r="B155" s="220" t="s">
        <v>992</v>
      </c>
      <c r="C155" s="220" t="s">
        <v>993</v>
      </c>
      <c r="D155" s="220" t="s">
        <v>994</v>
      </c>
      <c r="E155" s="221">
        <v>43800</v>
      </c>
      <c r="F155" s="230">
        <v>0</v>
      </c>
      <c r="G155" s="230">
        <v>0</v>
      </c>
      <c r="H155" s="230">
        <v>0</v>
      </c>
      <c r="I155" s="230">
        <v>0</v>
      </c>
      <c r="J155" s="230">
        <v>0</v>
      </c>
      <c r="K155" s="230">
        <v>0</v>
      </c>
      <c r="L155" s="230">
        <f t="shared" si="48"/>
        <v>0</v>
      </c>
      <c r="M155" s="230">
        <f t="shared" si="49"/>
        <v>0</v>
      </c>
      <c r="N155" s="230">
        <f t="shared" si="50"/>
        <v>43800</v>
      </c>
    </row>
    <row r="156" spans="1:52" s="229" customFormat="1" ht="21" x14ac:dyDescent="0.2">
      <c r="A156" s="225"/>
      <c r="B156" s="225" t="s">
        <v>995</v>
      </c>
      <c r="C156" s="225" t="s">
        <v>996</v>
      </c>
      <c r="D156" s="225" t="s">
        <v>997</v>
      </c>
      <c r="E156" s="226">
        <v>59600</v>
      </c>
      <c r="F156" s="231">
        <v>0</v>
      </c>
      <c r="G156" s="231">
        <v>0</v>
      </c>
      <c r="H156" s="231">
        <v>0</v>
      </c>
      <c r="I156" s="231">
        <v>0</v>
      </c>
      <c r="J156" s="231">
        <v>0</v>
      </c>
      <c r="K156" s="231">
        <v>0</v>
      </c>
      <c r="L156" s="231">
        <f t="shared" si="48"/>
        <v>0</v>
      </c>
      <c r="M156" s="231">
        <f t="shared" si="49"/>
        <v>0</v>
      </c>
      <c r="N156" s="231">
        <f t="shared" si="50"/>
        <v>59600</v>
      </c>
    </row>
    <row r="157" spans="1:52" s="229" customFormat="1" ht="21" x14ac:dyDescent="0.2">
      <c r="A157" s="225"/>
      <c r="B157" s="225" t="s">
        <v>830</v>
      </c>
      <c r="C157" s="225" t="s">
        <v>998</v>
      </c>
      <c r="D157" s="225" t="s">
        <v>999</v>
      </c>
      <c r="E157" s="226">
        <v>13200</v>
      </c>
      <c r="F157" s="231">
        <v>0</v>
      </c>
      <c r="G157" s="231">
        <v>0</v>
      </c>
      <c r="H157" s="231">
        <v>0</v>
      </c>
      <c r="I157" s="231">
        <v>0</v>
      </c>
      <c r="J157" s="231">
        <v>0</v>
      </c>
      <c r="K157" s="231">
        <v>0</v>
      </c>
      <c r="L157" s="231">
        <f t="shared" si="48"/>
        <v>0</v>
      </c>
      <c r="M157" s="231">
        <f t="shared" si="49"/>
        <v>0</v>
      </c>
      <c r="N157" s="231">
        <f t="shared" si="50"/>
        <v>13200</v>
      </c>
    </row>
    <row r="158" spans="1:52" s="229" customFormat="1" ht="21" x14ac:dyDescent="0.2">
      <c r="A158" s="225"/>
      <c r="B158" s="225" t="s">
        <v>833</v>
      </c>
      <c r="C158" s="225" t="s">
        <v>1000</v>
      </c>
      <c r="D158" s="225" t="s">
        <v>1001</v>
      </c>
      <c r="E158" s="226">
        <v>31600</v>
      </c>
      <c r="F158" s="231">
        <v>0</v>
      </c>
      <c r="G158" s="231">
        <v>0</v>
      </c>
      <c r="H158" s="231">
        <v>0</v>
      </c>
      <c r="I158" s="231">
        <v>0</v>
      </c>
      <c r="J158" s="231">
        <v>0</v>
      </c>
      <c r="K158" s="231">
        <v>0</v>
      </c>
      <c r="L158" s="231">
        <f t="shared" si="48"/>
        <v>0</v>
      </c>
      <c r="M158" s="231">
        <f t="shared" si="49"/>
        <v>0</v>
      </c>
      <c r="N158" s="231">
        <f t="shared" si="50"/>
        <v>31600</v>
      </c>
    </row>
    <row r="159" spans="1:52" s="229" customFormat="1" ht="21" x14ac:dyDescent="0.2">
      <c r="A159" s="225"/>
      <c r="B159" s="225" t="s">
        <v>1002</v>
      </c>
      <c r="C159" s="225" t="s">
        <v>1003</v>
      </c>
      <c r="D159" s="225" t="s">
        <v>1004</v>
      </c>
      <c r="E159" s="226">
        <v>45000</v>
      </c>
      <c r="F159" s="231">
        <v>0</v>
      </c>
      <c r="G159" s="231">
        <v>0</v>
      </c>
      <c r="H159" s="231">
        <v>0</v>
      </c>
      <c r="I159" s="231">
        <v>0</v>
      </c>
      <c r="J159" s="231">
        <v>0</v>
      </c>
      <c r="K159" s="231">
        <v>0</v>
      </c>
      <c r="L159" s="231">
        <f t="shared" si="48"/>
        <v>0</v>
      </c>
      <c r="M159" s="231">
        <f t="shared" si="49"/>
        <v>0</v>
      </c>
      <c r="N159" s="231">
        <f t="shared" si="50"/>
        <v>45000</v>
      </c>
    </row>
    <row r="160" spans="1:52" s="229" customFormat="1" ht="21" x14ac:dyDescent="0.2">
      <c r="A160" s="225"/>
      <c r="B160" s="220" t="s">
        <v>902</v>
      </c>
      <c r="C160" s="220" t="s">
        <v>1005</v>
      </c>
      <c r="D160" s="220" t="s">
        <v>1006</v>
      </c>
      <c r="E160" s="221">
        <v>20000</v>
      </c>
      <c r="F160" s="231">
        <v>0</v>
      </c>
      <c r="G160" s="231">
        <v>0</v>
      </c>
      <c r="H160" s="231">
        <v>0</v>
      </c>
      <c r="I160" s="231">
        <v>0</v>
      </c>
      <c r="J160" s="231">
        <v>0</v>
      </c>
      <c r="K160" s="231">
        <v>0</v>
      </c>
      <c r="L160" s="231">
        <f t="shared" si="48"/>
        <v>0</v>
      </c>
      <c r="M160" s="231">
        <f t="shared" si="49"/>
        <v>0</v>
      </c>
      <c r="N160" s="231">
        <f t="shared" si="50"/>
        <v>20000</v>
      </c>
    </row>
    <row r="161" spans="1:14" s="229" customFormat="1" ht="21" x14ac:dyDescent="0.2">
      <c r="A161" s="225"/>
      <c r="B161" s="220" t="s">
        <v>902</v>
      </c>
      <c r="C161" s="220" t="s">
        <v>1007</v>
      </c>
      <c r="D161" s="220" t="s">
        <v>1008</v>
      </c>
      <c r="E161" s="221">
        <v>419980</v>
      </c>
      <c r="F161" s="231">
        <v>0</v>
      </c>
      <c r="G161" s="231">
        <v>0</v>
      </c>
      <c r="H161" s="231">
        <v>0</v>
      </c>
      <c r="I161" s="231">
        <v>0</v>
      </c>
      <c r="J161" s="231">
        <v>0</v>
      </c>
      <c r="K161" s="231">
        <v>0</v>
      </c>
      <c r="L161" s="231">
        <f t="shared" si="48"/>
        <v>0</v>
      </c>
      <c r="M161" s="231">
        <f t="shared" si="49"/>
        <v>0</v>
      </c>
      <c r="N161" s="231">
        <f t="shared" si="50"/>
        <v>419980</v>
      </c>
    </row>
    <row r="162" spans="1:14" s="229" customFormat="1" ht="21" x14ac:dyDescent="0.2">
      <c r="A162" s="225"/>
      <c r="B162" s="220" t="s">
        <v>908</v>
      </c>
      <c r="C162" s="220" t="s">
        <v>1009</v>
      </c>
      <c r="D162" s="220" t="s">
        <v>1010</v>
      </c>
      <c r="E162" s="221">
        <v>120350</v>
      </c>
      <c r="F162" s="231">
        <v>0</v>
      </c>
      <c r="G162" s="231">
        <v>0</v>
      </c>
      <c r="H162" s="231">
        <v>0</v>
      </c>
      <c r="I162" s="231">
        <v>0</v>
      </c>
      <c r="J162" s="231">
        <v>0</v>
      </c>
      <c r="K162" s="231">
        <v>0</v>
      </c>
      <c r="L162" s="231">
        <f t="shared" si="48"/>
        <v>0</v>
      </c>
      <c r="M162" s="231">
        <f t="shared" si="49"/>
        <v>0</v>
      </c>
      <c r="N162" s="231">
        <f t="shared" si="50"/>
        <v>120350</v>
      </c>
    </row>
    <row r="163" spans="1:14" s="229" customFormat="1" ht="21" x14ac:dyDescent="0.2">
      <c r="A163" s="225"/>
      <c r="B163" s="220" t="s">
        <v>1011</v>
      </c>
      <c r="C163" s="220" t="s">
        <v>1012</v>
      </c>
      <c r="D163" s="220" t="s">
        <v>1013</v>
      </c>
      <c r="E163" s="221">
        <v>-520</v>
      </c>
      <c r="F163" s="231">
        <v>0</v>
      </c>
      <c r="G163" s="231">
        <v>0</v>
      </c>
      <c r="H163" s="231">
        <v>0</v>
      </c>
      <c r="I163" s="231">
        <v>0</v>
      </c>
      <c r="J163" s="231">
        <v>0</v>
      </c>
      <c r="K163" s="231">
        <v>0</v>
      </c>
      <c r="L163" s="231">
        <f t="shared" si="48"/>
        <v>0</v>
      </c>
      <c r="M163" s="231">
        <f t="shared" si="49"/>
        <v>0</v>
      </c>
      <c r="N163" s="231">
        <f t="shared" si="50"/>
        <v>-520</v>
      </c>
    </row>
    <row r="164" spans="1:14" s="229" customFormat="1" ht="21" x14ac:dyDescent="0.2">
      <c r="A164" s="225"/>
      <c r="B164" s="220" t="s">
        <v>1011</v>
      </c>
      <c r="C164" s="220" t="s">
        <v>1014</v>
      </c>
      <c r="D164" s="220" t="s">
        <v>1015</v>
      </c>
      <c r="E164" s="221">
        <v>520</v>
      </c>
      <c r="F164" s="231">
        <v>0</v>
      </c>
      <c r="G164" s="231">
        <v>0</v>
      </c>
      <c r="H164" s="231">
        <v>0</v>
      </c>
      <c r="I164" s="231">
        <v>0</v>
      </c>
      <c r="J164" s="231">
        <v>0</v>
      </c>
      <c r="K164" s="231">
        <v>0</v>
      </c>
      <c r="L164" s="231">
        <f t="shared" si="48"/>
        <v>0</v>
      </c>
      <c r="M164" s="231">
        <f t="shared" si="49"/>
        <v>0</v>
      </c>
      <c r="N164" s="231">
        <f t="shared" si="50"/>
        <v>520</v>
      </c>
    </row>
    <row r="165" spans="1:14" s="229" customFormat="1" ht="21" x14ac:dyDescent="0.2">
      <c r="A165" s="225"/>
      <c r="B165" s="220" t="s">
        <v>911</v>
      </c>
      <c r="C165" s="220" t="s">
        <v>1016</v>
      </c>
      <c r="D165" s="220" t="s">
        <v>1017</v>
      </c>
      <c r="E165" s="221">
        <v>255020</v>
      </c>
      <c r="F165" s="231">
        <v>0</v>
      </c>
      <c r="G165" s="231">
        <v>0</v>
      </c>
      <c r="H165" s="231">
        <v>0</v>
      </c>
      <c r="I165" s="231">
        <v>0</v>
      </c>
      <c r="J165" s="231">
        <v>0</v>
      </c>
      <c r="K165" s="231">
        <v>0</v>
      </c>
      <c r="L165" s="231">
        <f t="shared" si="48"/>
        <v>0</v>
      </c>
      <c r="M165" s="231">
        <f t="shared" si="49"/>
        <v>0</v>
      </c>
      <c r="N165" s="231">
        <f t="shared" si="50"/>
        <v>255020</v>
      </c>
    </row>
    <row r="166" spans="1:14" s="229" customFormat="1" ht="21" x14ac:dyDescent="0.2">
      <c r="A166" s="225"/>
      <c r="B166" s="220" t="s">
        <v>911</v>
      </c>
      <c r="C166" s="220" t="s">
        <v>1018</v>
      </c>
      <c r="D166" s="220" t="s">
        <v>1019</v>
      </c>
      <c r="E166" s="221">
        <v>20000</v>
      </c>
      <c r="F166" s="231">
        <v>0</v>
      </c>
      <c r="G166" s="231">
        <v>0</v>
      </c>
      <c r="H166" s="231">
        <v>0</v>
      </c>
      <c r="I166" s="231">
        <v>0</v>
      </c>
      <c r="J166" s="231">
        <v>0</v>
      </c>
      <c r="K166" s="231">
        <v>0</v>
      </c>
      <c r="L166" s="231">
        <f t="shared" si="48"/>
        <v>0</v>
      </c>
      <c r="M166" s="231">
        <f t="shared" si="49"/>
        <v>0</v>
      </c>
      <c r="N166" s="231">
        <f t="shared" si="50"/>
        <v>20000</v>
      </c>
    </row>
    <row r="167" spans="1:14" s="229" customFormat="1" ht="21" x14ac:dyDescent="0.2">
      <c r="A167" s="225"/>
      <c r="B167" s="225" t="s">
        <v>1020</v>
      </c>
      <c r="C167" s="225" t="s">
        <v>1021</v>
      </c>
      <c r="D167" s="225" t="s">
        <v>1022</v>
      </c>
      <c r="E167" s="226">
        <v>130000</v>
      </c>
      <c r="F167" s="231">
        <v>0</v>
      </c>
      <c r="G167" s="231">
        <v>0</v>
      </c>
      <c r="H167" s="231">
        <v>0</v>
      </c>
      <c r="I167" s="231">
        <v>0</v>
      </c>
      <c r="J167" s="231">
        <v>0</v>
      </c>
      <c r="K167" s="231">
        <v>0</v>
      </c>
      <c r="L167" s="231">
        <f t="shared" si="48"/>
        <v>0</v>
      </c>
      <c r="M167" s="231">
        <f t="shared" si="49"/>
        <v>0</v>
      </c>
      <c r="N167" s="231">
        <f t="shared" si="50"/>
        <v>130000</v>
      </c>
    </row>
    <row r="168" spans="1:14" s="229" customFormat="1" ht="21" x14ac:dyDescent="0.2">
      <c r="A168" s="225"/>
      <c r="B168" s="225" t="s">
        <v>1020</v>
      </c>
      <c r="C168" s="225" t="s">
        <v>1023</v>
      </c>
      <c r="D168" s="225" t="s">
        <v>1024</v>
      </c>
      <c r="E168" s="226">
        <v>45000</v>
      </c>
      <c r="F168" s="231">
        <v>0</v>
      </c>
      <c r="G168" s="231">
        <v>0</v>
      </c>
      <c r="H168" s="231">
        <v>0</v>
      </c>
      <c r="I168" s="231">
        <v>0</v>
      </c>
      <c r="J168" s="231">
        <v>0</v>
      </c>
      <c r="K168" s="231">
        <v>0</v>
      </c>
      <c r="L168" s="231">
        <f t="shared" si="48"/>
        <v>0</v>
      </c>
      <c r="M168" s="231">
        <f t="shared" si="49"/>
        <v>0</v>
      </c>
      <c r="N168" s="231">
        <f t="shared" si="50"/>
        <v>45000</v>
      </c>
    </row>
    <row r="169" spans="1:14" s="229" customFormat="1" ht="21" x14ac:dyDescent="0.2">
      <c r="A169" s="225"/>
      <c r="B169" s="225" t="s">
        <v>1025</v>
      </c>
      <c r="C169" s="225" t="s">
        <v>1026</v>
      </c>
      <c r="D169" s="225" t="s">
        <v>1027</v>
      </c>
      <c r="E169" s="226">
        <v>226000</v>
      </c>
      <c r="F169" s="231">
        <v>0</v>
      </c>
      <c r="G169" s="231">
        <v>0</v>
      </c>
      <c r="H169" s="231">
        <v>0</v>
      </c>
      <c r="I169" s="231">
        <v>0</v>
      </c>
      <c r="J169" s="231">
        <v>0</v>
      </c>
      <c r="K169" s="231">
        <v>0</v>
      </c>
      <c r="L169" s="231">
        <f t="shared" si="48"/>
        <v>0</v>
      </c>
      <c r="M169" s="231">
        <f t="shared" si="49"/>
        <v>0</v>
      </c>
      <c r="N169" s="231">
        <f t="shared" si="50"/>
        <v>226000</v>
      </c>
    </row>
    <row r="170" spans="1:14" s="229" customFormat="1" ht="21" x14ac:dyDescent="0.2">
      <c r="A170" s="225"/>
      <c r="B170" s="225" t="s">
        <v>1025</v>
      </c>
      <c r="C170" s="225" t="s">
        <v>1028</v>
      </c>
      <c r="D170" s="225" t="s">
        <v>1029</v>
      </c>
      <c r="E170" s="226">
        <v>5000</v>
      </c>
      <c r="F170" s="231">
        <v>0</v>
      </c>
      <c r="G170" s="231">
        <v>0</v>
      </c>
      <c r="H170" s="231">
        <v>0</v>
      </c>
      <c r="I170" s="231">
        <v>0</v>
      </c>
      <c r="J170" s="231">
        <v>0</v>
      </c>
      <c r="K170" s="231">
        <v>0</v>
      </c>
      <c r="L170" s="231">
        <f t="shared" si="48"/>
        <v>0</v>
      </c>
      <c r="M170" s="231">
        <f t="shared" si="49"/>
        <v>0</v>
      </c>
      <c r="N170" s="231">
        <f t="shared" si="50"/>
        <v>5000</v>
      </c>
    </row>
    <row r="171" spans="1:14" s="229" customFormat="1" ht="21" x14ac:dyDescent="0.2">
      <c r="A171" s="225"/>
      <c r="B171" s="225" t="s">
        <v>1030</v>
      </c>
      <c r="C171" s="225" t="s">
        <v>1031</v>
      </c>
      <c r="D171" s="225" t="s">
        <v>1032</v>
      </c>
      <c r="E171" s="226">
        <v>198980</v>
      </c>
      <c r="F171" s="231">
        <v>0</v>
      </c>
      <c r="G171" s="231">
        <v>0</v>
      </c>
      <c r="H171" s="231">
        <v>0</v>
      </c>
      <c r="I171" s="231">
        <v>0</v>
      </c>
      <c r="J171" s="231">
        <v>0</v>
      </c>
      <c r="K171" s="231">
        <v>0</v>
      </c>
      <c r="L171" s="231">
        <f t="shared" si="48"/>
        <v>0</v>
      </c>
      <c r="M171" s="231">
        <f t="shared" si="49"/>
        <v>0</v>
      </c>
      <c r="N171" s="231">
        <f t="shared" si="50"/>
        <v>198980</v>
      </c>
    </row>
    <row r="172" spans="1:14" s="229" customFormat="1" ht="21" x14ac:dyDescent="0.2">
      <c r="A172" s="225"/>
      <c r="B172" s="225" t="s">
        <v>1030</v>
      </c>
      <c r="C172" s="225" t="s">
        <v>1033</v>
      </c>
      <c r="D172" s="225" t="s">
        <v>1034</v>
      </c>
      <c r="E172" s="226">
        <v>70000</v>
      </c>
      <c r="F172" s="231">
        <v>0</v>
      </c>
      <c r="G172" s="231">
        <v>0</v>
      </c>
      <c r="H172" s="231">
        <v>0</v>
      </c>
      <c r="I172" s="231">
        <v>0</v>
      </c>
      <c r="J172" s="231">
        <v>0</v>
      </c>
      <c r="K172" s="231">
        <v>0</v>
      </c>
      <c r="L172" s="231">
        <f t="shared" si="48"/>
        <v>0</v>
      </c>
      <c r="M172" s="231">
        <f t="shared" si="49"/>
        <v>0</v>
      </c>
      <c r="N172" s="231">
        <f t="shared" si="50"/>
        <v>70000</v>
      </c>
    </row>
    <row r="173" spans="1:14" s="229" customFormat="1" ht="21" x14ac:dyDescent="0.2">
      <c r="A173" s="225"/>
      <c r="B173" s="225" t="s">
        <v>917</v>
      </c>
      <c r="C173" s="225" t="s">
        <v>1035</v>
      </c>
      <c r="D173" s="225" t="s">
        <v>1036</v>
      </c>
      <c r="E173" s="226">
        <v>135025</v>
      </c>
      <c r="F173" s="231">
        <v>0</v>
      </c>
      <c r="G173" s="231">
        <v>0</v>
      </c>
      <c r="H173" s="231">
        <v>0</v>
      </c>
      <c r="I173" s="231">
        <v>0</v>
      </c>
      <c r="J173" s="231">
        <v>0</v>
      </c>
      <c r="K173" s="231">
        <v>0</v>
      </c>
      <c r="L173" s="231">
        <f t="shared" si="48"/>
        <v>0</v>
      </c>
      <c r="M173" s="231">
        <f t="shared" si="49"/>
        <v>0</v>
      </c>
      <c r="N173" s="231">
        <f t="shared" si="50"/>
        <v>135025</v>
      </c>
    </row>
    <row r="174" spans="1:14" s="229" customFormat="1" ht="21" x14ac:dyDescent="0.2">
      <c r="A174" s="225"/>
      <c r="B174" s="220" t="s">
        <v>1037</v>
      </c>
      <c r="C174" s="220" t="s">
        <v>1038</v>
      </c>
      <c r="D174" s="220" t="s">
        <v>1039</v>
      </c>
      <c r="E174" s="221">
        <v>80000</v>
      </c>
      <c r="F174" s="231">
        <v>0</v>
      </c>
      <c r="G174" s="231">
        <v>0</v>
      </c>
      <c r="H174" s="231">
        <v>0</v>
      </c>
      <c r="I174" s="231">
        <v>0</v>
      </c>
      <c r="J174" s="231">
        <v>0</v>
      </c>
      <c r="K174" s="231">
        <v>0</v>
      </c>
      <c r="L174" s="231">
        <f t="shared" si="48"/>
        <v>0</v>
      </c>
      <c r="M174" s="231">
        <f t="shared" si="49"/>
        <v>0</v>
      </c>
      <c r="N174" s="231">
        <f t="shared" si="50"/>
        <v>80000</v>
      </c>
    </row>
    <row r="175" spans="1:14" s="229" customFormat="1" ht="21" x14ac:dyDescent="0.2">
      <c r="A175" s="225"/>
      <c r="B175" s="220" t="s">
        <v>671</v>
      </c>
      <c r="C175" s="220" t="s">
        <v>1040</v>
      </c>
      <c r="D175" s="220" t="s">
        <v>1041</v>
      </c>
      <c r="E175" s="221">
        <v>50045</v>
      </c>
      <c r="F175" s="231">
        <v>0</v>
      </c>
      <c r="G175" s="231">
        <v>0</v>
      </c>
      <c r="H175" s="231">
        <v>0</v>
      </c>
      <c r="I175" s="231">
        <v>0</v>
      </c>
      <c r="J175" s="231">
        <v>0</v>
      </c>
      <c r="K175" s="231">
        <v>0</v>
      </c>
      <c r="L175" s="231">
        <f t="shared" si="48"/>
        <v>0</v>
      </c>
      <c r="M175" s="231">
        <f t="shared" si="49"/>
        <v>0</v>
      </c>
      <c r="N175" s="231">
        <f t="shared" si="50"/>
        <v>50045</v>
      </c>
    </row>
    <row r="176" spans="1:14" s="229" customFormat="1" ht="21" x14ac:dyDescent="0.2">
      <c r="A176" s="225"/>
      <c r="B176" s="225" t="s">
        <v>677</v>
      </c>
      <c r="C176" s="225" t="s">
        <v>1042</v>
      </c>
      <c r="D176" s="225" t="s">
        <v>1043</v>
      </c>
      <c r="E176" s="231">
        <v>493000</v>
      </c>
      <c r="F176" s="231">
        <v>0</v>
      </c>
      <c r="G176" s="231">
        <v>0</v>
      </c>
      <c r="H176" s="231">
        <v>0</v>
      </c>
      <c r="I176" s="231">
        <v>0</v>
      </c>
      <c r="J176" s="231">
        <v>0</v>
      </c>
      <c r="K176" s="231">
        <v>0</v>
      </c>
      <c r="L176" s="231">
        <f t="shared" si="48"/>
        <v>0</v>
      </c>
      <c r="M176" s="231">
        <f t="shared" si="49"/>
        <v>0</v>
      </c>
      <c r="N176" s="231">
        <f t="shared" si="50"/>
        <v>493000</v>
      </c>
    </row>
    <row r="177" spans="1:14" s="229" customFormat="1" ht="21" x14ac:dyDescent="0.2">
      <c r="A177" s="225"/>
      <c r="B177" s="225" t="s">
        <v>794</v>
      </c>
      <c r="C177" s="225" t="s">
        <v>1044</v>
      </c>
      <c r="D177" s="225" t="s">
        <v>1045</v>
      </c>
      <c r="E177" s="231">
        <v>275000</v>
      </c>
      <c r="F177" s="231">
        <v>0</v>
      </c>
      <c r="G177" s="231">
        <v>0</v>
      </c>
      <c r="H177" s="231">
        <v>0</v>
      </c>
      <c r="I177" s="231">
        <v>0</v>
      </c>
      <c r="J177" s="231">
        <v>0</v>
      </c>
      <c r="K177" s="231">
        <v>0</v>
      </c>
      <c r="L177" s="231">
        <f t="shared" si="48"/>
        <v>0</v>
      </c>
      <c r="M177" s="231">
        <f t="shared" si="49"/>
        <v>0</v>
      </c>
      <c r="N177" s="231">
        <f t="shared" si="50"/>
        <v>275000</v>
      </c>
    </row>
    <row r="178" spans="1:14" s="229" customFormat="1" ht="21" x14ac:dyDescent="0.2">
      <c r="A178" s="225"/>
      <c r="B178" s="225" t="s">
        <v>794</v>
      </c>
      <c r="C178" s="225" t="s">
        <v>1046</v>
      </c>
      <c r="D178" s="225" t="s">
        <v>1047</v>
      </c>
      <c r="E178" s="231">
        <v>25000</v>
      </c>
      <c r="F178" s="231">
        <v>0</v>
      </c>
      <c r="G178" s="231">
        <v>0</v>
      </c>
      <c r="H178" s="231">
        <v>0</v>
      </c>
      <c r="I178" s="231">
        <v>0</v>
      </c>
      <c r="J178" s="231">
        <v>0</v>
      </c>
      <c r="K178" s="231">
        <v>0</v>
      </c>
      <c r="L178" s="231">
        <f t="shared" si="48"/>
        <v>0</v>
      </c>
      <c r="M178" s="231">
        <f t="shared" si="49"/>
        <v>0</v>
      </c>
      <c r="N178" s="231">
        <f t="shared" si="50"/>
        <v>25000</v>
      </c>
    </row>
    <row r="179" spans="1:14" s="229" customFormat="1" ht="21" x14ac:dyDescent="0.2">
      <c r="A179" s="225"/>
      <c r="B179" s="220" t="s">
        <v>1048</v>
      </c>
      <c r="C179" s="220" t="s">
        <v>1049</v>
      </c>
      <c r="D179" s="220" t="s">
        <v>1050</v>
      </c>
      <c r="E179" s="221">
        <v>65000</v>
      </c>
      <c r="F179" s="231">
        <v>0</v>
      </c>
      <c r="G179" s="231">
        <f>SUM(E179*F179)</f>
        <v>0</v>
      </c>
      <c r="H179" s="231">
        <v>0</v>
      </c>
      <c r="I179" s="231">
        <v>0</v>
      </c>
      <c r="J179" s="231">
        <v>0</v>
      </c>
      <c r="K179" s="231">
        <v>0</v>
      </c>
      <c r="L179" s="231">
        <f t="shared" si="48"/>
        <v>0</v>
      </c>
      <c r="M179" s="231">
        <f t="shared" si="49"/>
        <v>0</v>
      </c>
      <c r="N179" s="231">
        <f t="shared" ref="N179:N184" si="51">SUM(E179-L179-M179)</f>
        <v>65000</v>
      </c>
    </row>
    <row r="180" spans="1:14" s="229" customFormat="1" ht="21" x14ac:dyDescent="0.2">
      <c r="A180" s="225"/>
      <c r="B180" s="220" t="s">
        <v>1051</v>
      </c>
      <c r="C180" s="220" t="s">
        <v>1052</v>
      </c>
      <c r="D180" s="220" t="s">
        <v>1053</v>
      </c>
      <c r="E180" s="221">
        <v>412025</v>
      </c>
      <c r="F180" s="231">
        <v>0</v>
      </c>
      <c r="G180" s="231">
        <v>0</v>
      </c>
      <c r="H180" s="231">
        <v>0</v>
      </c>
      <c r="I180" s="231">
        <v>0</v>
      </c>
      <c r="J180" s="231">
        <v>0</v>
      </c>
      <c r="K180" s="231">
        <v>0</v>
      </c>
      <c r="L180" s="231">
        <f t="shared" si="48"/>
        <v>0</v>
      </c>
      <c r="M180" s="231">
        <f t="shared" si="49"/>
        <v>0</v>
      </c>
      <c r="N180" s="231">
        <f t="shared" si="51"/>
        <v>412025</v>
      </c>
    </row>
    <row r="181" spans="1:14" s="229" customFormat="1" ht="21" x14ac:dyDescent="0.2">
      <c r="A181" s="225"/>
      <c r="B181" s="220" t="s">
        <v>1051</v>
      </c>
      <c r="C181" s="220" t="s">
        <v>1054</v>
      </c>
      <c r="D181" s="220" t="s">
        <v>1055</v>
      </c>
      <c r="E181" s="221">
        <v>80025</v>
      </c>
      <c r="F181" s="231">
        <v>0</v>
      </c>
      <c r="G181" s="231">
        <v>0</v>
      </c>
      <c r="H181" s="231">
        <v>0</v>
      </c>
      <c r="I181" s="231">
        <v>0</v>
      </c>
      <c r="J181" s="231">
        <v>0</v>
      </c>
      <c r="K181" s="231">
        <v>0</v>
      </c>
      <c r="L181" s="231">
        <f t="shared" si="48"/>
        <v>0</v>
      </c>
      <c r="M181" s="231">
        <f t="shared" si="49"/>
        <v>0</v>
      </c>
      <c r="N181" s="231">
        <f t="shared" si="51"/>
        <v>80025</v>
      </c>
    </row>
    <row r="182" spans="1:14" s="229" customFormat="1" ht="21" x14ac:dyDescent="0.2">
      <c r="A182" s="225"/>
      <c r="B182" s="220" t="s">
        <v>755</v>
      </c>
      <c r="C182" s="220" t="s">
        <v>1056</v>
      </c>
      <c r="D182" s="220" t="s">
        <v>1057</v>
      </c>
      <c r="E182" s="221">
        <v>315000</v>
      </c>
      <c r="F182" s="231">
        <v>0</v>
      </c>
      <c r="G182" s="231">
        <f>SUM(E182*F182)</f>
        <v>0</v>
      </c>
      <c r="H182" s="231">
        <v>0</v>
      </c>
      <c r="I182" s="231">
        <v>0</v>
      </c>
      <c r="J182" s="231">
        <v>0</v>
      </c>
      <c r="K182" s="231">
        <v>0</v>
      </c>
      <c r="L182" s="231">
        <f t="shared" si="48"/>
        <v>0</v>
      </c>
      <c r="M182" s="231">
        <f t="shared" si="49"/>
        <v>0</v>
      </c>
      <c r="N182" s="231">
        <f t="shared" si="51"/>
        <v>315000</v>
      </c>
    </row>
    <row r="183" spans="1:14" s="229" customFormat="1" ht="21" x14ac:dyDescent="0.2">
      <c r="A183" s="225"/>
      <c r="B183" s="220" t="s">
        <v>755</v>
      </c>
      <c r="C183" s="220" t="s">
        <v>1058</v>
      </c>
      <c r="D183" s="220" t="s">
        <v>1059</v>
      </c>
      <c r="E183" s="221">
        <v>170025</v>
      </c>
      <c r="F183" s="231">
        <v>0</v>
      </c>
      <c r="G183" s="231">
        <v>0</v>
      </c>
      <c r="H183" s="231">
        <v>0</v>
      </c>
      <c r="I183" s="231">
        <v>0</v>
      </c>
      <c r="J183" s="231">
        <v>0</v>
      </c>
      <c r="K183" s="231">
        <v>0</v>
      </c>
      <c r="L183" s="231">
        <f t="shared" si="48"/>
        <v>0</v>
      </c>
      <c r="M183" s="231">
        <f t="shared" si="49"/>
        <v>0</v>
      </c>
      <c r="N183" s="231">
        <f t="shared" si="51"/>
        <v>170025</v>
      </c>
    </row>
    <row r="184" spans="1:14" s="229" customFormat="1" ht="21" x14ac:dyDescent="0.2">
      <c r="A184" s="225"/>
      <c r="B184" s="220" t="s">
        <v>761</v>
      </c>
      <c r="C184" s="220" t="s">
        <v>1060</v>
      </c>
      <c r="D184" s="220" t="s">
        <v>1061</v>
      </c>
      <c r="E184" s="221">
        <v>155000</v>
      </c>
      <c r="F184" s="231">
        <v>0</v>
      </c>
      <c r="G184" s="231">
        <v>0</v>
      </c>
      <c r="H184" s="231">
        <v>0</v>
      </c>
      <c r="I184" s="231">
        <v>0</v>
      </c>
      <c r="J184" s="231">
        <v>0</v>
      </c>
      <c r="K184" s="231">
        <v>0</v>
      </c>
      <c r="L184" s="231">
        <f t="shared" si="48"/>
        <v>0</v>
      </c>
      <c r="M184" s="231">
        <f t="shared" si="49"/>
        <v>0</v>
      </c>
      <c r="N184" s="231">
        <f t="shared" si="51"/>
        <v>155000</v>
      </c>
    </row>
    <row r="185" spans="1:14" s="232" customFormat="1" ht="21" x14ac:dyDescent="0.2">
      <c r="A185" s="240" t="s">
        <v>452</v>
      </c>
      <c r="B185" s="240"/>
      <c r="C185" s="238"/>
      <c r="D185" s="238"/>
      <c r="E185" s="242">
        <f>SUM(E186)</f>
        <v>18500</v>
      </c>
      <c r="F185" s="242"/>
      <c r="G185" s="242">
        <f t="shared" ref="G185:N185" si="52">SUM(G186)</f>
        <v>0</v>
      </c>
      <c r="H185" s="242">
        <f t="shared" si="52"/>
        <v>0</v>
      </c>
      <c r="I185" s="242">
        <f t="shared" si="52"/>
        <v>0</v>
      </c>
      <c r="J185" s="242">
        <f t="shared" si="52"/>
        <v>2405</v>
      </c>
      <c r="K185" s="242">
        <f t="shared" si="52"/>
        <v>555</v>
      </c>
      <c r="L185" s="242">
        <f t="shared" si="52"/>
        <v>2405</v>
      </c>
      <c r="M185" s="242">
        <f t="shared" si="52"/>
        <v>555</v>
      </c>
      <c r="N185" s="242">
        <f t="shared" si="52"/>
        <v>15540</v>
      </c>
    </row>
    <row r="186" spans="1:14" s="232" customFormat="1" ht="21" x14ac:dyDescent="0.2">
      <c r="A186" s="225"/>
      <c r="B186" s="220" t="s">
        <v>840</v>
      </c>
      <c r="C186" s="220" t="s">
        <v>1062</v>
      </c>
      <c r="D186" s="220" t="s">
        <v>1063</v>
      </c>
      <c r="E186" s="221">
        <v>18500</v>
      </c>
      <c r="F186" s="227" t="s">
        <v>201</v>
      </c>
      <c r="G186" s="231">
        <v>0</v>
      </c>
      <c r="H186" s="231">
        <v>0</v>
      </c>
      <c r="I186" s="231">
        <v>0</v>
      </c>
      <c r="J186" s="231">
        <f>SUM(E186*13/100)</f>
        <v>2405</v>
      </c>
      <c r="K186" s="231">
        <f>SUM(E186*3/100)</f>
        <v>555</v>
      </c>
      <c r="L186" s="231">
        <f>SUM(G186+H186+J186)</f>
        <v>2405</v>
      </c>
      <c r="M186" s="231">
        <f>SUM(I186+K186)</f>
        <v>555</v>
      </c>
      <c r="N186" s="231">
        <f>SUM(E186-L186-M186)</f>
        <v>15540</v>
      </c>
    </row>
    <row r="187" spans="1:14" s="219" customFormat="1" ht="21" x14ac:dyDescent="0.2">
      <c r="A187" s="233" t="s">
        <v>52</v>
      </c>
      <c r="B187" s="233"/>
      <c r="C187" s="217"/>
      <c r="D187" s="217"/>
      <c r="E187" s="239">
        <f>SUM(E188:E189)</f>
        <v>29050</v>
      </c>
      <c r="F187" s="239"/>
      <c r="G187" s="239">
        <f t="shared" ref="G187:N187" si="53">SUM(G188:G189)</f>
        <v>0</v>
      </c>
      <c r="H187" s="239">
        <f t="shared" si="53"/>
        <v>0</v>
      </c>
      <c r="I187" s="239">
        <f t="shared" si="53"/>
        <v>0</v>
      </c>
      <c r="J187" s="239">
        <f t="shared" si="53"/>
        <v>3776.5</v>
      </c>
      <c r="K187" s="239">
        <f t="shared" si="53"/>
        <v>871.5</v>
      </c>
      <c r="L187" s="239">
        <f t="shared" si="53"/>
        <v>3776.5</v>
      </c>
      <c r="M187" s="239">
        <f t="shared" si="53"/>
        <v>871.5</v>
      </c>
      <c r="N187" s="239">
        <f t="shared" si="53"/>
        <v>24402</v>
      </c>
    </row>
    <row r="188" spans="1:14" s="219" customFormat="1" ht="21" x14ac:dyDescent="0.2">
      <c r="A188" s="220"/>
      <c r="B188" s="225" t="s">
        <v>1064</v>
      </c>
      <c r="C188" s="225" t="s">
        <v>1065</v>
      </c>
      <c r="D188" s="225" t="s">
        <v>1066</v>
      </c>
      <c r="E188" s="226">
        <v>11550</v>
      </c>
      <c r="F188" s="222" t="s">
        <v>201</v>
      </c>
      <c r="G188" s="230">
        <v>0</v>
      </c>
      <c r="H188" s="230">
        <v>0</v>
      </c>
      <c r="I188" s="230">
        <v>0</v>
      </c>
      <c r="J188" s="230">
        <f>SUM(E188*13/100)</f>
        <v>1501.5</v>
      </c>
      <c r="K188" s="230">
        <f>SUM(E188*3/100)</f>
        <v>346.5</v>
      </c>
      <c r="L188" s="230">
        <f>SUM(G188+H188+J188)</f>
        <v>1501.5</v>
      </c>
      <c r="M188" s="230">
        <f>SUM(I188+K188)</f>
        <v>346.5</v>
      </c>
      <c r="N188" s="230">
        <f>SUM(E188-L188-M188)</f>
        <v>9702</v>
      </c>
    </row>
    <row r="189" spans="1:14" s="232" customFormat="1" ht="21" x14ac:dyDescent="0.2">
      <c r="A189" s="225"/>
      <c r="B189" s="225" t="s">
        <v>1067</v>
      </c>
      <c r="C189" s="225" t="s">
        <v>1068</v>
      </c>
      <c r="D189" s="225" t="s">
        <v>1069</v>
      </c>
      <c r="E189" s="226">
        <v>17500</v>
      </c>
      <c r="F189" s="227" t="s">
        <v>201</v>
      </c>
      <c r="G189" s="231">
        <v>0</v>
      </c>
      <c r="H189" s="231">
        <v>0</v>
      </c>
      <c r="I189" s="231">
        <v>0</v>
      </c>
      <c r="J189" s="231">
        <f>SUM(E189*13/100)</f>
        <v>2275</v>
      </c>
      <c r="K189" s="231">
        <f>SUM(E189*3/100)</f>
        <v>525</v>
      </c>
      <c r="L189" s="231">
        <f>SUM(G189+H189+J189)</f>
        <v>2275</v>
      </c>
      <c r="M189" s="231">
        <f>SUM(I189+K189)</f>
        <v>525</v>
      </c>
      <c r="N189" s="231">
        <f>SUM(E189-L189-M189)</f>
        <v>14700</v>
      </c>
    </row>
    <row r="190" spans="1:14" s="219" customFormat="1" ht="21" x14ac:dyDescent="0.2">
      <c r="A190" s="233" t="s">
        <v>69</v>
      </c>
      <c r="B190" s="233"/>
      <c r="C190" s="217"/>
      <c r="D190" s="217"/>
      <c r="E190" s="239">
        <f>SUM(E191:E195)</f>
        <v>65950</v>
      </c>
      <c r="F190" s="239">
        <f t="shared" ref="F190:N190" si="54">SUM(F191:F195)</f>
        <v>0</v>
      </c>
      <c r="G190" s="239">
        <f t="shared" si="54"/>
        <v>0</v>
      </c>
      <c r="H190" s="239">
        <f t="shared" si="54"/>
        <v>0</v>
      </c>
      <c r="I190" s="239">
        <f t="shared" si="54"/>
        <v>0</v>
      </c>
      <c r="J190" s="239">
        <f t="shared" si="54"/>
        <v>8573.5</v>
      </c>
      <c r="K190" s="239">
        <f t="shared" si="54"/>
        <v>1978.5</v>
      </c>
      <c r="L190" s="239">
        <f t="shared" si="54"/>
        <v>8573.5</v>
      </c>
      <c r="M190" s="239">
        <f t="shared" si="54"/>
        <v>1978.5</v>
      </c>
      <c r="N190" s="239">
        <f t="shared" si="54"/>
        <v>55398</v>
      </c>
    </row>
    <row r="191" spans="1:14" s="219" customFormat="1" ht="21" x14ac:dyDescent="0.2">
      <c r="A191" s="220"/>
      <c r="B191" s="225" t="s">
        <v>729</v>
      </c>
      <c r="C191" s="225" t="s">
        <v>1070</v>
      </c>
      <c r="D191" s="225" t="s">
        <v>1071</v>
      </c>
      <c r="E191" s="226">
        <v>18400</v>
      </c>
      <c r="F191" s="222" t="s">
        <v>201</v>
      </c>
      <c r="G191" s="230">
        <v>0</v>
      </c>
      <c r="H191" s="230">
        <v>0</v>
      </c>
      <c r="I191" s="230">
        <v>0</v>
      </c>
      <c r="J191" s="230">
        <f>SUM(E191*13/100)</f>
        <v>2392</v>
      </c>
      <c r="K191" s="230">
        <f>SUM(E191*3/100)</f>
        <v>552</v>
      </c>
      <c r="L191" s="230">
        <f>SUM(G191+H191+J191)</f>
        <v>2392</v>
      </c>
      <c r="M191" s="230">
        <f>SUM(I191+K191)</f>
        <v>552</v>
      </c>
      <c r="N191" s="230">
        <f>SUM(E191-L191-M191)</f>
        <v>15456</v>
      </c>
    </row>
    <row r="192" spans="1:14" s="232" customFormat="1" ht="21" x14ac:dyDescent="0.2">
      <c r="A192" s="225"/>
      <c r="B192" s="220" t="s">
        <v>1072</v>
      </c>
      <c r="C192" s="220" t="s">
        <v>1073</v>
      </c>
      <c r="D192" s="220" t="s">
        <v>1074</v>
      </c>
      <c r="E192" s="221">
        <v>15000</v>
      </c>
      <c r="F192" s="227" t="s">
        <v>201</v>
      </c>
      <c r="G192" s="231">
        <v>0</v>
      </c>
      <c r="H192" s="231">
        <v>0</v>
      </c>
      <c r="I192" s="231">
        <v>0</v>
      </c>
      <c r="J192" s="230">
        <f>SUM(E192*13/100)</f>
        <v>1950</v>
      </c>
      <c r="K192" s="230">
        <f>SUM(E192*3/100)</f>
        <v>450</v>
      </c>
      <c r="L192" s="231">
        <f>SUM(G192+H192+J192)</f>
        <v>1950</v>
      </c>
      <c r="M192" s="231">
        <f>SUM(I192+K192)</f>
        <v>450</v>
      </c>
      <c r="N192" s="231">
        <f>SUM(E192-L192-M192)</f>
        <v>12600</v>
      </c>
    </row>
    <row r="193" spans="1:14" s="232" customFormat="1" ht="21" x14ac:dyDescent="0.2">
      <c r="A193" s="225"/>
      <c r="B193" s="220" t="s">
        <v>1075</v>
      </c>
      <c r="C193" s="220" t="s">
        <v>1076</v>
      </c>
      <c r="D193" s="220" t="s">
        <v>1077</v>
      </c>
      <c r="E193" s="221">
        <v>3750</v>
      </c>
      <c r="F193" s="227" t="s">
        <v>201</v>
      </c>
      <c r="G193" s="231">
        <v>0</v>
      </c>
      <c r="H193" s="231">
        <v>0</v>
      </c>
      <c r="I193" s="231">
        <v>0</v>
      </c>
      <c r="J193" s="230">
        <f>SUM(E193*13/100)</f>
        <v>487.5</v>
      </c>
      <c r="K193" s="230">
        <f>SUM(E193*3/100)</f>
        <v>112.5</v>
      </c>
      <c r="L193" s="231">
        <f>SUM(G193+H193+J193)</f>
        <v>487.5</v>
      </c>
      <c r="M193" s="231">
        <f>SUM(I193+K193)</f>
        <v>112.5</v>
      </c>
      <c r="N193" s="231">
        <f>SUM(E193-L193-M193)</f>
        <v>3150</v>
      </c>
    </row>
    <row r="194" spans="1:14" s="229" customFormat="1" ht="21" x14ac:dyDescent="0.2">
      <c r="A194" s="234"/>
      <c r="B194" s="220" t="s">
        <v>1078</v>
      </c>
      <c r="C194" s="220" t="s">
        <v>1079</v>
      </c>
      <c r="D194" s="220" t="s">
        <v>1080</v>
      </c>
      <c r="E194" s="221">
        <v>20000</v>
      </c>
      <c r="F194" s="231">
        <v>0</v>
      </c>
      <c r="G194" s="231">
        <v>0</v>
      </c>
      <c r="H194" s="231">
        <v>0</v>
      </c>
      <c r="I194" s="231">
        <v>0</v>
      </c>
      <c r="J194" s="231">
        <f>SUM(E194*13/100)</f>
        <v>2600</v>
      </c>
      <c r="K194" s="231">
        <f>SUM(E194*3/100)</f>
        <v>600</v>
      </c>
      <c r="L194" s="231">
        <f>SUM(G194+H194+J194)</f>
        <v>2600</v>
      </c>
      <c r="M194" s="231">
        <f>SUM(I194+K194)</f>
        <v>600</v>
      </c>
      <c r="N194" s="231">
        <f>SUM(E194-L194-M194)</f>
        <v>16800</v>
      </c>
    </row>
    <row r="195" spans="1:14" s="229" customFormat="1" ht="21" x14ac:dyDescent="0.2">
      <c r="A195" s="225"/>
      <c r="B195" s="225" t="s">
        <v>1081</v>
      </c>
      <c r="C195" s="225" t="s">
        <v>1082</v>
      </c>
      <c r="D195" s="225" t="s">
        <v>1083</v>
      </c>
      <c r="E195" s="226">
        <v>8800</v>
      </c>
      <c r="F195" s="231">
        <v>0</v>
      </c>
      <c r="G195" s="231">
        <v>0</v>
      </c>
      <c r="H195" s="231">
        <v>0</v>
      </c>
      <c r="I195" s="231">
        <v>0</v>
      </c>
      <c r="J195" s="231">
        <f>SUM(E195*13/100)</f>
        <v>1144</v>
      </c>
      <c r="K195" s="231">
        <f>SUM(E195*3/100)</f>
        <v>264</v>
      </c>
      <c r="L195" s="231">
        <f>SUM(G195+H195+J195)</f>
        <v>1144</v>
      </c>
      <c r="M195" s="231">
        <f>SUM(I195+K195)</f>
        <v>264</v>
      </c>
      <c r="N195" s="231">
        <f>SUM(E195-L195-M195)</f>
        <v>7392</v>
      </c>
    </row>
    <row r="196" spans="1:14" s="219" customFormat="1" ht="21" x14ac:dyDescent="0.2">
      <c r="A196" s="233" t="s">
        <v>54</v>
      </c>
      <c r="B196" s="233"/>
      <c r="C196" s="217"/>
      <c r="D196" s="217"/>
      <c r="E196" s="239">
        <f t="shared" ref="E196:N196" si="55">SUM(E197:E208)</f>
        <v>218210.5</v>
      </c>
      <c r="F196" s="239">
        <f t="shared" si="55"/>
        <v>0</v>
      </c>
      <c r="G196" s="239">
        <f t="shared" si="55"/>
        <v>0</v>
      </c>
      <c r="H196" s="239">
        <f t="shared" si="55"/>
        <v>1257.42</v>
      </c>
      <c r="I196" s="239">
        <f t="shared" si="55"/>
        <v>628.71</v>
      </c>
      <c r="J196" s="239">
        <f t="shared" si="55"/>
        <v>24280.75</v>
      </c>
      <c r="K196" s="239">
        <f t="shared" si="55"/>
        <v>5603.25</v>
      </c>
      <c r="L196" s="239">
        <f t="shared" si="55"/>
        <v>25538.17</v>
      </c>
      <c r="M196" s="239">
        <f t="shared" si="55"/>
        <v>6231.96</v>
      </c>
      <c r="N196" s="239">
        <f t="shared" si="55"/>
        <v>186440.37</v>
      </c>
    </row>
    <row r="197" spans="1:14" s="219" customFormat="1" ht="21" x14ac:dyDescent="0.2">
      <c r="A197" s="220"/>
      <c r="B197" s="225" t="s">
        <v>780</v>
      </c>
      <c r="C197" s="225" t="s">
        <v>1084</v>
      </c>
      <c r="D197" s="225" t="s">
        <v>1085</v>
      </c>
      <c r="E197" s="226">
        <v>30000</v>
      </c>
      <c r="F197" s="222" t="s">
        <v>201</v>
      </c>
      <c r="G197" s="230">
        <v>0</v>
      </c>
      <c r="H197" s="230">
        <v>0</v>
      </c>
      <c r="I197" s="230">
        <v>0</v>
      </c>
      <c r="J197" s="230">
        <f>SUM(E197*13/100)</f>
        <v>3900</v>
      </c>
      <c r="K197" s="230">
        <f>SUM(E197*3/100)</f>
        <v>900</v>
      </c>
      <c r="L197" s="230">
        <f t="shared" ref="L197:L208" si="56">SUM(G197+H197+J197)</f>
        <v>3900</v>
      </c>
      <c r="M197" s="230">
        <f t="shared" ref="M197:M208" si="57">SUM(I197+K197)</f>
        <v>900</v>
      </c>
      <c r="N197" s="230">
        <f t="shared" ref="N197:N208" si="58">SUM(E197-L197-M197)</f>
        <v>25200</v>
      </c>
    </row>
    <row r="198" spans="1:14" s="219" customFormat="1" ht="21" x14ac:dyDescent="0.2">
      <c r="A198" s="220"/>
      <c r="B198" s="225" t="s">
        <v>626</v>
      </c>
      <c r="C198" s="225" t="s">
        <v>1086</v>
      </c>
      <c r="D198" s="225" t="s">
        <v>1087</v>
      </c>
      <c r="E198" s="226">
        <v>31435.5</v>
      </c>
      <c r="F198" s="222" t="s">
        <v>201</v>
      </c>
      <c r="G198" s="230">
        <v>0</v>
      </c>
      <c r="H198" s="230">
        <f>SUM(E198*4/100)</f>
        <v>1257.42</v>
      </c>
      <c r="I198" s="230">
        <f>SUM(E198*2/100)</f>
        <v>628.71</v>
      </c>
      <c r="J198" s="230">
        <v>0</v>
      </c>
      <c r="K198" s="230">
        <v>0</v>
      </c>
      <c r="L198" s="230">
        <f t="shared" si="56"/>
        <v>1257.42</v>
      </c>
      <c r="M198" s="230">
        <f t="shared" si="57"/>
        <v>628.71</v>
      </c>
      <c r="N198" s="230">
        <f t="shared" si="58"/>
        <v>29549.370000000003</v>
      </c>
    </row>
    <row r="199" spans="1:14" s="232" customFormat="1" ht="21" x14ac:dyDescent="0.2">
      <c r="A199" s="225"/>
      <c r="B199" s="225" t="s">
        <v>1088</v>
      </c>
      <c r="C199" s="225" t="s">
        <v>1089</v>
      </c>
      <c r="D199" s="225" t="s">
        <v>1090</v>
      </c>
      <c r="E199" s="226">
        <v>5000</v>
      </c>
      <c r="F199" s="227" t="s">
        <v>201</v>
      </c>
      <c r="G199" s="231">
        <v>0</v>
      </c>
      <c r="H199" s="231">
        <v>0</v>
      </c>
      <c r="I199" s="231">
        <v>0</v>
      </c>
      <c r="J199" s="231">
        <f t="shared" ref="J199:J208" si="59">SUM(E199*13/100)</f>
        <v>650</v>
      </c>
      <c r="K199" s="231">
        <f t="shared" ref="K199:K208" si="60">SUM(E199*3/100)</f>
        <v>150</v>
      </c>
      <c r="L199" s="231">
        <f t="shared" si="56"/>
        <v>650</v>
      </c>
      <c r="M199" s="231">
        <f t="shared" si="57"/>
        <v>150</v>
      </c>
      <c r="N199" s="231">
        <f t="shared" si="58"/>
        <v>4200</v>
      </c>
    </row>
    <row r="200" spans="1:14" s="232" customFormat="1" ht="21" x14ac:dyDescent="0.2">
      <c r="A200" s="225"/>
      <c r="B200" s="220" t="s">
        <v>902</v>
      </c>
      <c r="C200" s="220" t="s">
        <v>1091</v>
      </c>
      <c r="D200" s="220" t="s">
        <v>1092</v>
      </c>
      <c r="E200" s="221">
        <v>27000</v>
      </c>
      <c r="F200" s="227" t="s">
        <v>201</v>
      </c>
      <c r="G200" s="231">
        <v>0</v>
      </c>
      <c r="H200" s="231">
        <v>0</v>
      </c>
      <c r="I200" s="231">
        <v>0</v>
      </c>
      <c r="J200" s="231">
        <f t="shared" si="59"/>
        <v>3510</v>
      </c>
      <c r="K200" s="231">
        <f t="shared" si="60"/>
        <v>810</v>
      </c>
      <c r="L200" s="231">
        <f t="shared" si="56"/>
        <v>3510</v>
      </c>
      <c r="M200" s="231">
        <f t="shared" si="57"/>
        <v>810</v>
      </c>
      <c r="N200" s="231">
        <f t="shared" si="58"/>
        <v>22680</v>
      </c>
    </row>
    <row r="201" spans="1:14" s="232" customFormat="1" ht="21" x14ac:dyDescent="0.2">
      <c r="A201" s="225"/>
      <c r="B201" s="220" t="s">
        <v>1093</v>
      </c>
      <c r="C201" s="220" t="s">
        <v>1094</v>
      </c>
      <c r="D201" s="220" t="s">
        <v>1095</v>
      </c>
      <c r="E201" s="221">
        <v>9000</v>
      </c>
      <c r="F201" s="227" t="s">
        <v>201</v>
      </c>
      <c r="G201" s="231">
        <v>0</v>
      </c>
      <c r="H201" s="231">
        <v>0</v>
      </c>
      <c r="I201" s="231">
        <v>0</v>
      </c>
      <c r="J201" s="231">
        <f t="shared" si="59"/>
        <v>1170</v>
      </c>
      <c r="K201" s="231">
        <f t="shared" si="60"/>
        <v>270</v>
      </c>
      <c r="L201" s="231">
        <f t="shared" si="56"/>
        <v>1170</v>
      </c>
      <c r="M201" s="231">
        <f t="shared" si="57"/>
        <v>270</v>
      </c>
      <c r="N201" s="231">
        <f t="shared" si="58"/>
        <v>7560</v>
      </c>
    </row>
    <row r="202" spans="1:14" s="232" customFormat="1" ht="21" x14ac:dyDescent="0.2">
      <c r="A202" s="225"/>
      <c r="B202" s="220" t="s">
        <v>1096</v>
      </c>
      <c r="C202" s="220" t="s">
        <v>1097</v>
      </c>
      <c r="D202" s="220" t="s">
        <v>1098</v>
      </c>
      <c r="E202" s="221">
        <v>6400</v>
      </c>
      <c r="F202" s="227" t="s">
        <v>201</v>
      </c>
      <c r="G202" s="231">
        <v>0</v>
      </c>
      <c r="H202" s="231">
        <v>0</v>
      </c>
      <c r="I202" s="231">
        <v>0</v>
      </c>
      <c r="J202" s="231">
        <f t="shared" si="59"/>
        <v>832</v>
      </c>
      <c r="K202" s="231">
        <f t="shared" si="60"/>
        <v>192</v>
      </c>
      <c r="L202" s="231">
        <f t="shared" si="56"/>
        <v>832</v>
      </c>
      <c r="M202" s="231">
        <f t="shared" si="57"/>
        <v>192</v>
      </c>
      <c r="N202" s="231">
        <f t="shared" si="58"/>
        <v>5376</v>
      </c>
    </row>
    <row r="203" spans="1:14" s="232" customFormat="1" ht="21" x14ac:dyDescent="0.2">
      <c r="A203" s="225"/>
      <c r="B203" s="220" t="s">
        <v>1099</v>
      </c>
      <c r="C203" s="220" t="s">
        <v>1100</v>
      </c>
      <c r="D203" s="220" t="s">
        <v>1101</v>
      </c>
      <c r="E203" s="221">
        <v>10800</v>
      </c>
      <c r="F203" s="227" t="s">
        <v>201</v>
      </c>
      <c r="G203" s="231">
        <v>0</v>
      </c>
      <c r="H203" s="231">
        <v>0</v>
      </c>
      <c r="I203" s="231">
        <v>0</v>
      </c>
      <c r="J203" s="230">
        <f t="shared" si="59"/>
        <v>1404</v>
      </c>
      <c r="K203" s="230">
        <f t="shared" si="60"/>
        <v>324</v>
      </c>
      <c r="L203" s="231">
        <f t="shared" si="56"/>
        <v>1404</v>
      </c>
      <c r="M203" s="231">
        <f t="shared" si="57"/>
        <v>324</v>
      </c>
      <c r="N203" s="231">
        <f t="shared" si="58"/>
        <v>9072</v>
      </c>
    </row>
    <row r="204" spans="1:14" s="232" customFormat="1" ht="21" x14ac:dyDescent="0.2">
      <c r="A204" s="225"/>
      <c r="B204" s="220" t="s">
        <v>1102</v>
      </c>
      <c r="C204" s="220" t="s">
        <v>1103</v>
      </c>
      <c r="D204" s="220" t="s">
        <v>1104</v>
      </c>
      <c r="E204" s="221">
        <v>14000</v>
      </c>
      <c r="F204" s="227" t="s">
        <v>201</v>
      </c>
      <c r="G204" s="231">
        <v>0</v>
      </c>
      <c r="H204" s="231">
        <v>0</v>
      </c>
      <c r="I204" s="231">
        <v>0</v>
      </c>
      <c r="J204" s="230">
        <f t="shared" si="59"/>
        <v>1820</v>
      </c>
      <c r="K204" s="230">
        <f t="shared" si="60"/>
        <v>420</v>
      </c>
      <c r="L204" s="231">
        <f t="shared" si="56"/>
        <v>1820</v>
      </c>
      <c r="M204" s="231">
        <f t="shared" si="57"/>
        <v>420</v>
      </c>
      <c r="N204" s="231">
        <f t="shared" si="58"/>
        <v>11760</v>
      </c>
    </row>
    <row r="205" spans="1:14" s="229" customFormat="1" ht="21" x14ac:dyDescent="0.2">
      <c r="A205" s="234"/>
      <c r="B205" s="225" t="s">
        <v>744</v>
      </c>
      <c r="C205" s="225" t="s">
        <v>1105</v>
      </c>
      <c r="D205" s="225" t="s">
        <v>1106</v>
      </c>
      <c r="E205" s="231">
        <v>17125</v>
      </c>
      <c r="F205" s="231">
        <v>0</v>
      </c>
      <c r="G205" s="231">
        <v>0</v>
      </c>
      <c r="H205" s="231">
        <v>0</v>
      </c>
      <c r="I205" s="231">
        <v>0</v>
      </c>
      <c r="J205" s="231">
        <f t="shared" si="59"/>
        <v>2226.25</v>
      </c>
      <c r="K205" s="231">
        <f t="shared" si="60"/>
        <v>513.75</v>
      </c>
      <c r="L205" s="231">
        <f t="shared" si="56"/>
        <v>2226.25</v>
      </c>
      <c r="M205" s="231">
        <f t="shared" si="57"/>
        <v>513.75</v>
      </c>
      <c r="N205" s="231">
        <f t="shared" si="58"/>
        <v>14385</v>
      </c>
    </row>
    <row r="206" spans="1:14" s="229" customFormat="1" ht="21" x14ac:dyDescent="0.2">
      <c r="A206" s="234"/>
      <c r="B206" s="225" t="s">
        <v>744</v>
      </c>
      <c r="C206" s="225" t="s">
        <v>1107</v>
      </c>
      <c r="D206" s="225" t="s">
        <v>1108</v>
      </c>
      <c r="E206" s="231">
        <v>4750</v>
      </c>
      <c r="F206" s="231">
        <v>0</v>
      </c>
      <c r="G206" s="231">
        <v>0</v>
      </c>
      <c r="H206" s="231">
        <v>0</v>
      </c>
      <c r="I206" s="231">
        <v>0</v>
      </c>
      <c r="J206" s="231">
        <f t="shared" si="59"/>
        <v>617.5</v>
      </c>
      <c r="K206" s="231">
        <f t="shared" si="60"/>
        <v>142.5</v>
      </c>
      <c r="L206" s="231">
        <f t="shared" si="56"/>
        <v>617.5</v>
      </c>
      <c r="M206" s="231">
        <f t="shared" si="57"/>
        <v>142.5</v>
      </c>
      <c r="N206" s="231">
        <f t="shared" si="58"/>
        <v>3990</v>
      </c>
    </row>
    <row r="207" spans="1:14" s="229" customFormat="1" ht="21" x14ac:dyDescent="0.2">
      <c r="A207" s="234"/>
      <c r="B207" s="225" t="s">
        <v>744</v>
      </c>
      <c r="C207" s="225" t="s">
        <v>1109</v>
      </c>
      <c r="D207" s="225" t="s">
        <v>1110</v>
      </c>
      <c r="E207" s="231">
        <v>62400</v>
      </c>
      <c r="F207" s="231">
        <v>0</v>
      </c>
      <c r="G207" s="231">
        <v>0</v>
      </c>
      <c r="H207" s="231">
        <v>0</v>
      </c>
      <c r="I207" s="231">
        <v>0</v>
      </c>
      <c r="J207" s="231">
        <f t="shared" si="59"/>
        <v>8112</v>
      </c>
      <c r="K207" s="231">
        <f t="shared" si="60"/>
        <v>1872</v>
      </c>
      <c r="L207" s="231">
        <f t="shared" si="56"/>
        <v>8112</v>
      </c>
      <c r="M207" s="231">
        <f t="shared" si="57"/>
        <v>1872</v>
      </c>
      <c r="N207" s="231">
        <f t="shared" si="58"/>
        <v>52416</v>
      </c>
    </row>
    <row r="208" spans="1:14" s="229" customFormat="1" ht="21" x14ac:dyDescent="0.2">
      <c r="A208" s="234"/>
      <c r="B208" s="225" t="s">
        <v>1111</v>
      </c>
      <c r="C208" s="225" t="s">
        <v>1112</v>
      </c>
      <c r="D208" s="225" t="s">
        <v>1113</v>
      </c>
      <c r="E208" s="231">
        <v>300</v>
      </c>
      <c r="F208" s="231">
        <v>0</v>
      </c>
      <c r="G208" s="231">
        <v>0</v>
      </c>
      <c r="H208" s="231">
        <v>0</v>
      </c>
      <c r="I208" s="231">
        <v>0</v>
      </c>
      <c r="J208" s="231">
        <f t="shared" si="59"/>
        <v>39</v>
      </c>
      <c r="K208" s="231">
        <f t="shared" si="60"/>
        <v>9</v>
      </c>
      <c r="L208" s="231">
        <f t="shared" si="56"/>
        <v>39</v>
      </c>
      <c r="M208" s="231">
        <f t="shared" si="57"/>
        <v>9</v>
      </c>
      <c r="N208" s="231">
        <f t="shared" si="58"/>
        <v>252</v>
      </c>
    </row>
    <row r="209" spans="1:52" s="224" customFormat="1" ht="21" x14ac:dyDescent="0.2">
      <c r="A209" s="233" t="s">
        <v>71</v>
      </c>
      <c r="B209" s="233"/>
      <c r="C209" s="217"/>
      <c r="D209" s="217"/>
      <c r="E209" s="218">
        <f>SUM(E210:E213)</f>
        <v>517800</v>
      </c>
      <c r="F209" s="218"/>
      <c r="G209" s="218">
        <f t="shared" ref="G209:N209" si="61">SUM(G210:G213)</f>
        <v>0</v>
      </c>
      <c r="H209" s="218">
        <f t="shared" si="61"/>
        <v>19572</v>
      </c>
      <c r="I209" s="218">
        <f t="shared" si="61"/>
        <v>9786</v>
      </c>
      <c r="J209" s="218">
        <f t="shared" si="61"/>
        <v>3705</v>
      </c>
      <c r="K209" s="218">
        <f t="shared" si="61"/>
        <v>855</v>
      </c>
      <c r="L209" s="218">
        <f t="shared" si="61"/>
        <v>23277</v>
      </c>
      <c r="M209" s="218">
        <f t="shared" si="61"/>
        <v>10641</v>
      </c>
      <c r="N209" s="218">
        <f t="shared" si="61"/>
        <v>483882</v>
      </c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19"/>
      <c r="AK209" s="219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19"/>
      <c r="AY209" s="219"/>
      <c r="AZ209" s="219"/>
    </row>
    <row r="210" spans="1:52" s="219" customFormat="1" ht="21" x14ac:dyDescent="0.2">
      <c r="A210" s="233"/>
      <c r="B210" s="220" t="s">
        <v>1114</v>
      </c>
      <c r="C210" s="220" t="s">
        <v>1115</v>
      </c>
      <c r="D210" s="220" t="s">
        <v>1116</v>
      </c>
      <c r="E210" s="221">
        <v>266000</v>
      </c>
      <c r="F210" s="222" t="s">
        <v>201</v>
      </c>
      <c r="G210" s="223">
        <v>0</v>
      </c>
      <c r="H210" s="223">
        <f>SUM(E210*4/100)</f>
        <v>10640</v>
      </c>
      <c r="I210" s="223">
        <f>SUM(E210*2/100)</f>
        <v>5320</v>
      </c>
      <c r="J210" s="223">
        <v>0</v>
      </c>
      <c r="K210" s="223">
        <v>0</v>
      </c>
      <c r="L210" s="223">
        <f>SUM(G210+H210+J210)</f>
        <v>10640</v>
      </c>
      <c r="M210" s="223">
        <f>SUM(I210+K210)</f>
        <v>5320</v>
      </c>
      <c r="N210" s="223">
        <f>SUM(E210-L210-M210)</f>
        <v>250040</v>
      </c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24"/>
      <c r="AB210" s="224"/>
      <c r="AC210" s="224"/>
      <c r="AD210" s="224"/>
      <c r="AE210" s="224"/>
      <c r="AF210" s="224"/>
      <c r="AG210" s="224"/>
      <c r="AH210" s="224"/>
      <c r="AI210" s="224"/>
      <c r="AJ210" s="224"/>
      <c r="AK210" s="224"/>
      <c r="AL210" s="224"/>
      <c r="AM210" s="224"/>
      <c r="AN210" s="224"/>
      <c r="AO210" s="224"/>
      <c r="AP210" s="224"/>
      <c r="AQ210" s="224"/>
      <c r="AR210" s="224"/>
      <c r="AS210" s="224"/>
      <c r="AT210" s="224"/>
      <c r="AU210" s="224"/>
      <c r="AV210" s="224"/>
      <c r="AW210" s="224"/>
      <c r="AX210" s="224"/>
      <c r="AY210" s="224"/>
      <c r="AZ210" s="224"/>
    </row>
    <row r="211" spans="1:52" s="219" customFormat="1" ht="21" x14ac:dyDescent="0.2">
      <c r="A211" s="233"/>
      <c r="B211" s="220" t="s">
        <v>1117</v>
      </c>
      <c r="C211" s="220" t="s">
        <v>1118</v>
      </c>
      <c r="D211" s="220" t="s">
        <v>1119</v>
      </c>
      <c r="E211" s="221">
        <v>188300</v>
      </c>
      <c r="F211" s="222" t="s">
        <v>201</v>
      </c>
      <c r="G211" s="223">
        <v>0</v>
      </c>
      <c r="H211" s="223">
        <f>SUM(E211*4/100)</f>
        <v>7532</v>
      </c>
      <c r="I211" s="223">
        <f>SUM(E211*2/100)</f>
        <v>3766</v>
      </c>
      <c r="J211" s="223">
        <v>0</v>
      </c>
      <c r="K211" s="223">
        <v>0</v>
      </c>
      <c r="L211" s="223">
        <f>SUM(G211+H211+J211)</f>
        <v>7532</v>
      </c>
      <c r="M211" s="223">
        <f>SUM(I211+K211)</f>
        <v>3766</v>
      </c>
      <c r="N211" s="223">
        <f>SUM(E211-L211-M211)</f>
        <v>177002</v>
      </c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4"/>
      <c r="AY211" s="224"/>
      <c r="AZ211" s="224"/>
    </row>
    <row r="212" spans="1:52" s="219" customFormat="1" ht="21" x14ac:dyDescent="0.2">
      <c r="A212" s="233"/>
      <c r="B212" s="220" t="s">
        <v>1120</v>
      </c>
      <c r="C212" s="220" t="s">
        <v>1121</v>
      </c>
      <c r="D212" s="220" t="s">
        <v>1122</v>
      </c>
      <c r="E212" s="221">
        <v>35000</v>
      </c>
      <c r="F212" s="222" t="s">
        <v>201</v>
      </c>
      <c r="G212" s="223">
        <v>0</v>
      </c>
      <c r="H212" s="223">
        <f>SUM(E212*4/100)</f>
        <v>1400</v>
      </c>
      <c r="I212" s="223">
        <f>SUM(E212*2/100)</f>
        <v>700</v>
      </c>
      <c r="J212" s="223">
        <v>0</v>
      </c>
      <c r="K212" s="223">
        <v>0</v>
      </c>
      <c r="L212" s="223">
        <f>SUM(G212+H212+J212)</f>
        <v>1400</v>
      </c>
      <c r="M212" s="223">
        <f>SUM(I212+K212)</f>
        <v>700</v>
      </c>
      <c r="N212" s="223">
        <f>SUM(E212-L212-M212)</f>
        <v>32900</v>
      </c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</row>
    <row r="213" spans="1:52" s="224" customFormat="1" ht="21" x14ac:dyDescent="0.45">
      <c r="A213" s="225"/>
      <c r="B213" s="220" t="s">
        <v>1123</v>
      </c>
      <c r="C213" s="220" t="s">
        <v>1124</v>
      </c>
      <c r="D213" s="220" t="s">
        <v>1125</v>
      </c>
      <c r="E213" s="221">
        <v>28500</v>
      </c>
      <c r="F213" s="222" t="s">
        <v>201</v>
      </c>
      <c r="G213" s="230">
        <v>0</v>
      </c>
      <c r="H213" s="230">
        <v>0</v>
      </c>
      <c r="I213" s="230">
        <v>0</v>
      </c>
      <c r="J213" s="230">
        <f>SUM(E213*13/100)</f>
        <v>3705</v>
      </c>
      <c r="K213" s="230">
        <f>SUM(E213*3/100)</f>
        <v>855</v>
      </c>
      <c r="L213" s="230">
        <f>SUM(G213+H213+J213)</f>
        <v>3705</v>
      </c>
      <c r="M213" s="230">
        <f>SUM(I213+K213)</f>
        <v>855</v>
      </c>
      <c r="N213" s="230">
        <f>SUM(E213-L213-M213)</f>
        <v>23940</v>
      </c>
      <c r="O213" s="85"/>
    </row>
    <row r="214" spans="1:52" s="224" customFormat="1" ht="21" x14ac:dyDescent="0.2">
      <c r="A214" s="233" t="s">
        <v>65</v>
      </c>
      <c r="B214" s="233"/>
      <c r="C214" s="217"/>
      <c r="D214" s="217"/>
      <c r="E214" s="218">
        <f t="shared" ref="E214:N214" si="62">SUM(E215:E217)</f>
        <v>674500</v>
      </c>
      <c r="F214" s="218">
        <f t="shared" si="62"/>
        <v>0</v>
      </c>
      <c r="G214" s="218">
        <f t="shared" si="62"/>
        <v>0</v>
      </c>
      <c r="H214" s="218">
        <f t="shared" si="62"/>
        <v>26980</v>
      </c>
      <c r="I214" s="218">
        <f t="shared" si="62"/>
        <v>13490</v>
      </c>
      <c r="J214" s="218">
        <f t="shared" si="62"/>
        <v>0</v>
      </c>
      <c r="K214" s="218">
        <f t="shared" si="62"/>
        <v>0</v>
      </c>
      <c r="L214" s="218">
        <f t="shared" si="62"/>
        <v>26980</v>
      </c>
      <c r="M214" s="218">
        <f t="shared" si="62"/>
        <v>13490</v>
      </c>
      <c r="N214" s="218">
        <f t="shared" si="62"/>
        <v>634030</v>
      </c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19"/>
      <c r="AY214" s="219"/>
      <c r="AZ214" s="219"/>
    </row>
    <row r="215" spans="1:52" s="224" customFormat="1" ht="21" x14ac:dyDescent="0.2">
      <c r="A215" s="233"/>
      <c r="B215" s="220" t="s">
        <v>1126</v>
      </c>
      <c r="C215" s="220" t="s">
        <v>1127</v>
      </c>
      <c r="D215" s="220" t="s">
        <v>1128</v>
      </c>
      <c r="E215" s="221">
        <v>28000</v>
      </c>
      <c r="F215" s="222" t="s">
        <v>201</v>
      </c>
      <c r="G215" s="223">
        <v>0</v>
      </c>
      <c r="H215" s="223">
        <f>SUM(E215*4/100)</f>
        <v>1120</v>
      </c>
      <c r="I215" s="223">
        <f>SUM(E215*2/100)</f>
        <v>560</v>
      </c>
      <c r="J215" s="223">
        <v>0</v>
      </c>
      <c r="K215" s="223">
        <v>0</v>
      </c>
      <c r="L215" s="223">
        <f>SUM(G215+H215+J215)</f>
        <v>1120</v>
      </c>
      <c r="M215" s="223">
        <f>SUM(I215+K215)</f>
        <v>560</v>
      </c>
      <c r="N215" s="223">
        <f>SUM(E215-L215-M215)</f>
        <v>26320</v>
      </c>
    </row>
    <row r="216" spans="1:52" s="229" customFormat="1" ht="21" x14ac:dyDescent="0.2">
      <c r="A216" s="234"/>
      <c r="B216" s="225" t="s">
        <v>809</v>
      </c>
      <c r="C216" s="225" t="s">
        <v>1129</v>
      </c>
      <c r="D216" s="225" t="s">
        <v>1130</v>
      </c>
      <c r="E216" s="231">
        <v>27000</v>
      </c>
      <c r="F216" s="231">
        <v>0</v>
      </c>
      <c r="G216" s="231">
        <v>0</v>
      </c>
      <c r="H216" s="231">
        <f>SUM(E216*4/100)</f>
        <v>1080</v>
      </c>
      <c r="I216" s="231">
        <f>SUM(E216*2/100)</f>
        <v>540</v>
      </c>
      <c r="J216" s="231">
        <v>0</v>
      </c>
      <c r="K216" s="231">
        <v>0</v>
      </c>
      <c r="L216" s="231">
        <f>SUM(G216+H216+J216)</f>
        <v>1080</v>
      </c>
      <c r="M216" s="231">
        <f>SUM(I216+K216)</f>
        <v>540</v>
      </c>
      <c r="N216" s="231">
        <f>SUM(E216-L216-M216)</f>
        <v>25380</v>
      </c>
    </row>
    <row r="217" spans="1:52" s="229" customFormat="1" ht="21" x14ac:dyDescent="0.2">
      <c r="A217" s="234"/>
      <c r="B217" s="225" t="s">
        <v>809</v>
      </c>
      <c r="C217" s="225" t="s">
        <v>1131</v>
      </c>
      <c r="D217" s="225" t="s">
        <v>1132</v>
      </c>
      <c r="E217" s="231">
        <v>619500</v>
      </c>
      <c r="F217" s="231">
        <v>0</v>
      </c>
      <c r="G217" s="231">
        <v>0</v>
      </c>
      <c r="H217" s="231">
        <f>SUM(E217*4/100)</f>
        <v>24780</v>
      </c>
      <c r="I217" s="231">
        <f>SUM(E217*2/100)</f>
        <v>12390</v>
      </c>
      <c r="J217" s="231">
        <v>0</v>
      </c>
      <c r="K217" s="231">
        <v>0</v>
      </c>
      <c r="L217" s="231">
        <f>SUM(G217+H217+J217)</f>
        <v>24780</v>
      </c>
      <c r="M217" s="231">
        <f>SUM(I217+K217)</f>
        <v>12390</v>
      </c>
      <c r="N217" s="231">
        <f>SUM(E217-L217-M217)</f>
        <v>582330</v>
      </c>
    </row>
    <row r="218" spans="1:52" s="224" customFormat="1" ht="21" x14ac:dyDescent="0.45">
      <c r="A218" s="217" t="s">
        <v>62</v>
      </c>
      <c r="B218" s="217"/>
      <c r="C218" s="217"/>
      <c r="D218" s="217"/>
      <c r="E218" s="218">
        <f t="shared" ref="E218:N218" si="63">SUM(E219:E220)</f>
        <v>1149830</v>
      </c>
      <c r="F218" s="218">
        <f t="shared" si="63"/>
        <v>0</v>
      </c>
      <c r="G218" s="218">
        <f t="shared" si="63"/>
        <v>0</v>
      </c>
      <c r="H218" s="218">
        <f t="shared" si="63"/>
        <v>0</v>
      </c>
      <c r="I218" s="218">
        <f t="shared" si="63"/>
        <v>0</v>
      </c>
      <c r="J218" s="218">
        <f t="shared" si="63"/>
        <v>0</v>
      </c>
      <c r="K218" s="218">
        <f t="shared" si="63"/>
        <v>0</v>
      </c>
      <c r="L218" s="218">
        <f t="shared" si="63"/>
        <v>0</v>
      </c>
      <c r="M218" s="218">
        <f t="shared" si="63"/>
        <v>0</v>
      </c>
      <c r="N218" s="218">
        <f t="shared" si="63"/>
        <v>1149830</v>
      </c>
      <c r="O218" s="85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19"/>
      <c r="AK218" s="219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19"/>
      <c r="AY218" s="219"/>
      <c r="AZ218" s="219"/>
    </row>
    <row r="219" spans="1:52" s="229" customFormat="1" ht="21" x14ac:dyDescent="0.45">
      <c r="A219" s="217"/>
      <c r="B219" s="220" t="s">
        <v>1133</v>
      </c>
      <c r="C219" s="220" t="s">
        <v>1134</v>
      </c>
      <c r="D219" s="220" t="s">
        <v>1135</v>
      </c>
      <c r="E219" s="221">
        <v>1149830</v>
      </c>
      <c r="F219" s="222" t="s">
        <v>201</v>
      </c>
      <c r="G219" s="223">
        <v>0</v>
      </c>
      <c r="H219" s="228">
        <f>SUM(E219*4/100)</f>
        <v>45993.2</v>
      </c>
      <c r="I219" s="228">
        <f>SUM(E219*2/100)</f>
        <v>22996.6</v>
      </c>
      <c r="J219" s="223">
        <v>0</v>
      </c>
      <c r="K219" s="223">
        <v>0</v>
      </c>
      <c r="L219" s="223">
        <f>SUM(G219+H219+J219)</f>
        <v>45993.2</v>
      </c>
      <c r="M219" s="223">
        <f>SUM(I219+K219)</f>
        <v>22996.6</v>
      </c>
      <c r="N219" s="223">
        <f>SUM(E219-L219-M219)</f>
        <v>1080840.2</v>
      </c>
      <c r="O219" s="85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4"/>
      <c r="AK219" s="224"/>
      <c r="AL219" s="224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224"/>
      <c r="AW219" s="224"/>
      <c r="AX219" s="224"/>
      <c r="AY219" s="224"/>
      <c r="AZ219" s="224"/>
    </row>
    <row r="220" spans="1:52" s="224" customFormat="1" ht="21" x14ac:dyDescent="0.45">
      <c r="A220" s="220"/>
      <c r="B220" s="243"/>
      <c r="C220" s="220"/>
      <c r="D220" s="220" t="s">
        <v>1136</v>
      </c>
      <c r="E220" s="221">
        <v>0</v>
      </c>
      <c r="F220" s="222" t="s">
        <v>201</v>
      </c>
      <c r="G220" s="230">
        <v>0</v>
      </c>
      <c r="H220" s="230">
        <v>-45993.2</v>
      </c>
      <c r="I220" s="230">
        <v>-22996.6</v>
      </c>
      <c r="J220" s="230">
        <v>0</v>
      </c>
      <c r="K220" s="230">
        <v>0</v>
      </c>
      <c r="L220" s="230">
        <f>SUM(G220+H220+J220)</f>
        <v>-45993.2</v>
      </c>
      <c r="M220" s="230">
        <f>SUM(I220+K220)</f>
        <v>-22996.6</v>
      </c>
      <c r="N220" s="230">
        <f>SUM(E220-L220-M220)</f>
        <v>68989.799999999988</v>
      </c>
      <c r="O220" s="85"/>
    </row>
    <row r="221" spans="1:52" s="219" customFormat="1" ht="21" x14ac:dyDescent="0.2">
      <c r="A221" s="233" t="s">
        <v>1137</v>
      </c>
      <c r="B221" s="233"/>
      <c r="C221" s="217"/>
      <c r="D221" s="217"/>
      <c r="E221" s="218">
        <f>SUM(E222:E245)</f>
        <v>4966000</v>
      </c>
      <c r="F221" s="218">
        <f t="shared" ref="F221:N221" si="64">SUM(F222:F245)</f>
        <v>0</v>
      </c>
      <c r="G221" s="218">
        <f t="shared" si="64"/>
        <v>0</v>
      </c>
      <c r="H221" s="218">
        <f t="shared" si="64"/>
        <v>0</v>
      </c>
      <c r="I221" s="218">
        <f t="shared" si="64"/>
        <v>0</v>
      </c>
      <c r="J221" s="218">
        <f t="shared" si="64"/>
        <v>0</v>
      </c>
      <c r="K221" s="218">
        <f t="shared" si="64"/>
        <v>0</v>
      </c>
      <c r="L221" s="218">
        <f t="shared" si="64"/>
        <v>0</v>
      </c>
      <c r="M221" s="218">
        <f t="shared" si="64"/>
        <v>0</v>
      </c>
      <c r="N221" s="218">
        <f t="shared" si="64"/>
        <v>4966000</v>
      </c>
    </row>
    <row r="222" spans="1:52" s="219" customFormat="1" ht="21" x14ac:dyDescent="0.2">
      <c r="A222" s="233"/>
      <c r="B222" s="220" t="s">
        <v>1138</v>
      </c>
      <c r="C222" s="220" t="s">
        <v>1139</v>
      </c>
      <c r="D222" s="220" t="s">
        <v>1140</v>
      </c>
      <c r="E222" s="221">
        <v>120000</v>
      </c>
      <c r="F222" s="222" t="s">
        <v>201</v>
      </c>
      <c r="G222" s="223">
        <v>0</v>
      </c>
      <c r="H222" s="223">
        <v>0</v>
      </c>
      <c r="I222" s="223">
        <v>0</v>
      </c>
      <c r="J222" s="223">
        <v>0</v>
      </c>
      <c r="K222" s="223">
        <v>0</v>
      </c>
      <c r="L222" s="223">
        <f t="shared" ref="L222:L245" si="65">SUM(G222+H222+J222)</f>
        <v>0</v>
      </c>
      <c r="M222" s="223">
        <f t="shared" ref="M222:M245" si="66">SUM(I222+K222)</f>
        <v>0</v>
      </c>
      <c r="N222" s="223">
        <f t="shared" ref="N222:N245" si="67">SUM(E222-L222-M222)</f>
        <v>120000</v>
      </c>
    </row>
    <row r="223" spans="1:52" s="224" customFormat="1" ht="21" x14ac:dyDescent="0.2">
      <c r="A223" s="233"/>
      <c r="B223" s="220" t="s">
        <v>1141</v>
      </c>
      <c r="C223" s="220" t="s">
        <v>1142</v>
      </c>
      <c r="D223" s="220" t="s">
        <v>1143</v>
      </c>
      <c r="E223" s="221">
        <v>195000</v>
      </c>
      <c r="F223" s="222" t="s">
        <v>201</v>
      </c>
      <c r="G223" s="223">
        <v>0</v>
      </c>
      <c r="H223" s="223">
        <v>0</v>
      </c>
      <c r="I223" s="223">
        <v>0</v>
      </c>
      <c r="J223" s="223">
        <v>0</v>
      </c>
      <c r="K223" s="223">
        <v>0</v>
      </c>
      <c r="L223" s="223">
        <f t="shared" si="65"/>
        <v>0</v>
      </c>
      <c r="M223" s="223">
        <f t="shared" si="66"/>
        <v>0</v>
      </c>
      <c r="N223" s="223">
        <f t="shared" si="67"/>
        <v>195000</v>
      </c>
    </row>
    <row r="224" spans="1:52" s="219" customFormat="1" ht="21" x14ac:dyDescent="0.2">
      <c r="A224" s="220"/>
      <c r="B224" s="220" t="s">
        <v>623</v>
      </c>
      <c r="C224" s="220" t="s">
        <v>1144</v>
      </c>
      <c r="D224" s="220" t="s">
        <v>1145</v>
      </c>
      <c r="E224" s="221">
        <v>500000</v>
      </c>
      <c r="F224" s="222" t="s">
        <v>201</v>
      </c>
      <c r="G224" s="230">
        <v>0</v>
      </c>
      <c r="H224" s="230">
        <v>0</v>
      </c>
      <c r="I224" s="230">
        <v>0</v>
      </c>
      <c r="J224" s="230">
        <v>0</v>
      </c>
      <c r="K224" s="230">
        <v>0</v>
      </c>
      <c r="L224" s="230">
        <f t="shared" si="65"/>
        <v>0</v>
      </c>
      <c r="M224" s="230">
        <f t="shared" si="66"/>
        <v>0</v>
      </c>
      <c r="N224" s="230">
        <f t="shared" si="67"/>
        <v>500000</v>
      </c>
    </row>
    <row r="225" spans="1:14" s="219" customFormat="1" ht="21" x14ac:dyDescent="0.2">
      <c r="A225" s="220"/>
      <c r="B225" s="225" t="s">
        <v>899</v>
      </c>
      <c r="C225" s="225" t="s">
        <v>1146</v>
      </c>
      <c r="D225" s="225" t="s">
        <v>1147</v>
      </c>
      <c r="E225" s="226">
        <v>925000</v>
      </c>
      <c r="F225" s="222" t="s">
        <v>201</v>
      </c>
      <c r="G225" s="230">
        <v>0</v>
      </c>
      <c r="H225" s="230">
        <v>0</v>
      </c>
      <c r="I225" s="230">
        <v>0</v>
      </c>
      <c r="J225" s="230">
        <v>0</v>
      </c>
      <c r="K225" s="230">
        <v>0</v>
      </c>
      <c r="L225" s="230">
        <f t="shared" si="65"/>
        <v>0</v>
      </c>
      <c r="M225" s="230">
        <f t="shared" si="66"/>
        <v>0</v>
      </c>
      <c r="N225" s="230">
        <f t="shared" si="67"/>
        <v>925000</v>
      </c>
    </row>
    <row r="226" spans="1:14" s="219" customFormat="1" ht="21" x14ac:dyDescent="0.2">
      <c r="A226" s="220"/>
      <c r="B226" s="225" t="s">
        <v>1093</v>
      </c>
      <c r="C226" s="225" t="s">
        <v>1148</v>
      </c>
      <c r="D226" s="225" t="s">
        <v>1149</v>
      </c>
      <c r="E226" s="226">
        <v>260000</v>
      </c>
      <c r="F226" s="222" t="s">
        <v>201</v>
      </c>
      <c r="G226" s="230">
        <v>0</v>
      </c>
      <c r="H226" s="230">
        <v>0</v>
      </c>
      <c r="I226" s="230">
        <v>0</v>
      </c>
      <c r="J226" s="230">
        <v>0</v>
      </c>
      <c r="K226" s="230">
        <v>0</v>
      </c>
      <c r="L226" s="230">
        <f t="shared" si="65"/>
        <v>0</v>
      </c>
      <c r="M226" s="230">
        <f t="shared" si="66"/>
        <v>0</v>
      </c>
      <c r="N226" s="230">
        <f t="shared" si="67"/>
        <v>260000</v>
      </c>
    </row>
    <row r="227" spans="1:14" s="219" customFormat="1" ht="21" x14ac:dyDescent="0.2">
      <c r="A227" s="220"/>
      <c r="B227" s="225" t="s">
        <v>1096</v>
      </c>
      <c r="C227" s="225" t="s">
        <v>1150</v>
      </c>
      <c r="D227" s="225" t="s">
        <v>1151</v>
      </c>
      <c r="E227" s="226">
        <v>140000</v>
      </c>
      <c r="F227" s="222" t="s">
        <v>201</v>
      </c>
      <c r="G227" s="230">
        <v>0</v>
      </c>
      <c r="H227" s="230">
        <v>0</v>
      </c>
      <c r="I227" s="230">
        <v>0</v>
      </c>
      <c r="J227" s="230">
        <v>0</v>
      </c>
      <c r="K227" s="230">
        <v>0</v>
      </c>
      <c r="L227" s="230">
        <f t="shared" si="65"/>
        <v>0</v>
      </c>
      <c r="M227" s="230">
        <f t="shared" si="66"/>
        <v>0</v>
      </c>
      <c r="N227" s="230">
        <f t="shared" si="67"/>
        <v>140000</v>
      </c>
    </row>
    <row r="228" spans="1:14" s="219" customFormat="1" ht="21" x14ac:dyDescent="0.2">
      <c r="A228" s="220"/>
      <c r="B228" s="225" t="s">
        <v>1152</v>
      </c>
      <c r="C228" s="225" t="s">
        <v>1153</v>
      </c>
      <c r="D228" s="225" t="s">
        <v>1154</v>
      </c>
      <c r="E228" s="226">
        <v>27000</v>
      </c>
      <c r="F228" s="222" t="s">
        <v>201</v>
      </c>
      <c r="G228" s="230">
        <v>0</v>
      </c>
      <c r="H228" s="230">
        <v>0</v>
      </c>
      <c r="I228" s="230">
        <v>0</v>
      </c>
      <c r="J228" s="230">
        <v>0</v>
      </c>
      <c r="K228" s="230">
        <v>0</v>
      </c>
      <c r="L228" s="230">
        <f t="shared" si="65"/>
        <v>0</v>
      </c>
      <c r="M228" s="230">
        <f t="shared" si="66"/>
        <v>0</v>
      </c>
      <c r="N228" s="230">
        <f t="shared" si="67"/>
        <v>27000</v>
      </c>
    </row>
    <row r="229" spans="1:14" s="232" customFormat="1" ht="21" x14ac:dyDescent="0.2">
      <c r="A229" s="225"/>
      <c r="B229" s="225" t="s">
        <v>1020</v>
      </c>
      <c r="C229" s="225" t="s">
        <v>1155</v>
      </c>
      <c r="D229" s="225" t="s">
        <v>1156</v>
      </c>
      <c r="E229" s="226">
        <v>344800</v>
      </c>
      <c r="F229" s="227" t="s">
        <v>201</v>
      </c>
      <c r="G229" s="231">
        <v>0</v>
      </c>
      <c r="H229" s="231">
        <v>0</v>
      </c>
      <c r="I229" s="231">
        <v>0</v>
      </c>
      <c r="J229" s="231">
        <v>0</v>
      </c>
      <c r="K229" s="231">
        <v>0</v>
      </c>
      <c r="L229" s="231">
        <f t="shared" si="65"/>
        <v>0</v>
      </c>
      <c r="M229" s="231">
        <f t="shared" si="66"/>
        <v>0</v>
      </c>
      <c r="N229" s="231">
        <f t="shared" si="67"/>
        <v>344800</v>
      </c>
    </row>
    <row r="230" spans="1:14" s="232" customFormat="1" ht="21" x14ac:dyDescent="0.2">
      <c r="A230" s="225"/>
      <c r="B230" s="225" t="s">
        <v>629</v>
      </c>
      <c r="C230" s="225" t="s">
        <v>1157</v>
      </c>
      <c r="D230" s="225" t="s">
        <v>1158</v>
      </c>
      <c r="E230" s="226">
        <v>665000</v>
      </c>
      <c r="F230" s="227" t="s">
        <v>201</v>
      </c>
      <c r="G230" s="231">
        <v>0</v>
      </c>
      <c r="H230" s="231">
        <v>0</v>
      </c>
      <c r="I230" s="231">
        <v>0</v>
      </c>
      <c r="J230" s="231">
        <v>0</v>
      </c>
      <c r="K230" s="231">
        <v>0</v>
      </c>
      <c r="L230" s="231">
        <f t="shared" si="65"/>
        <v>0</v>
      </c>
      <c r="M230" s="231">
        <f t="shared" si="66"/>
        <v>0</v>
      </c>
      <c r="N230" s="231">
        <f t="shared" si="67"/>
        <v>665000</v>
      </c>
    </row>
    <row r="231" spans="1:14" s="232" customFormat="1" ht="21" x14ac:dyDescent="0.2">
      <c r="A231" s="225"/>
      <c r="B231" s="225" t="s">
        <v>1159</v>
      </c>
      <c r="C231" s="225" t="s">
        <v>1160</v>
      </c>
      <c r="D231" s="225" t="s">
        <v>1161</v>
      </c>
      <c r="E231" s="226">
        <v>120000</v>
      </c>
      <c r="F231" s="227" t="s">
        <v>201</v>
      </c>
      <c r="G231" s="231">
        <v>0</v>
      </c>
      <c r="H231" s="231">
        <v>0</v>
      </c>
      <c r="I231" s="231">
        <v>0</v>
      </c>
      <c r="J231" s="231">
        <v>0</v>
      </c>
      <c r="K231" s="231">
        <v>0</v>
      </c>
      <c r="L231" s="231">
        <f t="shared" si="65"/>
        <v>0</v>
      </c>
      <c r="M231" s="231">
        <f t="shared" si="66"/>
        <v>0</v>
      </c>
      <c r="N231" s="231">
        <f t="shared" si="67"/>
        <v>120000</v>
      </c>
    </row>
    <row r="232" spans="1:14" s="232" customFormat="1" ht="21" x14ac:dyDescent="0.2">
      <c r="A232" s="225"/>
      <c r="B232" s="225" t="s">
        <v>1159</v>
      </c>
      <c r="C232" s="225" t="s">
        <v>1162</v>
      </c>
      <c r="D232" s="225" t="s">
        <v>1163</v>
      </c>
      <c r="E232" s="226">
        <v>31500</v>
      </c>
      <c r="F232" s="227" t="s">
        <v>201</v>
      </c>
      <c r="G232" s="231">
        <v>0</v>
      </c>
      <c r="H232" s="231">
        <v>0</v>
      </c>
      <c r="I232" s="231">
        <v>0</v>
      </c>
      <c r="J232" s="231">
        <v>0</v>
      </c>
      <c r="K232" s="231">
        <v>0</v>
      </c>
      <c r="L232" s="231">
        <f t="shared" si="65"/>
        <v>0</v>
      </c>
      <c r="M232" s="231">
        <f t="shared" si="66"/>
        <v>0</v>
      </c>
      <c r="N232" s="231">
        <f t="shared" si="67"/>
        <v>31500</v>
      </c>
    </row>
    <row r="233" spans="1:14" s="232" customFormat="1" ht="21" x14ac:dyDescent="0.2">
      <c r="A233" s="225"/>
      <c r="B233" s="220" t="s">
        <v>1037</v>
      </c>
      <c r="C233" s="220" t="s">
        <v>1164</v>
      </c>
      <c r="D233" s="220" t="s">
        <v>1165</v>
      </c>
      <c r="E233" s="221">
        <v>300000</v>
      </c>
      <c r="F233" s="227" t="s">
        <v>201</v>
      </c>
      <c r="G233" s="231">
        <v>0</v>
      </c>
      <c r="H233" s="231">
        <v>0</v>
      </c>
      <c r="I233" s="231">
        <v>0</v>
      </c>
      <c r="J233" s="231">
        <v>0</v>
      </c>
      <c r="K233" s="231">
        <v>0</v>
      </c>
      <c r="L233" s="231">
        <f t="shared" si="65"/>
        <v>0</v>
      </c>
      <c r="M233" s="231">
        <f t="shared" si="66"/>
        <v>0</v>
      </c>
      <c r="N233" s="231">
        <f t="shared" si="67"/>
        <v>300000</v>
      </c>
    </row>
    <row r="234" spans="1:14" s="232" customFormat="1" ht="21" x14ac:dyDescent="0.2">
      <c r="A234" s="225"/>
      <c r="B234" s="220" t="s">
        <v>1037</v>
      </c>
      <c r="C234" s="220" t="s">
        <v>1166</v>
      </c>
      <c r="D234" s="220" t="s">
        <v>1167</v>
      </c>
      <c r="E234" s="221">
        <v>200000</v>
      </c>
      <c r="F234" s="227" t="s">
        <v>201</v>
      </c>
      <c r="G234" s="231">
        <v>0</v>
      </c>
      <c r="H234" s="231">
        <v>0</v>
      </c>
      <c r="I234" s="231">
        <v>0</v>
      </c>
      <c r="J234" s="231">
        <v>0</v>
      </c>
      <c r="K234" s="231">
        <v>0</v>
      </c>
      <c r="L234" s="231">
        <f t="shared" si="65"/>
        <v>0</v>
      </c>
      <c r="M234" s="231">
        <f t="shared" si="66"/>
        <v>0</v>
      </c>
      <c r="N234" s="231">
        <f t="shared" si="67"/>
        <v>200000</v>
      </c>
    </row>
    <row r="235" spans="1:14" s="232" customFormat="1" ht="21" x14ac:dyDescent="0.2">
      <c r="A235" s="225"/>
      <c r="B235" s="220" t="s">
        <v>854</v>
      </c>
      <c r="C235" s="220" t="s">
        <v>1168</v>
      </c>
      <c r="D235" s="220" t="s">
        <v>1169</v>
      </c>
      <c r="E235" s="221">
        <v>50000</v>
      </c>
      <c r="F235" s="227" t="s">
        <v>201</v>
      </c>
      <c r="G235" s="231">
        <v>0</v>
      </c>
      <c r="H235" s="231">
        <v>0</v>
      </c>
      <c r="I235" s="231">
        <v>0</v>
      </c>
      <c r="J235" s="231">
        <v>0</v>
      </c>
      <c r="K235" s="231">
        <v>0</v>
      </c>
      <c r="L235" s="231">
        <f t="shared" si="65"/>
        <v>0</v>
      </c>
      <c r="M235" s="231">
        <f t="shared" si="66"/>
        <v>0</v>
      </c>
      <c r="N235" s="231">
        <f t="shared" si="67"/>
        <v>50000</v>
      </c>
    </row>
    <row r="236" spans="1:14" s="232" customFormat="1" ht="21" x14ac:dyDescent="0.2">
      <c r="A236" s="225"/>
      <c r="B236" s="220" t="s">
        <v>1170</v>
      </c>
      <c r="C236" s="220" t="s">
        <v>1171</v>
      </c>
      <c r="D236" s="220" t="s">
        <v>1172</v>
      </c>
      <c r="E236" s="221">
        <v>450000</v>
      </c>
      <c r="F236" s="227" t="s">
        <v>201</v>
      </c>
      <c r="G236" s="231">
        <v>0</v>
      </c>
      <c r="H236" s="231">
        <v>0</v>
      </c>
      <c r="I236" s="231">
        <v>0</v>
      </c>
      <c r="J236" s="231">
        <v>0</v>
      </c>
      <c r="K236" s="231">
        <v>0</v>
      </c>
      <c r="L236" s="231">
        <f t="shared" si="65"/>
        <v>0</v>
      </c>
      <c r="M236" s="231">
        <f t="shared" si="66"/>
        <v>0</v>
      </c>
      <c r="N236" s="231">
        <f t="shared" si="67"/>
        <v>450000</v>
      </c>
    </row>
    <row r="237" spans="1:14" s="229" customFormat="1" ht="21" x14ac:dyDescent="0.2">
      <c r="A237" s="225"/>
      <c r="B237" s="225" t="s">
        <v>1173</v>
      </c>
      <c r="C237" s="225" t="s">
        <v>1174</v>
      </c>
      <c r="D237" s="225" t="s">
        <v>1175</v>
      </c>
      <c r="E237" s="231">
        <v>140000</v>
      </c>
      <c r="F237" s="231">
        <v>0</v>
      </c>
      <c r="G237" s="231">
        <v>0</v>
      </c>
      <c r="H237" s="231">
        <v>0</v>
      </c>
      <c r="I237" s="231">
        <v>0</v>
      </c>
      <c r="J237" s="231">
        <v>0</v>
      </c>
      <c r="K237" s="231">
        <v>0</v>
      </c>
      <c r="L237" s="231">
        <f t="shared" si="65"/>
        <v>0</v>
      </c>
      <c r="M237" s="231">
        <f t="shared" si="66"/>
        <v>0</v>
      </c>
      <c r="N237" s="231">
        <f t="shared" si="67"/>
        <v>140000</v>
      </c>
    </row>
    <row r="238" spans="1:14" s="229" customFormat="1" ht="21" x14ac:dyDescent="0.2">
      <c r="A238" s="225"/>
      <c r="B238" s="225" t="s">
        <v>1176</v>
      </c>
      <c r="C238" s="225" t="s">
        <v>1177</v>
      </c>
      <c r="D238" s="225" t="s">
        <v>1178</v>
      </c>
      <c r="E238" s="231">
        <v>31500</v>
      </c>
      <c r="F238" s="231">
        <v>0</v>
      </c>
      <c r="G238" s="231">
        <v>0</v>
      </c>
      <c r="H238" s="231">
        <v>0</v>
      </c>
      <c r="I238" s="231">
        <v>0</v>
      </c>
      <c r="J238" s="231">
        <v>0</v>
      </c>
      <c r="K238" s="231">
        <v>0</v>
      </c>
      <c r="L238" s="231">
        <f t="shared" si="65"/>
        <v>0</v>
      </c>
      <c r="M238" s="231">
        <f t="shared" si="66"/>
        <v>0</v>
      </c>
      <c r="N238" s="231">
        <f t="shared" si="67"/>
        <v>31500</v>
      </c>
    </row>
    <row r="239" spans="1:14" s="229" customFormat="1" ht="21" x14ac:dyDescent="0.2">
      <c r="A239" s="225"/>
      <c r="B239" s="220" t="s">
        <v>868</v>
      </c>
      <c r="C239" s="220" t="s">
        <v>1179</v>
      </c>
      <c r="D239" s="220" t="s">
        <v>1180</v>
      </c>
      <c r="E239" s="221">
        <v>50000</v>
      </c>
      <c r="F239" s="231">
        <v>0</v>
      </c>
      <c r="G239" s="231">
        <v>0</v>
      </c>
      <c r="H239" s="231">
        <v>0</v>
      </c>
      <c r="I239" s="231">
        <v>0</v>
      </c>
      <c r="J239" s="231">
        <v>0</v>
      </c>
      <c r="K239" s="231">
        <v>0</v>
      </c>
      <c r="L239" s="231">
        <f t="shared" si="65"/>
        <v>0</v>
      </c>
      <c r="M239" s="231">
        <f t="shared" si="66"/>
        <v>0</v>
      </c>
      <c r="N239" s="231">
        <f t="shared" si="67"/>
        <v>50000</v>
      </c>
    </row>
    <row r="240" spans="1:14" s="229" customFormat="1" ht="21" x14ac:dyDescent="0.2">
      <c r="A240" s="225"/>
      <c r="B240" s="220" t="s">
        <v>1081</v>
      </c>
      <c r="C240" s="220" t="s">
        <v>1181</v>
      </c>
      <c r="D240" s="220" t="s">
        <v>1182</v>
      </c>
      <c r="E240" s="221">
        <v>195000</v>
      </c>
      <c r="F240" s="231">
        <v>0</v>
      </c>
      <c r="G240" s="231">
        <v>0</v>
      </c>
      <c r="H240" s="231">
        <v>0</v>
      </c>
      <c r="I240" s="231">
        <v>0</v>
      </c>
      <c r="J240" s="231">
        <v>0</v>
      </c>
      <c r="K240" s="231">
        <v>0</v>
      </c>
      <c r="L240" s="231">
        <f t="shared" si="65"/>
        <v>0</v>
      </c>
      <c r="M240" s="231">
        <f t="shared" si="66"/>
        <v>0</v>
      </c>
      <c r="N240" s="231">
        <f t="shared" si="67"/>
        <v>195000</v>
      </c>
    </row>
    <row r="241" spans="1:52" s="229" customFormat="1" ht="21" x14ac:dyDescent="0.2">
      <c r="A241" s="225"/>
      <c r="B241" s="220" t="s">
        <v>1183</v>
      </c>
      <c r="C241" s="220" t="s">
        <v>1184</v>
      </c>
      <c r="D241" s="220" t="s">
        <v>1185</v>
      </c>
      <c r="E241" s="221">
        <v>5000</v>
      </c>
      <c r="F241" s="231">
        <v>0</v>
      </c>
      <c r="G241" s="231">
        <v>0</v>
      </c>
      <c r="H241" s="231">
        <v>0</v>
      </c>
      <c r="I241" s="231">
        <v>0</v>
      </c>
      <c r="J241" s="231">
        <v>0</v>
      </c>
      <c r="K241" s="231">
        <v>0</v>
      </c>
      <c r="L241" s="231">
        <f t="shared" si="65"/>
        <v>0</v>
      </c>
      <c r="M241" s="231">
        <f t="shared" si="66"/>
        <v>0</v>
      </c>
      <c r="N241" s="231">
        <f t="shared" si="67"/>
        <v>5000</v>
      </c>
    </row>
    <row r="242" spans="1:52" s="229" customFormat="1" ht="21" x14ac:dyDescent="0.2">
      <c r="A242" s="225"/>
      <c r="B242" s="220" t="s">
        <v>932</v>
      </c>
      <c r="C242" s="220" t="s">
        <v>1186</v>
      </c>
      <c r="D242" s="220" t="s">
        <v>1187</v>
      </c>
      <c r="E242" s="221">
        <v>80000</v>
      </c>
      <c r="F242" s="231">
        <v>0</v>
      </c>
      <c r="G242" s="231">
        <v>0</v>
      </c>
      <c r="H242" s="231">
        <v>0</v>
      </c>
      <c r="I242" s="231">
        <v>0</v>
      </c>
      <c r="J242" s="231">
        <v>0</v>
      </c>
      <c r="K242" s="231">
        <v>0</v>
      </c>
      <c r="L242" s="231">
        <f t="shared" si="65"/>
        <v>0</v>
      </c>
      <c r="M242" s="231">
        <f t="shared" si="66"/>
        <v>0</v>
      </c>
      <c r="N242" s="231">
        <f t="shared" si="67"/>
        <v>80000</v>
      </c>
    </row>
    <row r="243" spans="1:52" s="229" customFormat="1" ht="21" x14ac:dyDescent="0.2">
      <c r="A243" s="225"/>
      <c r="B243" s="220" t="s">
        <v>932</v>
      </c>
      <c r="C243" s="220" t="s">
        <v>1188</v>
      </c>
      <c r="D243" s="220" t="s">
        <v>1189</v>
      </c>
      <c r="E243" s="221">
        <v>45000</v>
      </c>
      <c r="F243" s="231">
        <v>0</v>
      </c>
      <c r="G243" s="231">
        <v>0</v>
      </c>
      <c r="H243" s="231">
        <v>0</v>
      </c>
      <c r="I243" s="231">
        <v>0</v>
      </c>
      <c r="J243" s="231">
        <v>0</v>
      </c>
      <c r="K243" s="231">
        <v>0</v>
      </c>
      <c r="L243" s="231">
        <f t="shared" si="65"/>
        <v>0</v>
      </c>
      <c r="M243" s="231">
        <f t="shared" si="66"/>
        <v>0</v>
      </c>
      <c r="N243" s="231">
        <f t="shared" si="67"/>
        <v>45000</v>
      </c>
    </row>
    <row r="244" spans="1:52" s="229" customFormat="1" ht="21" x14ac:dyDescent="0.2">
      <c r="A244" s="225"/>
      <c r="B244" s="220" t="s">
        <v>758</v>
      </c>
      <c r="C244" s="220" t="s">
        <v>1190</v>
      </c>
      <c r="D244" s="220" t="s">
        <v>1191</v>
      </c>
      <c r="E244" s="221">
        <v>5000</v>
      </c>
      <c r="F244" s="231">
        <v>0</v>
      </c>
      <c r="G244" s="231">
        <v>0</v>
      </c>
      <c r="H244" s="231">
        <v>0</v>
      </c>
      <c r="I244" s="231">
        <v>0</v>
      </c>
      <c r="J244" s="231">
        <v>0</v>
      </c>
      <c r="K244" s="231">
        <v>0</v>
      </c>
      <c r="L244" s="231">
        <f t="shared" si="65"/>
        <v>0</v>
      </c>
      <c r="M244" s="231">
        <f t="shared" si="66"/>
        <v>0</v>
      </c>
      <c r="N244" s="231">
        <f t="shared" si="67"/>
        <v>5000</v>
      </c>
    </row>
    <row r="245" spans="1:52" s="229" customFormat="1" ht="21" x14ac:dyDescent="0.2">
      <c r="A245" s="225"/>
      <c r="B245" s="220" t="s">
        <v>1192</v>
      </c>
      <c r="C245" s="220" t="s">
        <v>1193</v>
      </c>
      <c r="D245" s="220" t="s">
        <v>1194</v>
      </c>
      <c r="E245" s="221">
        <v>86200</v>
      </c>
      <c r="F245" s="231">
        <v>0</v>
      </c>
      <c r="G245" s="231">
        <v>0</v>
      </c>
      <c r="H245" s="231">
        <v>0</v>
      </c>
      <c r="I245" s="231">
        <v>0</v>
      </c>
      <c r="J245" s="231">
        <v>0</v>
      </c>
      <c r="K245" s="231">
        <v>0</v>
      </c>
      <c r="L245" s="231">
        <f t="shared" si="65"/>
        <v>0</v>
      </c>
      <c r="M245" s="231">
        <f t="shared" si="66"/>
        <v>0</v>
      </c>
      <c r="N245" s="231">
        <f t="shared" si="67"/>
        <v>86200</v>
      </c>
    </row>
    <row r="246" spans="1:52" s="232" customFormat="1" ht="21" x14ac:dyDescent="0.2">
      <c r="A246" s="238" t="s">
        <v>60</v>
      </c>
      <c r="B246" s="238"/>
      <c r="C246" s="238"/>
      <c r="D246" s="238"/>
      <c r="E246" s="242">
        <f>SUM(E247)</f>
        <v>26460</v>
      </c>
      <c r="F246" s="242">
        <f t="shared" ref="F246:N246" si="68">SUM(F247)</f>
        <v>0</v>
      </c>
      <c r="G246" s="242">
        <f t="shared" si="68"/>
        <v>0</v>
      </c>
      <c r="H246" s="242">
        <f t="shared" si="68"/>
        <v>0</v>
      </c>
      <c r="I246" s="242">
        <f t="shared" si="68"/>
        <v>0</v>
      </c>
      <c r="J246" s="242">
        <f t="shared" si="68"/>
        <v>3439.8</v>
      </c>
      <c r="K246" s="242">
        <f t="shared" si="68"/>
        <v>793.8</v>
      </c>
      <c r="L246" s="242">
        <f t="shared" si="68"/>
        <v>3439.8</v>
      </c>
      <c r="M246" s="242">
        <f t="shared" si="68"/>
        <v>793.8</v>
      </c>
      <c r="N246" s="242">
        <f t="shared" si="68"/>
        <v>22226.400000000001</v>
      </c>
    </row>
    <row r="247" spans="1:52" s="229" customFormat="1" ht="21" x14ac:dyDescent="0.2">
      <c r="A247" s="234"/>
      <c r="B247" s="220" t="s">
        <v>1078</v>
      </c>
      <c r="C247" s="220" t="s">
        <v>1195</v>
      </c>
      <c r="D247" s="220" t="s">
        <v>1196</v>
      </c>
      <c r="E247" s="221">
        <v>26460</v>
      </c>
      <c r="F247" s="231">
        <v>0</v>
      </c>
      <c r="G247" s="231">
        <v>0</v>
      </c>
      <c r="H247" s="231">
        <v>0</v>
      </c>
      <c r="I247" s="231">
        <v>0</v>
      </c>
      <c r="J247" s="231">
        <f>SUM(E247*13/100)</f>
        <v>3439.8</v>
      </c>
      <c r="K247" s="231">
        <f>SUM(E247*3/100)</f>
        <v>793.8</v>
      </c>
      <c r="L247" s="231">
        <f>SUM(G247+H247+J247)</f>
        <v>3439.8</v>
      </c>
      <c r="M247" s="231">
        <f>SUM(I247+K247)</f>
        <v>793.8</v>
      </c>
      <c r="N247" s="231">
        <f>SUM(E247-L247-M247)</f>
        <v>22226.400000000001</v>
      </c>
    </row>
    <row r="248" spans="1:52" s="232" customFormat="1" ht="21" x14ac:dyDescent="0.2">
      <c r="A248" s="238" t="s">
        <v>1197</v>
      </c>
      <c r="B248" s="238"/>
      <c r="C248" s="238"/>
      <c r="D248" s="238"/>
      <c r="E248" s="242">
        <f>SUM(E249:E250)</f>
        <v>32000</v>
      </c>
      <c r="F248" s="242">
        <f t="shared" ref="F248:N248" si="69">SUM(F249:F250)</f>
        <v>0</v>
      </c>
      <c r="G248" s="242">
        <f t="shared" si="69"/>
        <v>0</v>
      </c>
      <c r="H248" s="242">
        <f t="shared" si="69"/>
        <v>840</v>
      </c>
      <c r="I248" s="242">
        <f t="shared" si="69"/>
        <v>420</v>
      </c>
      <c r="J248" s="242">
        <f t="shared" si="69"/>
        <v>1430</v>
      </c>
      <c r="K248" s="242">
        <f t="shared" si="69"/>
        <v>330</v>
      </c>
      <c r="L248" s="242">
        <f t="shared" si="69"/>
        <v>2270</v>
      </c>
      <c r="M248" s="242">
        <f t="shared" si="69"/>
        <v>750</v>
      </c>
      <c r="N248" s="242">
        <f t="shared" si="69"/>
        <v>28980</v>
      </c>
    </row>
    <row r="249" spans="1:52" s="229" customFormat="1" ht="21" x14ac:dyDescent="0.2">
      <c r="A249" s="234"/>
      <c r="B249" s="220" t="s">
        <v>1198</v>
      </c>
      <c r="C249" s="220" t="s">
        <v>1199</v>
      </c>
      <c r="D249" s="220" t="s">
        <v>1200</v>
      </c>
      <c r="E249" s="221">
        <v>11000</v>
      </c>
      <c r="F249" s="231">
        <v>0</v>
      </c>
      <c r="G249" s="231">
        <v>0</v>
      </c>
      <c r="H249" s="231"/>
      <c r="I249" s="231"/>
      <c r="J249" s="231">
        <f>SUM(E249*13/100)</f>
        <v>1430</v>
      </c>
      <c r="K249" s="231">
        <f>SUM(E249*3/100)</f>
        <v>330</v>
      </c>
      <c r="L249" s="231">
        <f>SUM(G249+H249+J249)</f>
        <v>1430</v>
      </c>
      <c r="M249" s="231">
        <f>SUM(I249+K249)</f>
        <v>330</v>
      </c>
      <c r="N249" s="231">
        <f>SUM(E249-L249-M249)</f>
        <v>9240</v>
      </c>
    </row>
    <row r="250" spans="1:52" s="229" customFormat="1" ht="21" x14ac:dyDescent="0.2">
      <c r="A250" s="234"/>
      <c r="B250" s="220" t="s">
        <v>1201</v>
      </c>
      <c r="C250" s="220" t="s">
        <v>1202</v>
      </c>
      <c r="D250" s="220" t="s">
        <v>1203</v>
      </c>
      <c r="E250" s="235">
        <v>21000</v>
      </c>
      <c r="F250" s="231">
        <v>0</v>
      </c>
      <c r="G250" s="231">
        <v>0</v>
      </c>
      <c r="H250" s="231">
        <f>SUM(E250*4/100)</f>
        <v>840</v>
      </c>
      <c r="I250" s="231">
        <f>SUM(E250*2/100)</f>
        <v>420</v>
      </c>
      <c r="J250" s="231">
        <v>0</v>
      </c>
      <c r="K250" s="231">
        <v>0</v>
      </c>
      <c r="L250" s="231">
        <f>SUM(G250+H250+J250)</f>
        <v>840</v>
      </c>
      <c r="M250" s="231">
        <f>SUM(I250+K250)</f>
        <v>420</v>
      </c>
      <c r="N250" s="231">
        <f>SUM(E250-L250-M250)</f>
        <v>19740</v>
      </c>
    </row>
    <row r="251" spans="1:52" s="229" customFormat="1" ht="21" x14ac:dyDescent="0.2">
      <c r="A251" s="244" t="s">
        <v>86</v>
      </c>
      <c r="B251" s="220"/>
      <c r="C251" s="220"/>
      <c r="D251" s="220"/>
      <c r="E251" s="245">
        <f>SUM(E252)</f>
        <v>12500</v>
      </c>
      <c r="F251" s="239">
        <f t="shared" ref="F251:N251" si="70">SUM(F252)</f>
        <v>0</v>
      </c>
      <c r="G251" s="239">
        <f t="shared" si="70"/>
        <v>0</v>
      </c>
      <c r="H251" s="239">
        <f t="shared" si="70"/>
        <v>500</v>
      </c>
      <c r="I251" s="239">
        <f t="shared" si="70"/>
        <v>250</v>
      </c>
      <c r="J251" s="239">
        <f t="shared" si="70"/>
        <v>0</v>
      </c>
      <c r="K251" s="239">
        <f t="shared" si="70"/>
        <v>0</v>
      </c>
      <c r="L251" s="239">
        <f t="shared" si="70"/>
        <v>500</v>
      </c>
      <c r="M251" s="239">
        <f t="shared" si="70"/>
        <v>250</v>
      </c>
      <c r="N251" s="239">
        <f t="shared" si="70"/>
        <v>11750</v>
      </c>
    </row>
    <row r="252" spans="1:52" s="219" customFormat="1" ht="21" x14ac:dyDescent="0.2">
      <c r="A252" s="240"/>
      <c r="B252" s="220" t="s">
        <v>860</v>
      </c>
      <c r="C252" s="220" t="s">
        <v>1204</v>
      </c>
      <c r="D252" s="220" t="s">
        <v>1205</v>
      </c>
      <c r="E252" s="221">
        <v>12500</v>
      </c>
      <c r="F252" s="222" t="s">
        <v>201</v>
      </c>
      <c r="G252" s="230">
        <v>0</v>
      </c>
      <c r="H252" s="230">
        <f>SUM(E252*4/100)</f>
        <v>500</v>
      </c>
      <c r="I252" s="230">
        <f>SUM(E252*2/100)</f>
        <v>250</v>
      </c>
      <c r="J252" s="230">
        <v>0</v>
      </c>
      <c r="K252" s="230">
        <v>0</v>
      </c>
      <c r="L252" s="230">
        <f>SUM(G252+H252+J252)</f>
        <v>500</v>
      </c>
      <c r="M252" s="230">
        <f>SUM(I252+K252)</f>
        <v>250</v>
      </c>
      <c r="N252" s="230">
        <f>SUM(E252-L252-M252)</f>
        <v>11750</v>
      </c>
    </row>
    <row r="253" spans="1:52" s="219" customFormat="1" ht="21.75" thickBot="1" x14ac:dyDescent="0.5">
      <c r="A253" s="882" t="s">
        <v>596</v>
      </c>
      <c r="B253" s="883"/>
      <c r="C253" s="883"/>
      <c r="D253" s="884"/>
      <c r="E253" s="246">
        <f>SUM(E7+E16+E40+E61+E78+E82+E106+E114+E129+E132+E185+E187+E190+E196+E209+E214+E218+E221+E246+E248+E251)</f>
        <v>31080321.5</v>
      </c>
      <c r="F253" s="246"/>
      <c r="G253" s="246">
        <f t="shared" ref="G253:N253" si="71">SUM(G7+G16+G40+G61+G78+G82+G106+G114+G129+G132+G185+G187+G190+G196+G209+G214+G218+G221+G246+G248+G251)</f>
        <v>2979560</v>
      </c>
      <c r="H253" s="246">
        <f t="shared" si="71"/>
        <v>373805.25999999995</v>
      </c>
      <c r="I253" s="246">
        <f t="shared" si="71"/>
        <v>186902.62999999998</v>
      </c>
      <c r="J253" s="246">
        <f t="shared" si="71"/>
        <v>664950</v>
      </c>
      <c r="K253" s="246">
        <f t="shared" si="71"/>
        <v>153450</v>
      </c>
      <c r="L253" s="246">
        <f t="shared" si="71"/>
        <v>4018315.26</v>
      </c>
      <c r="M253" s="246">
        <f t="shared" si="71"/>
        <v>340352.63</v>
      </c>
      <c r="N253" s="246">
        <f t="shared" si="71"/>
        <v>26721653.609999999</v>
      </c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</row>
    <row r="254" spans="1:52" s="219" customFormat="1" ht="21.75" thickTop="1" x14ac:dyDescent="0.45">
      <c r="A254" s="247"/>
      <c r="B254" s="247"/>
      <c r="C254" s="247"/>
      <c r="D254" s="247"/>
      <c r="E254" s="248">
        <v>31080321.5</v>
      </c>
      <c r="F254" s="249"/>
      <c r="G254" s="249"/>
      <c r="H254" s="249"/>
      <c r="I254" s="249"/>
      <c r="J254" s="249"/>
      <c r="K254" s="249"/>
      <c r="L254" s="249"/>
      <c r="M254" s="249"/>
      <c r="N254" s="249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</row>
    <row r="255" spans="1:52" s="236" customFormat="1" ht="21" x14ac:dyDescent="0.45">
      <c r="A255" s="250" t="s">
        <v>1206</v>
      </c>
      <c r="B255" s="250"/>
      <c r="C255" s="250"/>
      <c r="D255" s="251"/>
      <c r="E255" s="252">
        <f>SUM(E253-E254)</f>
        <v>0</v>
      </c>
      <c r="F255" s="253"/>
      <c r="G255" s="254"/>
      <c r="H255" s="254"/>
      <c r="I255" s="254"/>
      <c r="J255" s="254"/>
      <c r="K255" s="255"/>
      <c r="L255" s="254"/>
      <c r="M255" s="254"/>
      <c r="N255" s="254"/>
    </row>
    <row r="256" spans="1:52" s="236" customFormat="1" ht="21" x14ac:dyDescent="0.45">
      <c r="A256" s="250" t="s">
        <v>1207</v>
      </c>
      <c r="B256" s="250"/>
      <c r="C256" s="250"/>
      <c r="D256" s="251"/>
      <c r="E256" s="256"/>
      <c r="F256" s="253"/>
      <c r="G256" s="254"/>
      <c r="H256" s="254"/>
      <c r="I256" s="254"/>
      <c r="J256" s="254"/>
      <c r="K256" s="255"/>
      <c r="L256" s="254"/>
      <c r="M256" s="254"/>
      <c r="N256" s="254"/>
    </row>
    <row r="257" spans="1:14" s="236" customFormat="1" ht="21" x14ac:dyDescent="0.45">
      <c r="A257" s="251"/>
      <c r="B257" s="251" t="s">
        <v>1208</v>
      </c>
      <c r="D257" s="251"/>
      <c r="E257" s="254"/>
      <c r="F257" s="253"/>
      <c r="G257" s="254"/>
      <c r="H257" s="254"/>
      <c r="I257" s="254"/>
      <c r="J257" s="254"/>
      <c r="K257" s="255"/>
      <c r="L257" s="254"/>
      <c r="M257" s="254"/>
      <c r="N257" s="254"/>
    </row>
    <row r="258" spans="1:14" s="236" customFormat="1" ht="21" x14ac:dyDescent="0.45">
      <c r="A258" s="251"/>
      <c r="B258" s="251" t="s">
        <v>1209</v>
      </c>
      <c r="D258" s="251"/>
      <c r="E258" s="254"/>
      <c r="F258" s="253"/>
      <c r="G258" s="254"/>
      <c r="H258" s="254"/>
      <c r="I258" s="254"/>
      <c r="J258" s="254"/>
      <c r="K258" s="255"/>
      <c r="L258" s="254"/>
      <c r="M258" s="254"/>
      <c r="N258" s="254"/>
    </row>
    <row r="259" spans="1:14" s="236" customFormat="1" ht="21" x14ac:dyDescent="0.45">
      <c r="A259" s="250" t="s">
        <v>1210</v>
      </c>
      <c r="B259" s="250"/>
      <c r="C259" s="250"/>
      <c r="D259" s="251"/>
      <c r="F259" s="253"/>
      <c r="G259" s="254"/>
      <c r="H259" s="254"/>
      <c r="I259" s="254"/>
      <c r="J259" s="254"/>
      <c r="K259" s="255"/>
      <c r="L259" s="254"/>
      <c r="M259" s="254"/>
      <c r="N259" s="254"/>
    </row>
    <row r="260" spans="1:14" s="236" customFormat="1" ht="21" x14ac:dyDescent="0.45">
      <c r="A260" s="251"/>
      <c r="B260" s="251" t="s">
        <v>1211</v>
      </c>
      <c r="D260" s="251"/>
      <c r="E260" s="254"/>
      <c r="F260" s="253"/>
      <c r="G260" s="254"/>
      <c r="H260" s="254"/>
      <c r="I260" s="254"/>
      <c r="J260" s="254"/>
      <c r="K260" s="255"/>
      <c r="L260" s="254"/>
      <c r="M260" s="254"/>
      <c r="N260" s="254"/>
    </row>
    <row r="261" spans="1:14" s="236" customFormat="1" ht="21" x14ac:dyDescent="0.45">
      <c r="A261" s="251"/>
      <c r="B261" s="251" t="s">
        <v>1212</v>
      </c>
      <c r="D261" s="251"/>
      <c r="E261" s="254"/>
      <c r="F261" s="253"/>
      <c r="G261" s="254"/>
      <c r="H261" s="254"/>
      <c r="I261" s="254"/>
      <c r="J261" s="254"/>
      <c r="K261" s="255"/>
      <c r="L261" s="254"/>
      <c r="M261" s="254"/>
      <c r="N261" s="254"/>
    </row>
    <row r="262" spans="1:14" s="236" customFormat="1" ht="21" x14ac:dyDescent="0.45">
      <c r="A262" s="257" t="s">
        <v>1213</v>
      </c>
      <c r="B262" s="258" t="s">
        <v>1214</v>
      </c>
      <c r="D262" s="251"/>
      <c r="F262" s="253"/>
      <c r="G262" s="254"/>
      <c r="H262" s="254"/>
      <c r="I262" s="254"/>
      <c r="J262" s="254"/>
      <c r="K262" s="255"/>
      <c r="L262" s="254"/>
      <c r="M262" s="254"/>
      <c r="N262" s="254"/>
    </row>
    <row r="263" spans="1:14" s="236" customFormat="1" ht="21" x14ac:dyDescent="0.45">
      <c r="A263" s="258" t="s">
        <v>1215</v>
      </c>
      <c r="B263" s="258"/>
      <c r="D263" s="251"/>
      <c r="F263" s="253"/>
      <c r="G263" s="254"/>
      <c r="H263" s="254"/>
      <c r="I263" s="254"/>
      <c r="J263" s="254"/>
      <c r="K263" s="255"/>
      <c r="L263" s="254"/>
      <c r="M263" s="254"/>
      <c r="N263" s="254"/>
    </row>
    <row r="264" spans="1:14" s="236" customFormat="1" ht="21" x14ac:dyDescent="0.45">
      <c r="A264" s="236" t="s">
        <v>1216</v>
      </c>
      <c r="B264" s="236" t="s">
        <v>1217</v>
      </c>
      <c r="F264" s="253"/>
      <c r="G264" s="254"/>
      <c r="H264" s="254"/>
      <c r="I264" s="254"/>
      <c r="J264" s="254"/>
      <c r="K264" s="255"/>
      <c r="L264" s="254"/>
      <c r="M264" s="254"/>
      <c r="N264" s="254"/>
    </row>
    <row r="265" spans="1:14" s="236" customFormat="1" ht="21" x14ac:dyDescent="0.45">
      <c r="A265" s="236" t="s">
        <v>1218</v>
      </c>
      <c r="F265" s="253"/>
      <c r="G265" s="254"/>
      <c r="H265" s="254"/>
      <c r="I265" s="254"/>
      <c r="J265" s="254"/>
      <c r="K265" s="255"/>
      <c r="L265" s="254"/>
      <c r="M265" s="254"/>
      <c r="N265" s="254"/>
    </row>
    <row r="266" spans="1:14" s="236" customFormat="1" ht="21" x14ac:dyDescent="0.45">
      <c r="A266" s="236" t="s">
        <v>1219</v>
      </c>
      <c r="D266" s="259"/>
      <c r="F266" s="253"/>
      <c r="G266" s="254"/>
      <c r="H266" s="254"/>
      <c r="I266" s="254"/>
      <c r="J266" s="254"/>
      <c r="K266" s="255"/>
      <c r="L266" s="254"/>
      <c r="M266" s="254"/>
      <c r="N266" s="254"/>
    </row>
    <row r="268" spans="1:14" s="262" customFormat="1" ht="14.25" x14ac:dyDescent="0.2">
      <c r="B268" s="263"/>
      <c r="C268" s="263"/>
      <c r="D268" s="263"/>
      <c r="E268" s="264"/>
      <c r="F268" s="265"/>
      <c r="G268" s="266"/>
      <c r="H268" s="266"/>
      <c r="I268" s="266"/>
      <c r="J268" s="266"/>
      <c r="K268" s="266"/>
      <c r="L268" s="266"/>
      <c r="M268" s="266"/>
      <c r="N268" s="266"/>
    </row>
  </sheetData>
  <mergeCells count="15">
    <mergeCell ref="A253:D253"/>
    <mergeCell ref="A1:N1"/>
    <mergeCell ref="A2:N2"/>
    <mergeCell ref="A3:N3"/>
    <mergeCell ref="A4:B6"/>
    <mergeCell ref="C4:C6"/>
    <mergeCell ref="D4:D6"/>
    <mergeCell ref="E4:E6"/>
    <mergeCell ref="F4:K4"/>
    <mergeCell ref="L4:L6"/>
    <mergeCell ref="M4:M6"/>
    <mergeCell ref="N4:N6"/>
    <mergeCell ref="F5:G6"/>
    <mergeCell ref="H5:I5"/>
    <mergeCell ref="J5:K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P43"/>
  <sheetViews>
    <sheetView workbookViewId="0">
      <pane xSplit="8" ySplit="4" topLeftCell="AD20" activePane="bottomRight" state="frozen"/>
      <selection pane="topRight" activeCell="I1" sqref="I1"/>
      <selection pane="bottomLeft" activeCell="A5" sqref="A5"/>
      <selection pane="bottomRight" activeCell="AM31" sqref="AM31"/>
    </sheetView>
  </sheetViews>
  <sheetFormatPr defaultRowHeight="26.25" x14ac:dyDescent="0.55000000000000004"/>
  <cols>
    <col min="1" max="1" width="2.625" style="36" customWidth="1"/>
    <col min="2" max="2" width="42.25" style="36" customWidth="1"/>
    <col min="3" max="3" width="29.625" style="36" hidden="1" customWidth="1"/>
    <col min="4" max="4" width="28.25" style="36" hidden="1" customWidth="1"/>
    <col min="5" max="5" width="13.875" style="36" hidden="1" customWidth="1"/>
    <col min="6" max="6" width="13.25" style="36" hidden="1" customWidth="1"/>
    <col min="7" max="7" width="6.25" style="53" hidden="1" customWidth="1"/>
    <col min="8" max="8" width="9.75" style="53" hidden="1" customWidth="1"/>
    <col min="9" max="9" width="10.125" style="36" bestFit="1" customWidth="1"/>
    <col min="10" max="10" width="9.375" style="36" bestFit="1" customWidth="1"/>
    <col min="11" max="11" width="11.5" style="40" bestFit="1" customWidth="1"/>
    <col min="12" max="12" width="10.625" style="40" bestFit="1" customWidth="1"/>
    <col min="13" max="13" width="10.125" style="40" bestFit="1" customWidth="1"/>
    <col min="14" max="14" width="10.625" style="40" bestFit="1" customWidth="1"/>
    <col min="15" max="15" width="11.5" style="36" bestFit="1" customWidth="1"/>
    <col min="16" max="16" width="9.375" style="36" bestFit="1" customWidth="1"/>
    <col min="17" max="17" width="11.5" style="40" bestFit="1" customWidth="1"/>
    <col min="18" max="18" width="10.625" style="40" bestFit="1" customWidth="1"/>
    <col min="19" max="19" width="10.125" style="40" bestFit="1" customWidth="1"/>
    <col min="20" max="20" width="10.625" style="40" bestFit="1" customWidth="1"/>
    <col min="21" max="21" width="10.125" style="36" bestFit="1" customWidth="1"/>
    <col min="22" max="22" width="9.375" style="36" bestFit="1" customWidth="1"/>
    <col min="23" max="23" width="10.125" style="40" bestFit="1" customWidth="1"/>
    <col min="24" max="24" width="10.625" style="40" bestFit="1" customWidth="1"/>
    <col min="25" max="25" width="11.5" style="40" bestFit="1" customWidth="1"/>
    <col min="26" max="26" width="10.625" style="40" bestFit="1" customWidth="1"/>
    <col min="27" max="27" width="11.5" style="36" bestFit="1" customWidth="1"/>
    <col min="28" max="28" width="10.125" style="36" bestFit="1" customWidth="1"/>
    <col min="29" max="29" width="11" style="36" bestFit="1" customWidth="1"/>
    <col min="30" max="30" width="10.125" style="40" bestFit="1" customWidth="1"/>
    <col min="31" max="31" width="10.625" style="40" bestFit="1" customWidth="1"/>
    <col min="32" max="32" width="11" style="40" bestFit="1" customWidth="1"/>
    <col min="33" max="33" width="11.5" style="40" bestFit="1" customWidth="1"/>
    <col min="34" max="34" width="10.625" style="40" bestFit="1" customWidth="1"/>
    <col min="35" max="35" width="11" style="40" bestFit="1" customWidth="1"/>
    <col min="36" max="36" width="12.375" style="52" bestFit="1" customWidth="1"/>
    <col min="37" max="37" width="10.625" style="52" bestFit="1" customWidth="1"/>
    <col min="38" max="38" width="11" style="52" bestFit="1" customWidth="1"/>
    <col min="39" max="39" width="20.25" style="82" bestFit="1" customWidth="1"/>
    <col min="40" max="42" width="10.875" style="54" hidden="1" customWidth="1"/>
    <col min="43" max="256" width="9" style="36"/>
    <col min="257" max="257" width="2.625" style="36" customWidth="1"/>
    <col min="258" max="258" width="42.25" style="36" customWidth="1"/>
    <col min="259" max="264" width="0" style="36" hidden="1" customWidth="1"/>
    <col min="265" max="265" width="9.75" style="36" customWidth="1"/>
    <col min="266" max="266" width="9.125" style="36" customWidth="1"/>
    <col min="267" max="267" width="9.75" style="36" customWidth="1"/>
    <col min="268" max="268" width="10.125" style="36" customWidth="1"/>
    <col min="269" max="269" width="9.75" style="36" customWidth="1"/>
    <col min="270" max="270" width="10.125" style="36" customWidth="1"/>
    <col min="271" max="271" width="10.875" style="36" customWidth="1"/>
    <col min="272" max="272" width="9.125" style="36" customWidth="1"/>
    <col min="273" max="273" width="9.75" style="36" customWidth="1"/>
    <col min="274" max="274" width="10.125" style="36" customWidth="1"/>
    <col min="275" max="275" width="9.75" style="36" customWidth="1"/>
    <col min="276" max="276" width="10.125" style="36" customWidth="1"/>
    <col min="277" max="277" width="9.75" style="36" customWidth="1"/>
    <col min="278" max="278" width="9.125" style="36" customWidth="1"/>
    <col min="279" max="279" width="8.625" style="36" customWidth="1"/>
    <col min="280" max="280" width="10.125" style="36" customWidth="1"/>
    <col min="281" max="281" width="9.75" style="36" customWidth="1"/>
    <col min="282" max="282" width="10.125" style="36" customWidth="1"/>
    <col min="283" max="283" width="9.75" style="36" customWidth="1"/>
    <col min="284" max="285" width="9.125" style="36" customWidth="1"/>
    <col min="286" max="286" width="9.75" style="36" customWidth="1"/>
    <col min="287" max="288" width="10.125" style="36" customWidth="1"/>
    <col min="289" max="289" width="9.75" style="36" bestFit="1" customWidth="1"/>
    <col min="290" max="291" width="10.125" style="36" customWidth="1"/>
    <col min="292" max="292" width="10.5" style="36" bestFit="1" customWidth="1"/>
    <col min="293" max="293" width="10.125" style="36" bestFit="1" customWidth="1"/>
    <col min="294" max="294" width="10.125" style="36" customWidth="1"/>
    <col min="295" max="295" width="12" style="36" customWidth="1"/>
    <col min="296" max="298" width="0" style="36" hidden="1" customWidth="1"/>
    <col min="299" max="512" width="9" style="36"/>
    <col min="513" max="513" width="2.625" style="36" customWidth="1"/>
    <col min="514" max="514" width="42.25" style="36" customWidth="1"/>
    <col min="515" max="520" width="0" style="36" hidden="1" customWidth="1"/>
    <col min="521" max="521" width="9.75" style="36" customWidth="1"/>
    <col min="522" max="522" width="9.125" style="36" customWidth="1"/>
    <col min="523" max="523" width="9.75" style="36" customWidth="1"/>
    <col min="524" max="524" width="10.125" style="36" customWidth="1"/>
    <col min="525" max="525" width="9.75" style="36" customWidth="1"/>
    <col min="526" max="526" width="10.125" style="36" customWidth="1"/>
    <col min="527" max="527" width="10.875" style="36" customWidth="1"/>
    <col min="528" max="528" width="9.125" style="36" customWidth="1"/>
    <col min="529" max="529" width="9.75" style="36" customWidth="1"/>
    <col min="530" max="530" width="10.125" style="36" customWidth="1"/>
    <col min="531" max="531" width="9.75" style="36" customWidth="1"/>
    <col min="532" max="532" width="10.125" style="36" customWidth="1"/>
    <col min="533" max="533" width="9.75" style="36" customWidth="1"/>
    <col min="534" max="534" width="9.125" style="36" customWidth="1"/>
    <col min="535" max="535" width="8.625" style="36" customWidth="1"/>
    <col min="536" max="536" width="10.125" style="36" customWidth="1"/>
    <col min="537" max="537" width="9.75" style="36" customWidth="1"/>
    <col min="538" max="538" width="10.125" style="36" customWidth="1"/>
    <col min="539" max="539" width="9.75" style="36" customWidth="1"/>
    <col min="540" max="541" width="9.125" style="36" customWidth="1"/>
    <col min="542" max="542" width="9.75" style="36" customWidth="1"/>
    <col min="543" max="544" width="10.125" style="36" customWidth="1"/>
    <col min="545" max="545" width="9.75" style="36" bestFit="1" customWidth="1"/>
    <col min="546" max="547" width="10.125" style="36" customWidth="1"/>
    <col min="548" max="548" width="10.5" style="36" bestFit="1" customWidth="1"/>
    <col min="549" max="549" width="10.125" style="36" bestFit="1" customWidth="1"/>
    <col min="550" max="550" width="10.125" style="36" customWidth="1"/>
    <col min="551" max="551" width="12" style="36" customWidth="1"/>
    <col min="552" max="554" width="0" style="36" hidden="1" customWidth="1"/>
    <col min="555" max="768" width="9" style="36"/>
    <col min="769" max="769" width="2.625" style="36" customWidth="1"/>
    <col min="770" max="770" width="42.25" style="36" customWidth="1"/>
    <col min="771" max="776" width="0" style="36" hidden="1" customWidth="1"/>
    <col min="777" max="777" width="9.75" style="36" customWidth="1"/>
    <col min="778" max="778" width="9.125" style="36" customWidth="1"/>
    <col min="779" max="779" width="9.75" style="36" customWidth="1"/>
    <col min="780" max="780" width="10.125" style="36" customWidth="1"/>
    <col min="781" max="781" width="9.75" style="36" customWidth="1"/>
    <col min="782" max="782" width="10.125" style="36" customWidth="1"/>
    <col min="783" max="783" width="10.875" style="36" customWidth="1"/>
    <col min="784" max="784" width="9.125" style="36" customWidth="1"/>
    <col min="785" max="785" width="9.75" style="36" customWidth="1"/>
    <col min="786" max="786" width="10.125" style="36" customWidth="1"/>
    <col min="787" max="787" width="9.75" style="36" customWidth="1"/>
    <col min="788" max="788" width="10.125" style="36" customWidth="1"/>
    <col min="789" max="789" width="9.75" style="36" customWidth="1"/>
    <col min="790" max="790" width="9.125" style="36" customWidth="1"/>
    <col min="791" max="791" width="8.625" style="36" customWidth="1"/>
    <col min="792" max="792" width="10.125" style="36" customWidth="1"/>
    <col min="793" max="793" width="9.75" style="36" customWidth="1"/>
    <col min="794" max="794" width="10.125" style="36" customWidth="1"/>
    <col min="795" max="795" width="9.75" style="36" customWidth="1"/>
    <col min="796" max="797" width="9.125" style="36" customWidth="1"/>
    <col min="798" max="798" width="9.75" style="36" customWidth="1"/>
    <col min="799" max="800" width="10.125" style="36" customWidth="1"/>
    <col min="801" max="801" width="9.75" style="36" bestFit="1" customWidth="1"/>
    <col min="802" max="803" width="10.125" style="36" customWidth="1"/>
    <col min="804" max="804" width="10.5" style="36" bestFit="1" customWidth="1"/>
    <col min="805" max="805" width="10.125" style="36" bestFit="1" customWidth="1"/>
    <col min="806" max="806" width="10.125" style="36" customWidth="1"/>
    <col min="807" max="807" width="12" style="36" customWidth="1"/>
    <col min="808" max="810" width="0" style="36" hidden="1" customWidth="1"/>
    <col min="811" max="1024" width="9" style="36"/>
    <col min="1025" max="1025" width="2.625" style="36" customWidth="1"/>
    <col min="1026" max="1026" width="42.25" style="36" customWidth="1"/>
    <col min="1027" max="1032" width="0" style="36" hidden="1" customWidth="1"/>
    <col min="1033" max="1033" width="9.75" style="36" customWidth="1"/>
    <col min="1034" max="1034" width="9.125" style="36" customWidth="1"/>
    <col min="1035" max="1035" width="9.75" style="36" customWidth="1"/>
    <col min="1036" max="1036" width="10.125" style="36" customWidth="1"/>
    <col min="1037" max="1037" width="9.75" style="36" customWidth="1"/>
    <col min="1038" max="1038" width="10.125" style="36" customWidth="1"/>
    <col min="1039" max="1039" width="10.875" style="36" customWidth="1"/>
    <col min="1040" max="1040" width="9.125" style="36" customWidth="1"/>
    <col min="1041" max="1041" width="9.75" style="36" customWidth="1"/>
    <col min="1042" max="1042" width="10.125" style="36" customWidth="1"/>
    <col min="1043" max="1043" width="9.75" style="36" customWidth="1"/>
    <col min="1044" max="1044" width="10.125" style="36" customWidth="1"/>
    <col min="1045" max="1045" width="9.75" style="36" customWidth="1"/>
    <col min="1046" max="1046" width="9.125" style="36" customWidth="1"/>
    <col min="1047" max="1047" width="8.625" style="36" customWidth="1"/>
    <col min="1048" max="1048" width="10.125" style="36" customWidth="1"/>
    <col min="1049" max="1049" width="9.75" style="36" customWidth="1"/>
    <col min="1050" max="1050" width="10.125" style="36" customWidth="1"/>
    <col min="1051" max="1051" width="9.75" style="36" customWidth="1"/>
    <col min="1052" max="1053" width="9.125" style="36" customWidth="1"/>
    <col min="1054" max="1054" width="9.75" style="36" customWidth="1"/>
    <col min="1055" max="1056" width="10.125" style="36" customWidth="1"/>
    <col min="1057" max="1057" width="9.75" style="36" bestFit="1" customWidth="1"/>
    <col min="1058" max="1059" width="10.125" style="36" customWidth="1"/>
    <col min="1060" max="1060" width="10.5" style="36" bestFit="1" customWidth="1"/>
    <col min="1061" max="1061" width="10.125" style="36" bestFit="1" customWidth="1"/>
    <col min="1062" max="1062" width="10.125" style="36" customWidth="1"/>
    <col min="1063" max="1063" width="12" style="36" customWidth="1"/>
    <col min="1064" max="1066" width="0" style="36" hidden="1" customWidth="1"/>
    <col min="1067" max="1280" width="9" style="36"/>
    <col min="1281" max="1281" width="2.625" style="36" customWidth="1"/>
    <col min="1282" max="1282" width="42.25" style="36" customWidth="1"/>
    <col min="1283" max="1288" width="0" style="36" hidden="1" customWidth="1"/>
    <col min="1289" max="1289" width="9.75" style="36" customWidth="1"/>
    <col min="1290" max="1290" width="9.125" style="36" customWidth="1"/>
    <col min="1291" max="1291" width="9.75" style="36" customWidth="1"/>
    <col min="1292" max="1292" width="10.125" style="36" customWidth="1"/>
    <col min="1293" max="1293" width="9.75" style="36" customWidth="1"/>
    <col min="1294" max="1294" width="10.125" style="36" customWidth="1"/>
    <col min="1295" max="1295" width="10.875" style="36" customWidth="1"/>
    <col min="1296" max="1296" width="9.125" style="36" customWidth="1"/>
    <col min="1297" max="1297" width="9.75" style="36" customWidth="1"/>
    <col min="1298" max="1298" width="10.125" style="36" customWidth="1"/>
    <col min="1299" max="1299" width="9.75" style="36" customWidth="1"/>
    <col min="1300" max="1300" width="10.125" style="36" customWidth="1"/>
    <col min="1301" max="1301" width="9.75" style="36" customWidth="1"/>
    <col min="1302" max="1302" width="9.125" style="36" customWidth="1"/>
    <col min="1303" max="1303" width="8.625" style="36" customWidth="1"/>
    <col min="1304" max="1304" width="10.125" style="36" customWidth="1"/>
    <col min="1305" max="1305" width="9.75" style="36" customWidth="1"/>
    <col min="1306" max="1306" width="10.125" style="36" customWidth="1"/>
    <col min="1307" max="1307" width="9.75" style="36" customWidth="1"/>
    <col min="1308" max="1309" width="9.125" style="36" customWidth="1"/>
    <col min="1310" max="1310" width="9.75" style="36" customWidth="1"/>
    <col min="1311" max="1312" width="10.125" style="36" customWidth="1"/>
    <col min="1313" max="1313" width="9.75" style="36" bestFit="1" customWidth="1"/>
    <col min="1314" max="1315" width="10.125" style="36" customWidth="1"/>
    <col min="1316" max="1316" width="10.5" style="36" bestFit="1" customWidth="1"/>
    <col min="1317" max="1317" width="10.125" style="36" bestFit="1" customWidth="1"/>
    <col min="1318" max="1318" width="10.125" style="36" customWidth="1"/>
    <col min="1319" max="1319" width="12" style="36" customWidth="1"/>
    <col min="1320" max="1322" width="0" style="36" hidden="1" customWidth="1"/>
    <col min="1323" max="1536" width="9" style="36"/>
    <col min="1537" max="1537" width="2.625" style="36" customWidth="1"/>
    <col min="1538" max="1538" width="42.25" style="36" customWidth="1"/>
    <col min="1539" max="1544" width="0" style="36" hidden="1" customWidth="1"/>
    <col min="1545" max="1545" width="9.75" style="36" customWidth="1"/>
    <col min="1546" max="1546" width="9.125" style="36" customWidth="1"/>
    <col min="1547" max="1547" width="9.75" style="36" customWidth="1"/>
    <col min="1548" max="1548" width="10.125" style="36" customWidth="1"/>
    <col min="1549" max="1549" width="9.75" style="36" customWidth="1"/>
    <col min="1550" max="1550" width="10.125" style="36" customWidth="1"/>
    <col min="1551" max="1551" width="10.875" style="36" customWidth="1"/>
    <col min="1552" max="1552" width="9.125" style="36" customWidth="1"/>
    <col min="1553" max="1553" width="9.75" style="36" customWidth="1"/>
    <col min="1554" max="1554" width="10.125" style="36" customWidth="1"/>
    <col min="1555" max="1555" width="9.75" style="36" customWidth="1"/>
    <col min="1556" max="1556" width="10.125" style="36" customWidth="1"/>
    <col min="1557" max="1557" width="9.75" style="36" customWidth="1"/>
    <col min="1558" max="1558" width="9.125" style="36" customWidth="1"/>
    <col min="1559" max="1559" width="8.625" style="36" customWidth="1"/>
    <col min="1560" max="1560" width="10.125" style="36" customWidth="1"/>
    <col min="1561" max="1561" width="9.75" style="36" customWidth="1"/>
    <col min="1562" max="1562" width="10.125" style="36" customWidth="1"/>
    <col min="1563" max="1563" width="9.75" style="36" customWidth="1"/>
    <col min="1564" max="1565" width="9.125" style="36" customWidth="1"/>
    <col min="1566" max="1566" width="9.75" style="36" customWidth="1"/>
    <col min="1567" max="1568" width="10.125" style="36" customWidth="1"/>
    <col min="1569" max="1569" width="9.75" style="36" bestFit="1" customWidth="1"/>
    <col min="1570" max="1571" width="10.125" style="36" customWidth="1"/>
    <col min="1572" max="1572" width="10.5" style="36" bestFit="1" customWidth="1"/>
    <col min="1573" max="1573" width="10.125" style="36" bestFit="1" customWidth="1"/>
    <col min="1574" max="1574" width="10.125" style="36" customWidth="1"/>
    <col min="1575" max="1575" width="12" style="36" customWidth="1"/>
    <col min="1576" max="1578" width="0" style="36" hidden="1" customWidth="1"/>
    <col min="1579" max="1792" width="9" style="36"/>
    <col min="1793" max="1793" width="2.625" style="36" customWidth="1"/>
    <col min="1794" max="1794" width="42.25" style="36" customWidth="1"/>
    <col min="1795" max="1800" width="0" style="36" hidden="1" customWidth="1"/>
    <col min="1801" max="1801" width="9.75" style="36" customWidth="1"/>
    <col min="1802" max="1802" width="9.125" style="36" customWidth="1"/>
    <col min="1803" max="1803" width="9.75" style="36" customWidth="1"/>
    <col min="1804" max="1804" width="10.125" style="36" customWidth="1"/>
    <col min="1805" max="1805" width="9.75" style="36" customWidth="1"/>
    <col min="1806" max="1806" width="10.125" style="36" customWidth="1"/>
    <col min="1807" max="1807" width="10.875" style="36" customWidth="1"/>
    <col min="1808" max="1808" width="9.125" style="36" customWidth="1"/>
    <col min="1809" max="1809" width="9.75" style="36" customWidth="1"/>
    <col min="1810" max="1810" width="10.125" style="36" customWidth="1"/>
    <col min="1811" max="1811" width="9.75" style="36" customWidth="1"/>
    <col min="1812" max="1812" width="10.125" style="36" customWidth="1"/>
    <col min="1813" max="1813" width="9.75" style="36" customWidth="1"/>
    <col min="1814" max="1814" width="9.125" style="36" customWidth="1"/>
    <col min="1815" max="1815" width="8.625" style="36" customWidth="1"/>
    <col min="1816" max="1816" width="10.125" style="36" customWidth="1"/>
    <col min="1817" max="1817" width="9.75" style="36" customWidth="1"/>
    <col min="1818" max="1818" width="10.125" style="36" customWidth="1"/>
    <col min="1819" max="1819" width="9.75" style="36" customWidth="1"/>
    <col min="1820" max="1821" width="9.125" style="36" customWidth="1"/>
    <col min="1822" max="1822" width="9.75" style="36" customWidth="1"/>
    <col min="1823" max="1824" width="10.125" style="36" customWidth="1"/>
    <col min="1825" max="1825" width="9.75" style="36" bestFit="1" customWidth="1"/>
    <col min="1826" max="1827" width="10.125" style="36" customWidth="1"/>
    <col min="1828" max="1828" width="10.5" style="36" bestFit="1" customWidth="1"/>
    <col min="1829" max="1829" width="10.125" style="36" bestFit="1" customWidth="1"/>
    <col min="1830" max="1830" width="10.125" style="36" customWidth="1"/>
    <col min="1831" max="1831" width="12" style="36" customWidth="1"/>
    <col min="1832" max="1834" width="0" style="36" hidden="1" customWidth="1"/>
    <col min="1835" max="2048" width="9" style="36"/>
    <col min="2049" max="2049" width="2.625" style="36" customWidth="1"/>
    <col min="2050" max="2050" width="42.25" style="36" customWidth="1"/>
    <col min="2051" max="2056" width="0" style="36" hidden="1" customWidth="1"/>
    <col min="2057" max="2057" width="9.75" style="36" customWidth="1"/>
    <col min="2058" max="2058" width="9.125" style="36" customWidth="1"/>
    <col min="2059" max="2059" width="9.75" style="36" customWidth="1"/>
    <col min="2060" max="2060" width="10.125" style="36" customWidth="1"/>
    <col min="2061" max="2061" width="9.75" style="36" customWidth="1"/>
    <col min="2062" max="2062" width="10.125" style="36" customWidth="1"/>
    <col min="2063" max="2063" width="10.875" style="36" customWidth="1"/>
    <col min="2064" max="2064" width="9.125" style="36" customWidth="1"/>
    <col min="2065" max="2065" width="9.75" style="36" customWidth="1"/>
    <col min="2066" max="2066" width="10.125" style="36" customWidth="1"/>
    <col min="2067" max="2067" width="9.75" style="36" customWidth="1"/>
    <col min="2068" max="2068" width="10.125" style="36" customWidth="1"/>
    <col min="2069" max="2069" width="9.75" style="36" customWidth="1"/>
    <col min="2070" max="2070" width="9.125" style="36" customWidth="1"/>
    <col min="2071" max="2071" width="8.625" style="36" customWidth="1"/>
    <col min="2072" max="2072" width="10.125" style="36" customWidth="1"/>
    <col min="2073" max="2073" width="9.75" style="36" customWidth="1"/>
    <col min="2074" max="2074" width="10.125" style="36" customWidth="1"/>
    <col min="2075" max="2075" width="9.75" style="36" customWidth="1"/>
    <col min="2076" max="2077" width="9.125" style="36" customWidth="1"/>
    <col min="2078" max="2078" width="9.75" style="36" customWidth="1"/>
    <col min="2079" max="2080" width="10.125" style="36" customWidth="1"/>
    <col min="2081" max="2081" width="9.75" style="36" bestFit="1" customWidth="1"/>
    <col min="2082" max="2083" width="10.125" style="36" customWidth="1"/>
    <col min="2084" max="2084" width="10.5" style="36" bestFit="1" customWidth="1"/>
    <col min="2085" max="2085" width="10.125" style="36" bestFit="1" customWidth="1"/>
    <col min="2086" max="2086" width="10.125" style="36" customWidth="1"/>
    <col min="2087" max="2087" width="12" style="36" customWidth="1"/>
    <col min="2088" max="2090" width="0" style="36" hidden="1" customWidth="1"/>
    <col min="2091" max="2304" width="9" style="36"/>
    <col min="2305" max="2305" width="2.625" style="36" customWidth="1"/>
    <col min="2306" max="2306" width="42.25" style="36" customWidth="1"/>
    <col min="2307" max="2312" width="0" style="36" hidden="1" customWidth="1"/>
    <col min="2313" max="2313" width="9.75" style="36" customWidth="1"/>
    <col min="2314" max="2314" width="9.125" style="36" customWidth="1"/>
    <col min="2315" max="2315" width="9.75" style="36" customWidth="1"/>
    <col min="2316" max="2316" width="10.125" style="36" customWidth="1"/>
    <col min="2317" max="2317" width="9.75" style="36" customWidth="1"/>
    <col min="2318" max="2318" width="10.125" style="36" customWidth="1"/>
    <col min="2319" max="2319" width="10.875" style="36" customWidth="1"/>
    <col min="2320" max="2320" width="9.125" style="36" customWidth="1"/>
    <col min="2321" max="2321" width="9.75" style="36" customWidth="1"/>
    <col min="2322" max="2322" width="10.125" style="36" customWidth="1"/>
    <col min="2323" max="2323" width="9.75" style="36" customWidth="1"/>
    <col min="2324" max="2324" width="10.125" style="36" customWidth="1"/>
    <col min="2325" max="2325" width="9.75" style="36" customWidth="1"/>
    <col min="2326" max="2326" width="9.125" style="36" customWidth="1"/>
    <col min="2327" max="2327" width="8.625" style="36" customWidth="1"/>
    <col min="2328" max="2328" width="10.125" style="36" customWidth="1"/>
    <col min="2329" max="2329" width="9.75" style="36" customWidth="1"/>
    <col min="2330" max="2330" width="10.125" style="36" customWidth="1"/>
    <col min="2331" max="2331" width="9.75" style="36" customWidth="1"/>
    <col min="2332" max="2333" width="9.125" style="36" customWidth="1"/>
    <col min="2334" max="2334" width="9.75" style="36" customWidth="1"/>
    <col min="2335" max="2336" width="10.125" style="36" customWidth="1"/>
    <col min="2337" max="2337" width="9.75" style="36" bestFit="1" customWidth="1"/>
    <col min="2338" max="2339" width="10.125" style="36" customWidth="1"/>
    <col min="2340" max="2340" width="10.5" style="36" bestFit="1" customWidth="1"/>
    <col min="2341" max="2341" width="10.125" style="36" bestFit="1" customWidth="1"/>
    <col min="2342" max="2342" width="10.125" style="36" customWidth="1"/>
    <col min="2343" max="2343" width="12" style="36" customWidth="1"/>
    <col min="2344" max="2346" width="0" style="36" hidden="1" customWidth="1"/>
    <col min="2347" max="2560" width="9" style="36"/>
    <col min="2561" max="2561" width="2.625" style="36" customWidth="1"/>
    <col min="2562" max="2562" width="42.25" style="36" customWidth="1"/>
    <col min="2563" max="2568" width="0" style="36" hidden="1" customWidth="1"/>
    <col min="2569" max="2569" width="9.75" style="36" customWidth="1"/>
    <col min="2570" max="2570" width="9.125" style="36" customWidth="1"/>
    <col min="2571" max="2571" width="9.75" style="36" customWidth="1"/>
    <col min="2572" max="2572" width="10.125" style="36" customWidth="1"/>
    <col min="2573" max="2573" width="9.75" style="36" customWidth="1"/>
    <col min="2574" max="2574" width="10.125" style="36" customWidth="1"/>
    <col min="2575" max="2575" width="10.875" style="36" customWidth="1"/>
    <col min="2576" max="2576" width="9.125" style="36" customWidth="1"/>
    <col min="2577" max="2577" width="9.75" style="36" customWidth="1"/>
    <col min="2578" max="2578" width="10.125" style="36" customWidth="1"/>
    <col min="2579" max="2579" width="9.75" style="36" customWidth="1"/>
    <col min="2580" max="2580" width="10.125" style="36" customWidth="1"/>
    <col min="2581" max="2581" width="9.75" style="36" customWidth="1"/>
    <col min="2582" max="2582" width="9.125" style="36" customWidth="1"/>
    <col min="2583" max="2583" width="8.625" style="36" customWidth="1"/>
    <col min="2584" max="2584" width="10.125" style="36" customWidth="1"/>
    <col min="2585" max="2585" width="9.75" style="36" customWidth="1"/>
    <col min="2586" max="2586" width="10.125" style="36" customWidth="1"/>
    <col min="2587" max="2587" width="9.75" style="36" customWidth="1"/>
    <col min="2588" max="2589" width="9.125" style="36" customWidth="1"/>
    <col min="2590" max="2590" width="9.75" style="36" customWidth="1"/>
    <col min="2591" max="2592" width="10.125" style="36" customWidth="1"/>
    <col min="2593" max="2593" width="9.75" style="36" bestFit="1" customWidth="1"/>
    <col min="2594" max="2595" width="10.125" style="36" customWidth="1"/>
    <col min="2596" max="2596" width="10.5" style="36" bestFit="1" customWidth="1"/>
    <col min="2597" max="2597" width="10.125" style="36" bestFit="1" customWidth="1"/>
    <col min="2598" max="2598" width="10.125" style="36" customWidth="1"/>
    <col min="2599" max="2599" width="12" style="36" customWidth="1"/>
    <col min="2600" max="2602" width="0" style="36" hidden="1" customWidth="1"/>
    <col min="2603" max="2816" width="9" style="36"/>
    <col min="2817" max="2817" width="2.625" style="36" customWidth="1"/>
    <col min="2818" max="2818" width="42.25" style="36" customWidth="1"/>
    <col min="2819" max="2824" width="0" style="36" hidden="1" customWidth="1"/>
    <col min="2825" max="2825" width="9.75" style="36" customWidth="1"/>
    <col min="2826" max="2826" width="9.125" style="36" customWidth="1"/>
    <col min="2827" max="2827" width="9.75" style="36" customWidth="1"/>
    <col min="2828" max="2828" width="10.125" style="36" customWidth="1"/>
    <col min="2829" max="2829" width="9.75" style="36" customWidth="1"/>
    <col min="2830" max="2830" width="10.125" style="36" customWidth="1"/>
    <col min="2831" max="2831" width="10.875" style="36" customWidth="1"/>
    <col min="2832" max="2832" width="9.125" style="36" customWidth="1"/>
    <col min="2833" max="2833" width="9.75" style="36" customWidth="1"/>
    <col min="2834" max="2834" width="10.125" style="36" customWidth="1"/>
    <col min="2835" max="2835" width="9.75" style="36" customWidth="1"/>
    <col min="2836" max="2836" width="10.125" style="36" customWidth="1"/>
    <col min="2837" max="2837" width="9.75" style="36" customWidth="1"/>
    <col min="2838" max="2838" width="9.125" style="36" customWidth="1"/>
    <col min="2839" max="2839" width="8.625" style="36" customWidth="1"/>
    <col min="2840" max="2840" width="10.125" style="36" customWidth="1"/>
    <col min="2841" max="2841" width="9.75" style="36" customWidth="1"/>
    <col min="2842" max="2842" width="10.125" style="36" customWidth="1"/>
    <col min="2843" max="2843" width="9.75" style="36" customWidth="1"/>
    <col min="2844" max="2845" width="9.125" style="36" customWidth="1"/>
    <col min="2846" max="2846" width="9.75" style="36" customWidth="1"/>
    <col min="2847" max="2848" width="10.125" style="36" customWidth="1"/>
    <col min="2849" max="2849" width="9.75" style="36" bestFit="1" customWidth="1"/>
    <col min="2850" max="2851" width="10.125" style="36" customWidth="1"/>
    <col min="2852" max="2852" width="10.5" style="36" bestFit="1" customWidth="1"/>
    <col min="2853" max="2853" width="10.125" style="36" bestFit="1" customWidth="1"/>
    <col min="2854" max="2854" width="10.125" style="36" customWidth="1"/>
    <col min="2855" max="2855" width="12" style="36" customWidth="1"/>
    <col min="2856" max="2858" width="0" style="36" hidden="1" customWidth="1"/>
    <col min="2859" max="3072" width="9" style="36"/>
    <col min="3073" max="3073" width="2.625" style="36" customWidth="1"/>
    <col min="3074" max="3074" width="42.25" style="36" customWidth="1"/>
    <col min="3075" max="3080" width="0" style="36" hidden="1" customWidth="1"/>
    <col min="3081" max="3081" width="9.75" style="36" customWidth="1"/>
    <col min="3082" max="3082" width="9.125" style="36" customWidth="1"/>
    <col min="3083" max="3083" width="9.75" style="36" customWidth="1"/>
    <col min="3084" max="3084" width="10.125" style="36" customWidth="1"/>
    <col min="3085" max="3085" width="9.75" style="36" customWidth="1"/>
    <col min="3086" max="3086" width="10.125" style="36" customWidth="1"/>
    <col min="3087" max="3087" width="10.875" style="36" customWidth="1"/>
    <col min="3088" max="3088" width="9.125" style="36" customWidth="1"/>
    <col min="3089" max="3089" width="9.75" style="36" customWidth="1"/>
    <col min="3090" max="3090" width="10.125" style="36" customWidth="1"/>
    <col min="3091" max="3091" width="9.75" style="36" customWidth="1"/>
    <col min="3092" max="3092" width="10.125" style="36" customWidth="1"/>
    <col min="3093" max="3093" width="9.75" style="36" customWidth="1"/>
    <col min="3094" max="3094" width="9.125" style="36" customWidth="1"/>
    <col min="3095" max="3095" width="8.625" style="36" customWidth="1"/>
    <col min="3096" max="3096" width="10.125" style="36" customWidth="1"/>
    <col min="3097" max="3097" width="9.75" style="36" customWidth="1"/>
    <col min="3098" max="3098" width="10.125" style="36" customWidth="1"/>
    <col min="3099" max="3099" width="9.75" style="36" customWidth="1"/>
    <col min="3100" max="3101" width="9.125" style="36" customWidth="1"/>
    <col min="3102" max="3102" width="9.75" style="36" customWidth="1"/>
    <col min="3103" max="3104" width="10.125" style="36" customWidth="1"/>
    <col min="3105" max="3105" width="9.75" style="36" bestFit="1" customWidth="1"/>
    <col min="3106" max="3107" width="10.125" style="36" customWidth="1"/>
    <col min="3108" max="3108" width="10.5" style="36" bestFit="1" customWidth="1"/>
    <col min="3109" max="3109" width="10.125" style="36" bestFit="1" customWidth="1"/>
    <col min="3110" max="3110" width="10.125" style="36" customWidth="1"/>
    <col min="3111" max="3111" width="12" style="36" customWidth="1"/>
    <col min="3112" max="3114" width="0" style="36" hidden="1" customWidth="1"/>
    <col min="3115" max="3328" width="9" style="36"/>
    <col min="3329" max="3329" width="2.625" style="36" customWidth="1"/>
    <col min="3330" max="3330" width="42.25" style="36" customWidth="1"/>
    <col min="3331" max="3336" width="0" style="36" hidden="1" customWidth="1"/>
    <col min="3337" max="3337" width="9.75" style="36" customWidth="1"/>
    <col min="3338" max="3338" width="9.125" style="36" customWidth="1"/>
    <col min="3339" max="3339" width="9.75" style="36" customWidth="1"/>
    <col min="3340" max="3340" width="10.125" style="36" customWidth="1"/>
    <col min="3341" max="3341" width="9.75" style="36" customWidth="1"/>
    <col min="3342" max="3342" width="10.125" style="36" customWidth="1"/>
    <col min="3343" max="3343" width="10.875" style="36" customWidth="1"/>
    <col min="3344" max="3344" width="9.125" style="36" customWidth="1"/>
    <col min="3345" max="3345" width="9.75" style="36" customWidth="1"/>
    <col min="3346" max="3346" width="10.125" style="36" customWidth="1"/>
    <col min="3347" max="3347" width="9.75" style="36" customWidth="1"/>
    <col min="3348" max="3348" width="10.125" style="36" customWidth="1"/>
    <col min="3349" max="3349" width="9.75" style="36" customWidth="1"/>
    <col min="3350" max="3350" width="9.125" style="36" customWidth="1"/>
    <col min="3351" max="3351" width="8.625" style="36" customWidth="1"/>
    <col min="3352" max="3352" width="10.125" style="36" customWidth="1"/>
    <col min="3353" max="3353" width="9.75" style="36" customWidth="1"/>
    <col min="3354" max="3354" width="10.125" style="36" customWidth="1"/>
    <col min="3355" max="3355" width="9.75" style="36" customWidth="1"/>
    <col min="3356" max="3357" width="9.125" style="36" customWidth="1"/>
    <col min="3358" max="3358" width="9.75" style="36" customWidth="1"/>
    <col min="3359" max="3360" width="10.125" style="36" customWidth="1"/>
    <col min="3361" max="3361" width="9.75" style="36" bestFit="1" customWidth="1"/>
    <col min="3362" max="3363" width="10.125" style="36" customWidth="1"/>
    <col min="3364" max="3364" width="10.5" style="36" bestFit="1" customWidth="1"/>
    <col min="3365" max="3365" width="10.125" style="36" bestFit="1" customWidth="1"/>
    <col min="3366" max="3366" width="10.125" style="36" customWidth="1"/>
    <col min="3367" max="3367" width="12" style="36" customWidth="1"/>
    <col min="3368" max="3370" width="0" style="36" hidden="1" customWidth="1"/>
    <col min="3371" max="3584" width="9" style="36"/>
    <col min="3585" max="3585" width="2.625" style="36" customWidth="1"/>
    <col min="3586" max="3586" width="42.25" style="36" customWidth="1"/>
    <col min="3587" max="3592" width="0" style="36" hidden="1" customWidth="1"/>
    <col min="3593" max="3593" width="9.75" style="36" customWidth="1"/>
    <col min="3594" max="3594" width="9.125" style="36" customWidth="1"/>
    <col min="3595" max="3595" width="9.75" style="36" customWidth="1"/>
    <col min="3596" max="3596" width="10.125" style="36" customWidth="1"/>
    <col min="3597" max="3597" width="9.75" style="36" customWidth="1"/>
    <col min="3598" max="3598" width="10.125" style="36" customWidth="1"/>
    <col min="3599" max="3599" width="10.875" style="36" customWidth="1"/>
    <col min="3600" max="3600" width="9.125" style="36" customWidth="1"/>
    <col min="3601" max="3601" width="9.75" style="36" customWidth="1"/>
    <col min="3602" max="3602" width="10.125" style="36" customWidth="1"/>
    <col min="3603" max="3603" width="9.75" style="36" customWidth="1"/>
    <col min="3604" max="3604" width="10.125" style="36" customWidth="1"/>
    <col min="3605" max="3605" width="9.75" style="36" customWidth="1"/>
    <col min="3606" max="3606" width="9.125" style="36" customWidth="1"/>
    <col min="3607" max="3607" width="8.625" style="36" customWidth="1"/>
    <col min="3608" max="3608" width="10.125" style="36" customWidth="1"/>
    <col min="3609" max="3609" width="9.75" style="36" customWidth="1"/>
    <col min="3610" max="3610" width="10.125" style="36" customWidth="1"/>
    <col min="3611" max="3611" width="9.75" style="36" customWidth="1"/>
    <col min="3612" max="3613" width="9.125" style="36" customWidth="1"/>
    <col min="3614" max="3614" width="9.75" style="36" customWidth="1"/>
    <col min="3615" max="3616" width="10.125" style="36" customWidth="1"/>
    <col min="3617" max="3617" width="9.75" style="36" bestFit="1" customWidth="1"/>
    <col min="3618" max="3619" width="10.125" style="36" customWidth="1"/>
    <col min="3620" max="3620" width="10.5" style="36" bestFit="1" customWidth="1"/>
    <col min="3621" max="3621" width="10.125" style="36" bestFit="1" customWidth="1"/>
    <col min="3622" max="3622" width="10.125" style="36" customWidth="1"/>
    <col min="3623" max="3623" width="12" style="36" customWidth="1"/>
    <col min="3624" max="3626" width="0" style="36" hidden="1" customWidth="1"/>
    <col min="3627" max="3840" width="9" style="36"/>
    <col min="3841" max="3841" width="2.625" style="36" customWidth="1"/>
    <col min="3842" max="3842" width="42.25" style="36" customWidth="1"/>
    <col min="3843" max="3848" width="0" style="36" hidden="1" customWidth="1"/>
    <col min="3849" max="3849" width="9.75" style="36" customWidth="1"/>
    <col min="3850" max="3850" width="9.125" style="36" customWidth="1"/>
    <col min="3851" max="3851" width="9.75" style="36" customWidth="1"/>
    <col min="3852" max="3852" width="10.125" style="36" customWidth="1"/>
    <col min="3853" max="3853" width="9.75" style="36" customWidth="1"/>
    <col min="3854" max="3854" width="10.125" style="36" customWidth="1"/>
    <col min="3855" max="3855" width="10.875" style="36" customWidth="1"/>
    <col min="3856" max="3856" width="9.125" style="36" customWidth="1"/>
    <col min="3857" max="3857" width="9.75" style="36" customWidth="1"/>
    <col min="3858" max="3858" width="10.125" style="36" customWidth="1"/>
    <col min="3859" max="3859" width="9.75" style="36" customWidth="1"/>
    <col min="3860" max="3860" width="10.125" style="36" customWidth="1"/>
    <col min="3861" max="3861" width="9.75" style="36" customWidth="1"/>
    <col min="3862" max="3862" width="9.125" style="36" customWidth="1"/>
    <col min="3863" max="3863" width="8.625" style="36" customWidth="1"/>
    <col min="3864" max="3864" width="10.125" style="36" customWidth="1"/>
    <col min="3865" max="3865" width="9.75" style="36" customWidth="1"/>
    <col min="3866" max="3866" width="10.125" style="36" customWidth="1"/>
    <col min="3867" max="3867" width="9.75" style="36" customWidth="1"/>
    <col min="3868" max="3869" width="9.125" style="36" customWidth="1"/>
    <col min="3870" max="3870" width="9.75" style="36" customWidth="1"/>
    <col min="3871" max="3872" width="10.125" style="36" customWidth="1"/>
    <col min="3873" max="3873" width="9.75" style="36" bestFit="1" customWidth="1"/>
    <col min="3874" max="3875" width="10.125" style="36" customWidth="1"/>
    <col min="3876" max="3876" width="10.5" style="36" bestFit="1" customWidth="1"/>
    <col min="3877" max="3877" width="10.125" style="36" bestFit="1" customWidth="1"/>
    <col min="3878" max="3878" width="10.125" style="36" customWidth="1"/>
    <col min="3879" max="3879" width="12" style="36" customWidth="1"/>
    <col min="3880" max="3882" width="0" style="36" hidden="1" customWidth="1"/>
    <col min="3883" max="4096" width="9" style="36"/>
    <col min="4097" max="4097" width="2.625" style="36" customWidth="1"/>
    <col min="4098" max="4098" width="42.25" style="36" customWidth="1"/>
    <col min="4099" max="4104" width="0" style="36" hidden="1" customWidth="1"/>
    <col min="4105" max="4105" width="9.75" style="36" customWidth="1"/>
    <col min="4106" max="4106" width="9.125" style="36" customWidth="1"/>
    <col min="4107" max="4107" width="9.75" style="36" customWidth="1"/>
    <col min="4108" max="4108" width="10.125" style="36" customWidth="1"/>
    <col min="4109" max="4109" width="9.75" style="36" customWidth="1"/>
    <col min="4110" max="4110" width="10.125" style="36" customWidth="1"/>
    <col min="4111" max="4111" width="10.875" style="36" customWidth="1"/>
    <col min="4112" max="4112" width="9.125" style="36" customWidth="1"/>
    <col min="4113" max="4113" width="9.75" style="36" customWidth="1"/>
    <col min="4114" max="4114" width="10.125" style="36" customWidth="1"/>
    <col min="4115" max="4115" width="9.75" style="36" customWidth="1"/>
    <col min="4116" max="4116" width="10.125" style="36" customWidth="1"/>
    <col min="4117" max="4117" width="9.75" style="36" customWidth="1"/>
    <col min="4118" max="4118" width="9.125" style="36" customWidth="1"/>
    <col min="4119" max="4119" width="8.625" style="36" customWidth="1"/>
    <col min="4120" max="4120" width="10.125" style="36" customWidth="1"/>
    <col min="4121" max="4121" width="9.75" style="36" customWidth="1"/>
    <col min="4122" max="4122" width="10.125" style="36" customWidth="1"/>
    <col min="4123" max="4123" width="9.75" style="36" customWidth="1"/>
    <col min="4124" max="4125" width="9.125" style="36" customWidth="1"/>
    <col min="4126" max="4126" width="9.75" style="36" customWidth="1"/>
    <col min="4127" max="4128" width="10.125" style="36" customWidth="1"/>
    <col min="4129" max="4129" width="9.75" style="36" bestFit="1" customWidth="1"/>
    <col min="4130" max="4131" width="10.125" style="36" customWidth="1"/>
    <col min="4132" max="4132" width="10.5" style="36" bestFit="1" customWidth="1"/>
    <col min="4133" max="4133" width="10.125" style="36" bestFit="1" customWidth="1"/>
    <col min="4134" max="4134" width="10.125" style="36" customWidth="1"/>
    <col min="4135" max="4135" width="12" style="36" customWidth="1"/>
    <col min="4136" max="4138" width="0" style="36" hidden="1" customWidth="1"/>
    <col min="4139" max="4352" width="9" style="36"/>
    <col min="4353" max="4353" width="2.625" style="36" customWidth="1"/>
    <col min="4354" max="4354" width="42.25" style="36" customWidth="1"/>
    <col min="4355" max="4360" width="0" style="36" hidden="1" customWidth="1"/>
    <col min="4361" max="4361" width="9.75" style="36" customWidth="1"/>
    <col min="4362" max="4362" width="9.125" style="36" customWidth="1"/>
    <col min="4363" max="4363" width="9.75" style="36" customWidth="1"/>
    <col min="4364" max="4364" width="10.125" style="36" customWidth="1"/>
    <col min="4365" max="4365" width="9.75" style="36" customWidth="1"/>
    <col min="4366" max="4366" width="10.125" style="36" customWidth="1"/>
    <col min="4367" max="4367" width="10.875" style="36" customWidth="1"/>
    <col min="4368" max="4368" width="9.125" style="36" customWidth="1"/>
    <col min="4369" max="4369" width="9.75" style="36" customWidth="1"/>
    <col min="4370" max="4370" width="10.125" style="36" customWidth="1"/>
    <col min="4371" max="4371" width="9.75" style="36" customWidth="1"/>
    <col min="4372" max="4372" width="10.125" style="36" customWidth="1"/>
    <col min="4373" max="4373" width="9.75" style="36" customWidth="1"/>
    <col min="4374" max="4374" width="9.125" style="36" customWidth="1"/>
    <col min="4375" max="4375" width="8.625" style="36" customWidth="1"/>
    <col min="4376" max="4376" width="10.125" style="36" customWidth="1"/>
    <col min="4377" max="4377" width="9.75" style="36" customWidth="1"/>
    <col min="4378" max="4378" width="10.125" style="36" customWidth="1"/>
    <col min="4379" max="4379" width="9.75" style="36" customWidth="1"/>
    <col min="4380" max="4381" width="9.125" style="36" customWidth="1"/>
    <col min="4382" max="4382" width="9.75" style="36" customWidth="1"/>
    <col min="4383" max="4384" width="10.125" style="36" customWidth="1"/>
    <col min="4385" max="4385" width="9.75" style="36" bestFit="1" customWidth="1"/>
    <col min="4386" max="4387" width="10.125" style="36" customWidth="1"/>
    <col min="4388" max="4388" width="10.5" style="36" bestFit="1" customWidth="1"/>
    <col min="4389" max="4389" width="10.125" style="36" bestFit="1" customWidth="1"/>
    <col min="4390" max="4390" width="10.125" style="36" customWidth="1"/>
    <col min="4391" max="4391" width="12" style="36" customWidth="1"/>
    <col min="4392" max="4394" width="0" style="36" hidden="1" customWidth="1"/>
    <col min="4395" max="4608" width="9" style="36"/>
    <col min="4609" max="4609" width="2.625" style="36" customWidth="1"/>
    <col min="4610" max="4610" width="42.25" style="36" customWidth="1"/>
    <col min="4611" max="4616" width="0" style="36" hidden="1" customWidth="1"/>
    <col min="4617" max="4617" width="9.75" style="36" customWidth="1"/>
    <col min="4618" max="4618" width="9.125" style="36" customWidth="1"/>
    <col min="4619" max="4619" width="9.75" style="36" customWidth="1"/>
    <col min="4620" max="4620" width="10.125" style="36" customWidth="1"/>
    <col min="4621" max="4621" width="9.75" style="36" customWidth="1"/>
    <col min="4622" max="4622" width="10.125" style="36" customWidth="1"/>
    <col min="4623" max="4623" width="10.875" style="36" customWidth="1"/>
    <col min="4624" max="4624" width="9.125" style="36" customWidth="1"/>
    <col min="4625" max="4625" width="9.75" style="36" customWidth="1"/>
    <col min="4626" max="4626" width="10.125" style="36" customWidth="1"/>
    <col min="4627" max="4627" width="9.75" style="36" customWidth="1"/>
    <col min="4628" max="4628" width="10.125" style="36" customWidth="1"/>
    <col min="4629" max="4629" width="9.75" style="36" customWidth="1"/>
    <col min="4630" max="4630" width="9.125" style="36" customWidth="1"/>
    <col min="4631" max="4631" width="8.625" style="36" customWidth="1"/>
    <col min="4632" max="4632" width="10.125" style="36" customWidth="1"/>
    <col min="4633" max="4633" width="9.75" style="36" customWidth="1"/>
    <col min="4634" max="4634" width="10.125" style="36" customWidth="1"/>
    <col min="4635" max="4635" width="9.75" style="36" customWidth="1"/>
    <col min="4636" max="4637" width="9.125" style="36" customWidth="1"/>
    <col min="4638" max="4638" width="9.75" style="36" customWidth="1"/>
    <col min="4639" max="4640" width="10.125" style="36" customWidth="1"/>
    <col min="4641" max="4641" width="9.75" style="36" bestFit="1" customWidth="1"/>
    <col min="4642" max="4643" width="10.125" style="36" customWidth="1"/>
    <col min="4644" max="4644" width="10.5" style="36" bestFit="1" customWidth="1"/>
    <col min="4645" max="4645" width="10.125" style="36" bestFit="1" customWidth="1"/>
    <col min="4646" max="4646" width="10.125" style="36" customWidth="1"/>
    <col min="4647" max="4647" width="12" style="36" customWidth="1"/>
    <col min="4648" max="4650" width="0" style="36" hidden="1" customWidth="1"/>
    <col min="4651" max="4864" width="9" style="36"/>
    <col min="4865" max="4865" width="2.625" style="36" customWidth="1"/>
    <col min="4866" max="4866" width="42.25" style="36" customWidth="1"/>
    <col min="4867" max="4872" width="0" style="36" hidden="1" customWidth="1"/>
    <col min="4873" max="4873" width="9.75" style="36" customWidth="1"/>
    <col min="4874" max="4874" width="9.125" style="36" customWidth="1"/>
    <col min="4875" max="4875" width="9.75" style="36" customWidth="1"/>
    <col min="4876" max="4876" width="10.125" style="36" customWidth="1"/>
    <col min="4877" max="4877" width="9.75" style="36" customWidth="1"/>
    <col min="4878" max="4878" width="10.125" style="36" customWidth="1"/>
    <col min="4879" max="4879" width="10.875" style="36" customWidth="1"/>
    <col min="4880" max="4880" width="9.125" style="36" customWidth="1"/>
    <col min="4881" max="4881" width="9.75" style="36" customWidth="1"/>
    <col min="4882" max="4882" width="10.125" style="36" customWidth="1"/>
    <col min="4883" max="4883" width="9.75" style="36" customWidth="1"/>
    <col min="4884" max="4884" width="10.125" style="36" customWidth="1"/>
    <col min="4885" max="4885" width="9.75" style="36" customWidth="1"/>
    <col min="4886" max="4886" width="9.125" style="36" customWidth="1"/>
    <col min="4887" max="4887" width="8.625" style="36" customWidth="1"/>
    <col min="4888" max="4888" width="10.125" style="36" customWidth="1"/>
    <col min="4889" max="4889" width="9.75" style="36" customWidth="1"/>
    <col min="4890" max="4890" width="10.125" style="36" customWidth="1"/>
    <col min="4891" max="4891" width="9.75" style="36" customWidth="1"/>
    <col min="4892" max="4893" width="9.125" style="36" customWidth="1"/>
    <col min="4894" max="4894" width="9.75" style="36" customWidth="1"/>
    <col min="4895" max="4896" width="10.125" style="36" customWidth="1"/>
    <col min="4897" max="4897" width="9.75" style="36" bestFit="1" customWidth="1"/>
    <col min="4898" max="4899" width="10.125" style="36" customWidth="1"/>
    <col min="4900" max="4900" width="10.5" style="36" bestFit="1" customWidth="1"/>
    <col min="4901" max="4901" width="10.125" style="36" bestFit="1" customWidth="1"/>
    <col min="4902" max="4902" width="10.125" style="36" customWidth="1"/>
    <col min="4903" max="4903" width="12" style="36" customWidth="1"/>
    <col min="4904" max="4906" width="0" style="36" hidden="1" customWidth="1"/>
    <col min="4907" max="5120" width="9" style="36"/>
    <col min="5121" max="5121" width="2.625" style="36" customWidth="1"/>
    <col min="5122" max="5122" width="42.25" style="36" customWidth="1"/>
    <col min="5123" max="5128" width="0" style="36" hidden="1" customWidth="1"/>
    <col min="5129" max="5129" width="9.75" style="36" customWidth="1"/>
    <col min="5130" max="5130" width="9.125" style="36" customWidth="1"/>
    <col min="5131" max="5131" width="9.75" style="36" customWidth="1"/>
    <col min="5132" max="5132" width="10.125" style="36" customWidth="1"/>
    <col min="5133" max="5133" width="9.75" style="36" customWidth="1"/>
    <col min="5134" max="5134" width="10.125" style="36" customWidth="1"/>
    <col min="5135" max="5135" width="10.875" style="36" customWidth="1"/>
    <col min="5136" max="5136" width="9.125" style="36" customWidth="1"/>
    <col min="5137" max="5137" width="9.75" style="36" customWidth="1"/>
    <col min="5138" max="5138" width="10.125" style="36" customWidth="1"/>
    <col min="5139" max="5139" width="9.75" style="36" customWidth="1"/>
    <col min="5140" max="5140" width="10.125" style="36" customWidth="1"/>
    <col min="5141" max="5141" width="9.75" style="36" customWidth="1"/>
    <col min="5142" max="5142" width="9.125" style="36" customWidth="1"/>
    <col min="5143" max="5143" width="8.625" style="36" customWidth="1"/>
    <col min="5144" max="5144" width="10.125" style="36" customWidth="1"/>
    <col min="5145" max="5145" width="9.75" style="36" customWidth="1"/>
    <col min="5146" max="5146" width="10.125" style="36" customWidth="1"/>
    <col min="5147" max="5147" width="9.75" style="36" customWidth="1"/>
    <col min="5148" max="5149" width="9.125" style="36" customWidth="1"/>
    <col min="5150" max="5150" width="9.75" style="36" customWidth="1"/>
    <col min="5151" max="5152" width="10.125" style="36" customWidth="1"/>
    <col min="5153" max="5153" width="9.75" style="36" bestFit="1" customWidth="1"/>
    <col min="5154" max="5155" width="10.125" style="36" customWidth="1"/>
    <col min="5156" max="5156" width="10.5" style="36" bestFit="1" customWidth="1"/>
    <col min="5157" max="5157" width="10.125" style="36" bestFit="1" customWidth="1"/>
    <col min="5158" max="5158" width="10.125" style="36" customWidth="1"/>
    <col min="5159" max="5159" width="12" style="36" customWidth="1"/>
    <col min="5160" max="5162" width="0" style="36" hidden="1" customWidth="1"/>
    <col min="5163" max="5376" width="9" style="36"/>
    <col min="5377" max="5377" width="2.625" style="36" customWidth="1"/>
    <col min="5378" max="5378" width="42.25" style="36" customWidth="1"/>
    <col min="5379" max="5384" width="0" style="36" hidden="1" customWidth="1"/>
    <col min="5385" max="5385" width="9.75" style="36" customWidth="1"/>
    <col min="5386" max="5386" width="9.125" style="36" customWidth="1"/>
    <col min="5387" max="5387" width="9.75" style="36" customWidth="1"/>
    <col min="5388" max="5388" width="10.125" style="36" customWidth="1"/>
    <col min="5389" max="5389" width="9.75" style="36" customWidth="1"/>
    <col min="5390" max="5390" width="10.125" style="36" customWidth="1"/>
    <col min="5391" max="5391" width="10.875" style="36" customWidth="1"/>
    <col min="5392" max="5392" width="9.125" style="36" customWidth="1"/>
    <col min="5393" max="5393" width="9.75" style="36" customWidth="1"/>
    <col min="5394" max="5394" width="10.125" style="36" customWidth="1"/>
    <col min="5395" max="5395" width="9.75" style="36" customWidth="1"/>
    <col min="5396" max="5396" width="10.125" style="36" customWidth="1"/>
    <col min="5397" max="5397" width="9.75" style="36" customWidth="1"/>
    <col min="5398" max="5398" width="9.125" style="36" customWidth="1"/>
    <col min="5399" max="5399" width="8.625" style="36" customWidth="1"/>
    <col min="5400" max="5400" width="10.125" style="36" customWidth="1"/>
    <col min="5401" max="5401" width="9.75" style="36" customWidth="1"/>
    <col min="5402" max="5402" width="10.125" style="36" customWidth="1"/>
    <col min="5403" max="5403" width="9.75" style="36" customWidth="1"/>
    <col min="5404" max="5405" width="9.125" style="36" customWidth="1"/>
    <col min="5406" max="5406" width="9.75" style="36" customWidth="1"/>
    <col min="5407" max="5408" width="10.125" style="36" customWidth="1"/>
    <col min="5409" max="5409" width="9.75" style="36" bestFit="1" customWidth="1"/>
    <col min="5410" max="5411" width="10.125" style="36" customWidth="1"/>
    <col min="5412" max="5412" width="10.5" style="36" bestFit="1" customWidth="1"/>
    <col min="5413" max="5413" width="10.125" style="36" bestFit="1" customWidth="1"/>
    <col min="5414" max="5414" width="10.125" style="36" customWidth="1"/>
    <col min="5415" max="5415" width="12" style="36" customWidth="1"/>
    <col min="5416" max="5418" width="0" style="36" hidden="1" customWidth="1"/>
    <col min="5419" max="5632" width="9" style="36"/>
    <col min="5633" max="5633" width="2.625" style="36" customWidth="1"/>
    <col min="5634" max="5634" width="42.25" style="36" customWidth="1"/>
    <col min="5635" max="5640" width="0" style="36" hidden="1" customWidth="1"/>
    <col min="5641" max="5641" width="9.75" style="36" customWidth="1"/>
    <col min="5642" max="5642" width="9.125" style="36" customWidth="1"/>
    <col min="5643" max="5643" width="9.75" style="36" customWidth="1"/>
    <col min="5644" max="5644" width="10.125" style="36" customWidth="1"/>
    <col min="5645" max="5645" width="9.75" style="36" customWidth="1"/>
    <col min="5646" max="5646" width="10.125" style="36" customWidth="1"/>
    <col min="5647" max="5647" width="10.875" style="36" customWidth="1"/>
    <col min="5648" max="5648" width="9.125" style="36" customWidth="1"/>
    <col min="5649" max="5649" width="9.75" style="36" customWidth="1"/>
    <col min="5650" max="5650" width="10.125" style="36" customWidth="1"/>
    <col min="5651" max="5651" width="9.75" style="36" customWidth="1"/>
    <col min="5652" max="5652" width="10.125" style="36" customWidth="1"/>
    <col min="5653" max="5653" width="9.75" style="36" customWidth="1"/>
    <col min="5654" max="5654" width="9.125" style="36" customWidth="1"/>
    <col min="5655" max="5655" width="8.625" style="36" customWidth="1"/>
    <col min="5656" max="5656" width="10.125" style="36" customWidth="1"/>
    <col min="5657" max="5657" width="9.75" style="36" customWidth="1"/>
    <col min="5658" max="5658" width="10.125" style="36" customWidth="1"/>
    <col min="5659" max="5659" width="9.75" style="36" customWidth="1"/>
    <col min="5660" max="5661" width="9.125" style="36" customWidth="1"/>
    <col min="5662" max="5662" width="9.75" style="36" customWidth="1"/>
    <col min="5663" max="5664" width="10.125" style="36" customWidth="1"/>
    <col min="5665" max="5665" width="9.75" style="36" bestFit="1" customWidth="1"/>
    <col min="5666" max="5667" width="10.125" style="36" customWidth="1"/>
    <col min="5668" max="5668" width="10.5" style="36" bestFit="1" customWidth="1"/>
    <col min="5669" max="5669" width="10.125" style="36" bestFit="1" customWidth="1"/>
    <col min="5670" max="5670" width="10.125" style="36" customWidth="1"/>
    <col min="5671" max="5671" width="12" style="36" customWidth="1"/>
    <col min="5672" max="5674" width="0" style="36" hidden="1" customWidth="1"/>
    <col min="5675" max="5888" width="9" style="36"/>
    <col min="5889" max="5889" width="2.625" style="36" customWidth="1"/>
    <col min="5890" max="5890" width="42.25" style="36" customWidth="1"/>
    <col min="5891" max="5896" width="0" style="36" hidden="1" customWidth="1"/>
    <col min="5897" max="5897" width="9.75" style="36" customWidth="1"/>
    <col min="5898" max="5898" width="9.125" style="36" customWidth="1"/>
    <col min="5899" max="5899" width="9.75" style="36" customWidth="1"/>
    <col min="5900" max="5900" width="10.125" style="36" customWidth="1"/>
    <col min="5901" max="5901" width="9.75" style="36" customWidth="1"/>
    <col min="5902" max="5902" width="10.125" style="36" customWidth="1"/>
    <col min="5903" max="5903" width="10.875" style="36" customWidth="1"/>
    <col min="5904" max="5904" width="9.125" style="36" customWidth="1"/>
    <col min="5905" max="5905" width="9.75" style="36" customWidth="1"/>
    <col min="5906" max="5906" width="10.125" style="36" customWidth="1"/>
    <col min="5907" max="5907" width="9.75" style="36" customWidth="1"/>
    <col min="5908" max="5908" width="10.125" style="36" customWidth="1"/>
    <col min="5909" max="5909" width="9.75" style="36" customWidth="1"/>
    <col min="5910" max="5910" width="9.125" style="36" customWidth="1"/>
    <col min="5911" max="5911" width="8.625" style="36" customWidth="1"/>
    <col min="5912" max="5912" width="10.125" style="36" customWidth="1"/>
    <col min="5913" max="5913" width="9.75" style="36" customWidth="1"/>
    <col min="5914" max="5914" width="10.125" style="36" customWidth="1"/>
    <col min="5915" max="5915" width="9.75" style="36" customWidth="1"/>
    <col min="5916" max="5917" width="9.125" style="36" customWidth="1"/>
    <col min="5918" max="5918" width="9.75" style="36" customWidth="1"/>
    <col min="5919" max="5920" width="10.125" style="36" customWidth="1"/>
    <col min="5921" max="5921" width="9.75" style="36" bestFit="1" customWidth="1"/>
    <col min="5922" max="5923" width="10.125" style="36" customWidth="1"/>
    <col min="5924" max="5924" width="10.5" style="36" bestFit="1" customWidth="1"/>
    <col min="5925" max="5925" width="10.125" style="36" bestFit="1" customWidth="1"/>
    <col min="5926" max="5926" width="10.125" style="36" customWidth="1"/>
    <col min="5927" max="5927" width="12" style="36" customWidth="1"/>
    <col min="5928" max="5930" width="0" style="36" hidden="1" customWidth="1"/>
    <col min="5931" max="6144" width="9" style="36"/>
    <col min="6145" max="6145" width="2.625" style="36" customWidth="1"/>
    <col min="6146" max="6146" width="42.25" style="36" customWidth="1"/>
    <col min="6147" max="6152" width="0" style="36" hidden="1" customWidth="1"/>
    <col min="6153" max="6153" width="9.75" style="36" customWidth="1"/>
    <col min="6154" max="6154" width="9.125" style="36" customWidth="1"/>
    <col min="6155" max="6155" width="9.75" style="36" customWidth="1"/>
    <col min="6156" max="6156" width="10.125" style="36" customWidth="1"/>
    <col min="6157" max="6157" width="9.75" style="36" customWidth="1"/>
    <col min="6158" max="6158" width="10.125" style="36" customWidth="1"/>
    <col min="6159" max="6159" width="10.875" style="36" customWidth="1"/>
    <col min="6160" max="6160" width="9.125" style="36" customWidth="1"/>
    <col min="6161" max="6161" width="9.75" style="36" customWidth="1"/>
    <col min="6162" max="6162" width="10.125" style="36" customWidth="1"/>
    <col min="6163" max="6163" width="9.75" style="36" customWidth="1"/>
    <col min="6164" max="6164" width="10.125" style="36" customWidth="1"/>
    <col min="6165" max="6165" width="9.75" style="36" customWidth="1"/>
    <col min="6166" max="6166" width="9.125" style="36" customWidth="1"/>
    <col min="6167" max="6167" width="8.625" style="36" customWidth="1"/>
    <col min="6168" max="6168" width="10.125" style="36" customWidth="1"/>
    <col min="6169" max="6169" width="9.75" style="36" customWidth="1"/>
    <col min="6170" max="6170" width="10.125" style="36" customWidth="1"/>
    <col min="6171" max="6171" width="9.75" style="36" customWidth="1"/>
    <col min="6172" max="6173" width="9.125" style="36" customWidth="1"/>
    <col min="6174" max="6174" width="9.75" style="36" customWidth="1"/>
    <col min="6175" max="6176" width="10.125" style="36" customWidth="1"/>
    <col min="6177" max="6177" width="9.75" style="36" bestFit="1" customWidth="1"/>
    <col min="6178" max="6179" width="10.125" style="36" customWidth="1"/>
    <col min="6180" max="6180" width="10.5" style="36" bestFit="1" customWidth="1"/>
    <col min="6181" max="6181" width="10.125" style="36" bestFit="1" customWidth="1"/>
    <col min="6182" max="6182" width="10.125" style="36" customWidth="1"/>
    <col min="6183" max="6183" width="12" style="36" customWidth="1"/>
    <col min="6184" max="6186" width="0" style="36" hidden="1" customWidth="1"/>
    <col min="6187" max="6400" width="9" style="36"/>
    <col min="6401" max="6401" width="2.625" style="36" customWidth="1"/>
    <col min="6402" max="6402" width="42.25" style="36" customWidth="1"/>
    <col min="6403" max="6408" width="0" style="36" hidden="1" customWidth="1"/>
    <col min="6409" max="6409" width="9.75" style="36" customWidth="1"/>
    <col min="6410" max="6410" width="9.125" style="36" customWidth="1"/>
    <col min="6411" max="6411" width="9.75" style="36" customWidth="1"/>
    <col min="6412" max="6412" width="10.125" style="36" customWidth="1"/>
    <col min="6413" max="6413" width="9.75" style="36" customWidth="1"/>
    <col min="6414" max="6414" width="10.125" style="36" customWidth="1"/>
    <col min="6415" max="6415" width="10.875" style="36" customWidth="1"/>
    <col min="6416" max="6416" width="9.125" style="36" customWidth="1"/>
    <col min="6417" max="6417" width="9.75" style="36" customWidth="1"/>
    <col min="6418" max="6418" width="10.125" style="36" customWidth="1"/>
    <col min="6419" max="6419" width="9.75" style="36" customWidth="1"/>
    <col min="6420" max="6420" width="10.125" style="36" customWidth="1"/>
    <col min="6421" max="6421" width="9.75" style="36" customWidth="1"/>
    <col min="6422" max="6422" width="9.125" style="36" customWidth="1"/>
    <col min="6423" max="6423" width="8.625" style="36" customWidth="1"/>
    <col min="6424" max="6424" width="10.125" style="36" customWidth="1"/>
    <col min="6425" max="6425" width="9.75" style="36" customWidth="1"/>
    <col min="6426" max="6426" width="10.125" style="36" customWidth="1"/>
    <col min="6427" max="6427" width="9.75" style="36" customWidth="1"/>
    <col min="6428" max="6429" width="9.125" style="36" customWidth="1"/>
    <col min="6430" max="6430" width="9.75" style="36" customWidth="1"/>
    <col min="6431" max="6432" width="10.125" style="36" customWidth="1"/>
    <col min="6433" max="6433" width="9.75" style="36" bestFit="1" customWidth="1"/>
    <col min="6434" max="6435" width="10.125" style="36" customWidth="1"/>
    <col min="6436" max="6436" width="10.5" style="36" bestFit="1" customWidth="1"/>
    <col min="6437" max="6437" width="10.125" style="36" bestFit="1" customWidth="1"/>
    <col min="6438" max="6438" width="10.125" style="36" customWidth="1"/>
    <col min="6439" max="6439" width="12" style="36" customWidth="1"/>
    <col min="6440" max="6442" width="0" style="36" hidden="1" customWidth="1"/>
    <col min="6443" max="6656" width="9" style="36"/>
    <col min="6657" max="6657" width="2.625" style="36" customWidth="1"/>
    <col min="6658" max="6658" width="42.25" style="36" customWidth="1"/>
    <col min="6659" max="6664" width="0" style="36" hidden="1" customWidth="1"/>
    <col min="6665" max="6665" width="9.75" style="36" customWidth="1"/>
    <col min="6666" max="6666" width="9.125" style="36" customWidth="1"/>
    <col min="6667" max="6667" width="9.75" style="36" customWidth="1"/>
    <col min="6668" max="6668" width="10.125" style="36" customWidth="1"/>
    <col min="6669" max="6669" width="9.75" style="36" customWidth="1"/>
    <col min="6670" max="6670" width="10.125" style="36" customWidth="1"/>
    <col min="6671" max="6671" width="10.875" style="36" customWidth="1"/>
    <col min="6672" max="6672" width="9.125" style="36" customWidth="1"/>
    <col min="6673" max="6673" width="9.75" style="36" customWidth="1"/>
    <col min="6674" max="6674" width="10.125" style="36" customWidth="1"/>
    <col min="6675" max="6675" width="9.75" style="36" customWidth="1"/>
    <col min="6676" max="6676" width="10.125" style="36" customWidth="1"/>
    <col min="6677" max="6677" width="9.75" style="36" customWidth="1"/>
    <col min="6678" max="6678" width="9.125" style="36" customWidth="1"/>
    <col min="6679" max="6679" width="8.625" style="36" customWidth="1"/>
    <col min="6680" max="6680" width="10.125" style="36" customWidth="1"/>
    <col min="6681" max="6681" width="9.75" style="36" customWidth="1"/>
    <col min="6682" max="6682" width="10.125" style="36" customWidth="1"/>
    <col min="6683" max="6683" width="9.75" style="36" customWidth="1"/>
    <col min="6684" max="6685" width="9.125" style="36" customWidth="1"/>
    <col min="6686" max="6686" width="9.75" style="36" customWidth="1"/>
    <col min="6687" max="6688" width="10.125" style="36" customWidth="1"/>
    <col min="6689" max="6689" width="9.75" style="36" bestFit="1" customWidth="1"/>
    <col min="6690" max="6691" width="10.125" style="36" customWidth="1"/>
    <col min="6692" max="6692" width="10.5" style="36" bestFit="1" customWidth="1"/>
    <col min="6693" max="6693" width="10.125" style="36" bestFit="1" customWidth="1"/>
    <col min="6694" max="6694" width="10.125" style="36" customWidth="1"/>
    <col min="6695" max="6695" width="12" style="36" customWidth="1"/>
    <col min="6696" max="6698" width="0" style="36" hidden="1" customWidth="1"/>
    <col min="6699" max="6912" width="9" style="36"/>
    <col min="6913" max="6913" width="2.625" style="36" customWidth="1"/>
    <col min="6914" max="6914" width="42.25" style="36" customWidth="1"/>
    <col min="6915" max="6920" width="0" style="36" hidden="1" customWidth="1"/>
    <col min="6921" max="6921" width="9.75" style="36" customWidth="1"/>
    <col min="6922" max="6922" width="9.125" style="36" customWidth="1"/>
    <col min="6923" max="6923" width="9.75" style="36" customWidth="1"/>
    <col min="6924" max="6924" width="10.125" style="36" customWidth="1"/>
    <col min="6925" max="6925" width="9.75" style="36" customWidth="1"/>
    <col min="6926" max="6926" width="10.125" style="36" customWidth="1"/>
    <col min="6927" max="6927" width="10.875" style="36" customWidth="1"/>
    <col min="6928" max="6928" width="9.125" style="36" customWidth="1"/>
    <col min="6929" max="6929" width="9.75" style="36" customWidth="1"/>
    <col min="6930" max="6930" width="10.125" style="36" customWidth="1"/>
    <col min="6931" max="6931" width="9.75" style="36" customWidth="1"/>
    <col min="6932" max="6932" width="10.125" style="36" customWidth="1"/>
    <col min="6933" max="6933" width="9.75" style="36" customWidth="1"/>
    <col min="6934" max="6934" width="9.125" style="36" customWidth="1"/>
    <col min="6935" max="6935" width="8.625" style="36" customWidth="1"/>
    <col min="6936" max="6936" width="10.125" style="36" customWidth="1"/>
    <col min="6937" max="6937" width="9.75" style="36" customWidth="1"/>
    <col min="6938" max="6938" width="10.125" style="36" customWidth="1"/>
    <col min="6939" max="6939" width="9.75" style="36" customWidth="1"/>
    <col min="6940" max="6941" width="9.125" style="36" customWidth="1"/>
    <col min="6942" max="6942" width="9.75" style="36" customWidth="1"/>
    <col min="6943" max="6944" width="10.125" style="36" customWidth="1"/>
    <col min="6945" max="6945" width="9.75" style="36" bestFit="1" customWidth="1"/>
    <col min="6946" max="6947" width="10.125" style="36" customWidth="1"/>
    <col min="6948" max="6948" width="10.5" style="36" bestFit="1" customWidth="1"/>
    <col min="6949" max="6949" width="10.125" style="36" bestFit="1" customWidth="1"/>
    <col min="6950" max="6950" width="10.125" style="36" customWidth="1"/>
    <col min="6951" max="6951" width="12" style="36" customWidth="1"/>
    <col min="6952" max="6954" width="0" style="36" hidden="1" customWidth="1"/>
    <col min="6955" max="7168" width="9" style="36"/>
    <col min="7169" max="7169" width="2.625" style="36" customWidth="1"/>
    <col min="7170" max="7170" width="42.25" style="36" customWidth="1"/>
    <col min="7171" max="7176" width="0" style="36" hidden="1" customWidth="1"/>
    <col min="7177" max="7177" width="9.75" style="36" customWidth="1"/>
    <col min="7178" max="7178" width="9.125" style="36" customWidth="1"/>
    <col min="7179" max="7179" width="9.75" style="36" customWidth="1"/>
    <col min="7180" max="7180" width="10.125" style="36" customWidth="1"/>
    <col min="7181" max="7181" width="9.75" style="36" customWidth="1"/>
    <col min="7182" max="7182" width="10.125" style="36" customWidth="1"/>
    <col min="7183" max="7183" width="10.875" style="36" customWidth="1"/>
    <col min="7184" max="7184" width="9.125" style="36" customWidth="1"/>
    <col min="7185" max="7185" width="9.75" style="36" customWidth="1"/>
    <col min="7186" max="7186" width="10.125" style="36" customWidth="1"/>
    <col min="7187" max="7187" width="9.75" style="36" customWidth="1"/>
    <col min="7188" max="7188" width="10.125" style="36" customWidth="1"/>
    <col min="7189" max="7189" width="9.75" style="36" customWidth="1"/>
    <col min="7190" max="7190" width="9.125" style="36" customWidth="1"/>
    <col min="7191" max="7191" width="8.625" style="36" customWidth="1"/>
    <col min="7192" max="7192" width="10.125" style="36" customWidth="1"/>
    <col min="7193" max="7193" width="9.75" style="36" customWidth="1"/>
    <col min="7194" max="7194" width="10.125" style="36" customWidth="1"/>
    <col min="7195" max="7195" width="9.75" style="36" customWidth="1"/>
    <col min="7196" max="7197" width="9.125" style="36" customWidth="1"/>
    <col min="7198" max="7198" width="9.75" style="36" customWidth="1"/>
    <col min="7199" max="7200" width="10.125" style="36" customWidth="1"/>
    <col min="7201" max="7201" width="9.75" style="36" bestFit="1" customWidth="1"/>
    <col min="7202" max="7203" width="10.125" style="36" customWidth="1"/>
    <col min="7204" max="7204" width="10.5" style="36" bestFit="1" customWidth="1"/>
    <col min="7205" max="7205" width="10.125" style="36" bestFit="1" customWidth="1"/>
    <col min="7206" max="7206" width="10.125" style="36" customWidth="1"/>
    <col min="7207" max="7207" width="12" style="36" customWidth="1"/>
    <col min="7208" max="7210" width="0" style="36" hidden="1" customWidth="1"/>
    <col min="7211" max="7424" width="9" style="36"/>
    <col min="7425" max="7425" width="2.625" style="36" customWidth="1"/>
    <col min="7426" max="7426" width="42.25" style="36" customWidth="1"/>
    <col min="7427" max="7432" width="0" style="36" hidden="1" customWidth="1"/>
    <col min="7433" max="7433" width="9.75" style="36" customWidth="1"/>
    <col min="7434" max="7434" width="9.125" style="36" customWidth="1"/>
    <col min="7435" max="7435" width="9.75" style="36" customWidth="1"/>
    <col min="7436" max="7436" width="10.125" style="36" customWidth="1"/>
    <col min="7437" max="7437" width="9.75" style="36" customWidth="1"/>
    <col min="7438" max="7438" width="10.125" style="36" customWidth="1"/>
    <col min="7439" max="7439" width="10.875" style="36" customWidth="1"/>
    <col min="7440" max="7440" width="9.125" style="36" customWidth="1"/>
    <col min="7441" max="7441" width="9.75" style="36" customWidth="1"/>
    <col min="7442" max="7442" width="10.125" style="36" customWidth="1"/>
    <col min="7443" max="7443" width="9.75" style="36" customWidth="1"/>
    <col min="7444" max="7444" width="10.125" style="36" customWidth="1"/>
    <col min="7445" max="7445" width="9.75" style="36" customWidth="1"/>
    <col min="7446" max="7446" width="9.125" style="36" customWidth="1"/>
    <col min="7447" max="7447" width="8.625" style="36" customWidth="1"/>
    <col min="7448" max="7448" width="10.125" style="36" customWidth="1"/>
    <col min="7449" max="7449" width="9.75" style="36" customWidth="1"/>
    <col min="7450" max="7450" width="10.125" style="36" customWidth="1"/>
    <col min="7451" max="7451" width="9.75" style="36" customWidth="1"/>
    <col min="7452" max="7453" width="9.125" style="36" customWidth="1"/>
    <col min="7454" max="7454" width="9.75" style="36" customWidth="1"/>
    <col min="7455" max="7456" width="10.125" style="36" customWidth="1"/>
    <col min="7457" max="7457" width="9.75" style="36" bestFit="1" customWidth="1"/>
    <col min="7458" max="7459" width="10.125" style="36" customWidth="1"/>
    <col min="7460" max="7460" width="10.5" style="36" bestFit="1" customWidth="1"/>
    <col min="7461" max="7461" width="10.125" style="36" bestFit="1" customWidth="1"/>
    <col min="7462" max="7462" width="10.125" style="36" customWidth="1"/>
    <col min="7463" max="7463" width="12" style="36" customWidth="1"/>
    <col min="7464" max="7466" width="0" style="36" hidden="1" customWidth="1"/>
    <col min="7467" max="7680" width="9" style="36"/>
    <col min="7681" max="7681" width="2.625" style="36" customWidth="1"/>
    <col min="7682" max="7682" width="42.25" style="36" customWidth="1"/>
    <col min="7683" max="7688" width="0" style="36" hidden="1" customWidth="1"/>
    <col min="7689" max="7689" width="9.75" style="36" customWidth="1"/>
    <col min="7690" max="7690" width="9.125" style="36" customWidth="1"/>
    <col min="7691" max="7691" width="9.75" style="36" customWidth="1"/>
    <col min="7692" max="7692" width="10.125" style="36" customWidth="1"/>
    <col min="7693" max="7693" width="9.75" style="36" customWidth="1"/>
    <col min="7694" max="7694" width="10.125" style="36" customWidth="1"/>
    <col min="7695" max="7695" width="10.875" style="36" customWidth="1"/>
    <col min="7696" max="7696" width="9.125" style="36" customWidth="1"/>
    <col min="7697" max="7697" width="9.75" style="36" customWidth="1"/>
    <col min="7698" max="7698" width="10.125" style="36" customWidth="1"/>
    <col min="7699" max="7699" width="9.75" style="36" customWidth="1"/>
    <col min="7700" max="7700" width="10.125" style="36" customWidth="1"/>
    <col min="7701" max="7701" width="9.75" style="36" customWidth="1"/>
    <col min="7702" max="7702" width="9.125" style="36" customWidth="1"/>
    <col min="7703" max="7703" width="8.625" style="36" customWidth="1"/>
    <col min="7704" max="7704" width="10.125" style="36" customWidth="1"/>
    <col min="7705" max="7705" width="9.75" style="36" customWidth="1"/>
    <col min="7706" max="7706" width="10.125" style="36" customWidth="1"/>
    <col min="7707" max="7707" width="9.75" style="36" customWidth="1"/>
    <col min="7708" max="7709" width="9.125" style="36" customWidth="1"/>
    <col min="7710" max="7710" width="9.75" style="36" customWidth="1"/>
    <col min="7711" max="7712" width="10.125" style="36" customWidth="1"/>
    <col min="7713" max="7713" width="9.75" style="36" bestFit="1" customWidth="1"/>
    <col min="7714" max="7715" width="10.125" style="36" customWidth="1"/>
    <col min="7716" max="7716" width="10.5" style="36" bestFit="1" customWidth="1"/>
    <col min="7717" max="7717" width="10.125" style="36" bestFit="1" customWidth="1"/>
    <col min="7718" max="7718" width="10.125" style="36" customWidth="1"/>
    <col min="7719" max="7719" width="12" style="36" customWidth="1"/>
    <col min="7720" max="7722" width="0" style="36" hidden="1" customWidth="1"/>
    <col min="7723" max="7936" width="9" style="36"/>
    <col min="7937" max="7937" width="2.625" style="36" customWidth="1"/>
    <col min="7938" max="7938" width="42.25" style="36" customWidth="1"/>
    <col min="7939" max="7944" width="0" style="36" hidden="1" customWidth="1"/>
    <col min="7945" max="7945" width="9.75" style="36" customWidth="1"/>
    <col min="7946" max="7946" width="9.125" style="36" customWidth="1"/>
    <col min="7947" max="7947" width="9.75" style="36" customWidth="1"/>
    <col min="7948" max="7948" width="10.125" style="36" customWidth="1"/>
    <col min="7949" max="7949" width="9.75" style="36" customWidth="1"/>
    <col min="7950" max="7950" width="10.125" style="36" customWidth="1"/>
    <col min="7951" max="7951" width="10.875" style="36" customWidth="1"/>
    <col min="7952" max="7952" width="9.125" style="36" customWidth="1"/>
    <col min="7953" max="7953" width="9.75" style="36" customWidth="1"/>
    <col min="7954" max="7954" width="10.125" style="36" customWidth="1"/>
    <col min="7955" max="7955" width="9.75" style="36" customWidth="1"/>
    <col min="7956" max="7956" width="10.125" style="36" customWidth="1"/>
    <col min="7957" max="7957" width="9.75" style="36" customWidth="1"/>
    <col min="7958" max="7958" width="9.125" style="36" customWidth="1"/>
    <col min="7959" max="7959" width="8.625" style="36" customWidth="1"/>
    <col min="7960" max="7960" width="10.125" style="36" customWidth="1"/>
    <col min="7961" max="7961" width="9.75" style="36" customWidth="1"/>
    <col min="7962" max="7962" width="10.125" style="36" customWidth="1"/>
    <col min="7963" max="7963" width="9.75" style="36" customWidth="1"/>
    <col min="7964" max="7965" width="9.125" style="36" customWidth="1"/>
    <col min="7966" max="7966" width="9.75" style="36" customWidth="1"/>
    <col min="7967" max="7968" width="10.125" style="36" customWidth="1"/>
    <col min="7969" max="7969" width="9.75" style="36" bestFit="1" customWidth="1"/>
    <col min="7970" max="7971" width="10.125" style="36" customWidth="1"/>
    <col min="7972" max="7972" width="10.5" style="36" bestFit="1" customWidth="1"/>
    <col min="7973" max="7973" width="10.125" style="36" bestFit="1" customWidth="1"/>
    <col min="7974" max="7974" width="10.125" style="36" customWidth="1"/>
    <col min="7975" max="7975" width="12" style="36" customWidth="1"/>
    <col min="7976" max="7978" width="0" style="36" hidden="1" customWidth="1"/>
    <col min="7979" max="8192" width="9" style="36"/>
    <col min="8193" max="8193" width="2.625" style="36" customWidth="1"/>
    <col min="8194" max="8194" width="42.25" style="36" customWidth="1"/>
    <col min="8195" max="8200" width="0" style="36" hidden="1" customWidth="1"/>
    <col min="8201" max="8201" width="9.75" style="36" customWidth="1"/>
    <col min="8202" max="8202" width="9.125" style="36" customWidth="1"/>
    <col min="8203" max="8203" width="9.75" style="36" customWidth="1"/>
    <col min="8204" max="8204" width="10.125" style="36" customWidth="1"/>
    <col min="8205" max="8205" width="9.75" style="36" customWidth="1"/>
    <col min="8206" max="8206" width="10.125" style="36" customWidth="1"/>
    <col min="8207" max="8207" width="10.875" style="36" customWidth="1"/>
    <col min="8208" max="8208" width="9.125" style="36" customWidth="1"/>
    <col min="8209" max="8209" width="9.75" style="36" customWidth="1"/>
    <col min="8210" max="8210" width="10.125" style="36" customWidth="1"/>
    <col min="8211" max="8211" width="9.75" style="36" customWidth="1"/>
    <col min="8212" max="8212" width="10.125" style="36" customWidth="1"/>
    <col min="8213" max="8213" width="9.75" style="36" customWidth="1"/>
    <col min="8214" max="8214" width="9.125" style="36" customWidth="1"/>
    <col min="8215" max="8215" width="8.625" style="36" customWidth="1"/>
    <col min="8216" max="8216" width="10.125" style="36" customWidth="1"/>
    <col min="8217" max="8217" width="9.75" style="36" customWidth="1"/>
    <col min="8218" max="8218" width="10.125" style="36" customWidth="1"/>
    <col min="8219" max="8219" width="9.75" style="36" customWidth="1"/>
    <col min="8220" max="8221" width="9.125" style="36" customWidth="1"/>
    <col min="8222" max="8222" width="9.75" style="36" customWidth="1"/>
    <col min="8223" max="8224" width="10.125" style="36" customWidth="1"/>
    <col min="8225" max="8225" width="9.75" style="36" bestFit="1" customWidth="1"/>
    <col min="8226" max="8227" width="10.125" style="36" customWidth="1"/>
    <col min="8228" max="8228" width="10.5" style="36" bestFit="1" customWidth="1"/>
    <col min="8229" max="8229" width="10.125" style="36" bestFit="1" customWidth="1"/>
    <col min="8230" max="8230" width="10.125" style="36" customWidth="1"/>
    <col min="8231" max="8231" width="12" style="36" customWidth="1"/>
    <col min="8232" max="8234" width="0" style="36" hidden="1" customWidth="1"/>
    <col min="8235" max="8448" width="9" style="36"/>
    <col min="8449" max="8449" width="2.625" style="36" customWidth="1"/>
    <col min="8450" max="8450" width="42.25" style="36" customWidth="1"/>
    <col min="8451" max="8456" width="0" style="36" hidden="1" customWidth="1"/>
    <col min="8457" max="8457" width="9.75" style="36" customWidth="1"/>
    <col min="8458" max="8458" width="9.125" style="36" customWidth="1"/>
    <col min="8459" max="8459" width="9.75" style="36" customWidth="1"/>
    <col min="8460" max="8460" width="10.125" style="36" customWidth="1"/>
    <col min="8461" max="8461" width="9.75" style="36" customWidth="1"/>
    <col min="8462" max="8462" width="10.125" style="36" customWidth="1"/>
    <col min="8463" max="8463" width="10.875" style="36" customWidth="1"/>
    <col min="8464" max="8464" width="9.125" style="36" customWidth="1"/>
    <col min="8465" max="8465" width="9.75" style="36" customWidth="1"/>
    <col min="8466" max="8466" width="10.125" style="36" customWidth="1"/>
    <col min="8467" max="8467" width="9.75" style="36" customWidth="1"/>
    <col min="8468" max="8468" width="10.125" style="36" customWidth="1"/>
    <col min="8469" max="8469" width="9.75" style="36" customWidth="1"/>
    <col min="8470" max="8470" width="9.125" style="36" customWidth="1"/>
    <col min="8471" max="8471" width="8.625" style="36" customWidth="1"/>
    <col min="8472" max="8472" width="10.125" style="36" customWidth="1"/>
    <col min="8473" max="8473" width="9.75" style="36" customWidth="1"/>
    <col min="8474" max="8474" width="10.125" style="36" customWidth="1"/>
    <col min="8475" max="8475" width="9.75" style="36" customWidth="1"/>
    <col min="8476" max="8477" width="9.125" style="36" customWidth="1"/>
    <col min="8478" max="8478" width="9.75" style="36" customWidth="1"/>
    <col min="8479" max="8480" width="10.125" style="36" customWidth="1"/>
    <col min="8481" max="8481" width="9.75" style="36" bestFit="1" customWidth="1"/>
    <col min="8482" max="8483" width="10.125" style="36" customWidth="1"/>
    <col min="8484" max="8484" width="10.5" style="36" bestFit="1" customWidth="1"/>
    <col min="8485" max="8485" width="10.125" style="36" bestFit="1" customWidth="1"/>
    <col min="8486" max="8486" width="10.125" style="36" customWidth="1"/>
    <col min="8487" max="8487" width="12" style="36" customWidth="1"/>
    <col min="8488" max="8490" width="0" style="36" hidden="1" customWidth="1"/>
    <col min="8491" max="8704" width="9" style="36"/>
    <col min="8705" max="8705" width="2.625" style="36" customWidth="1"/>
    <col min="8706" max="8706" width="42.25" style="36" customWidth="1"/>
    <col min="8707" max="8712" width="0" style="36" hidden="1" customWidth="1"/>
    <col min="8713" max="8713" width="9.75" style="36" customWidth="1"/>
    <col min="8714" max="8714" width="9.125" style="36" customWidth="1"/>
    <col min="8715" max="8715" width="9.75" style="36" customWidth="1"/>
    <col min="8716" max="8716" width="10.125" style="36" customWidth="1"/>
    <col min="8717" max="8717" width="9.75" style="36" customWidth="1"/>
    <col min="8718" max="8718" width="10.125" style="36" customWidth="1"/>
    <col min="8719" max="8719" width="10.875" style="36" customWidth="1"/>
    <col min="8720" max="8720" width="9.125" style="36" customWidth="1"/>
    <col min="8721" max="8721" width="9.75" style="36" customWidth="1"/>
    <col min="8722" max="8722" width="10.125" style="36" customWidth="1"/>
    <col min="8723" max="8723" width="9.75" style="36" customWidth="1"/>
    <col min="8724" max="8724" width="10.125" style="36" customWidth="1"/>
    <col min="8725" max="8725" width="9.75" style="36" customWidth="1"/>
    <col min="8726" max="8726" width="9.125" style="36" customWidth="1"/>
    <col min="8727" max="8727" width="8.625" style="36" customWidth="1"/>
    <col min="8728" max="8728" width="10.125" style="36" customWidth="1"/>
    <col min="8729" max="8729" width="9.75" style="36" customWidth="1"/>
    <col min="8730" max="8730" width="10.125" style="36" customWidth="1"/>
    <col min="8731" max="8731" width="9.75" style="36" customWidth="1"/>
    <col min="8732" max="8733" width="9.125" style="36" customWidth="1"/>
    <col min="8734" max="8734" width="9.75" style="36" customWidth="1"/>
    <col min="8735" max="8736" width="10.125" style="36" customWidth="1"/>
    <col min="8737" max="8737" width="9.75" style="36" bestFit="1" customWidth="1"/>
    <col min="8738" max="8739" width="10.125" style="36" customWidth="1"/>
    <col min="8740" max="8740" width="10.5" style="36" bestFit="1" customWidth="1"/>
    <col min="8741" max="8741" width="10.125" style="36" bestFit="1" customWidth="1"/>
    <col min="8742" max="8742" width="10.125" style="36" customWidth="1"/>
    <col min="8743" max="8743" width="12" style="36" customWidth="1"/>
    <col min="8744" max="8746" width="0" style="36" hidden="1" customWidth="1"/>
    <col min="8747" max="8960" width="9" style="36"/>
    <col min="8961" max="8961" width="2.625" style="36" customWidth="1"/>
    <col min="8962" max="8962" width="42.25" style="36" customWidth="1"/>
    <col min="8963" max="8968" width="0" style="36" hidden="1" customWidth="1"/>
    <col min="8969" max="8969" width="9.75" style="36" customWidth="1"/>
    <col min="8970" max="8970" width="9.125" style="36" customWidth="1"/>
    <col min="8971" max="8971" width="9.75" style="36" customWidth="1"/>
    <col min="8972" max="8972" width="10.125" style="36" customWidth="1"/>
    <col min="8973" max="8973" width="9.75" style="36" customWidth="1"/>
    <col min="8974" max="8974" width="10.125" style="36" customWidth="1"/>
    <col min="8975" max="8975" width="10.875" style="36" customWidth="1"/>
    <col min="8976" max="8976" width="9.125" style="36" customWidth="1"/>
    <col min="8977" max="8977" width="9.75" style="36" customWidth="1"/>
    <col min="8978" max="8978" width="10.125" style="36" customWidth="1"/>
    <col min="8979" max="8979" width="9.75" style="36" customWidth="1"/>
    <col min="8980" max="8980" width="10.125" style="36" customWidth="1"/>
    <col min="8981" max="8981" width="9.75" style="36" customWidth="1"/>
    <col min="8982" max="8982" width="9.125" style="36" customWidth="1"/>
    <col min="8983" max="8983" width="8.625" style="36" customWidth="1"/>
    <col min="8984" max="8984" width="10.125" style="36" customWidth="1"/>
    <col min="8985" max="8985" width="9.75" style="36" customWidth="1"/>
    <col min="8986" max="8986" width="10.125" style="36" customWidth="1"/>
    <col min="8987" max="8987" width="9.75" style="36" customWidth="1"/>
    <col min="8988" max="8989" width="9.125" style="36" customWidth="1"/>
    <col min="8990" max="8990" width="9.75" style="36" customWidth="1"/>
    <col min="8991" max="8992" width="10.125" style="36" customWidth="1"/>
    <col min="8993" max="8993" width="9.75" style="36" bestFit="1" customWidth="1"/>
    <col min="8994" max="8995" width="10.125" style="36" customWidth="1"/>
    <col min="8996" max="8996" width="10.5" style="36" bestFit="1" customWidth="1"/>
    <col min="8997" max="8997" width="10.125" style="36" bestFit="1" customWidth="1"/>
    <col min="8998" max="8998" width="10.125" style="36" customWidth="1"/>
    <col min="8999" max="8999" width="12" style="36" customWidth="1"/>
    <col min="9000" max="9002" width="0" style="36" hidden="1" customWidth="1"/>
    <col min="9003" max="9216" width="9" style="36"/>
    <col min="9217" max="9217" width="2.625" style="36" customWidth="1"/>
    <col min="9218" max="9218" width="42.25" style="36" customWidth="1"/>
    <col min="9219" max="9224" width="0" style="36" hidden="1" customWidth="1"/>
    <col min="9225" max="9225" width="9.75" style="36" customWidth="1"/>
    <col min="9226" max="9226" width="9.125" style="36" customWidth="1"/>
    <col min="9227" max="9227" width="9.75" style="36" customWidth="1"/>
    <col min="9228" max="9228" width="10.125" style="36" customWidth="1"/>
    <col min="9229" max="9229" width="9.75" style="36" customWidth="1"/>
    <col min="9230" max="9230" width="10.125" style="36" customWidth="1"/>
    <col min="9231" max="9231" width="10.875" style="36" customWidth="1"/>
    <col min="9232" max="9232" width="9.125" style="36" customWidth="1"/>
    <col min="9233" max="9233" width="9.75" style="36" customWidth="1"/>
    <col min="9234" max="9234" width="10.125" style="36" customWidth="1"/>
    <col min="9235" max="9235" width="9.75" style="36" customWidth="1"/>
    <col min="9236" max="9236" width="10.125" style="36" customWidth="1"/>
    <col min="9237" max="9237" width="9.75" style="36" customWidth="1"/>
    <col min="9238" max="9238" width="9.125" style="36" customWidth="1"/>
    <col min="9239" max="9239" width="8.625" style="36" customWidth="1"/>
    <col min="9240" max="9240" width="10.125" style="36" customWidth="1"/>
    <col min="9241" max="9241" width="9.75" style="36" customWidth="1"/>
    <col min="9242" max="9242" width="10.125" style="36" customWidth="1"/>
    <col min="9243" max="9243" width="9.75" style="36" customWidth="1"/>
    <col min="9244" max="9245" width="9.125" style="36" customWidth="1"/>
    <col min="9246" max="9246" width="9.75" style="36" customWidth="1"/>
    <col min="9247" max="9248" width="10.125" style="36" customWidth="1"/>
    <col min="9249" max="9249" width="9.75" style="36" bestFit="1" customWidth="1"/>
    <col min="9250" max="9251" width="10.125" style="36" customWidth="1"/>
    <col min="9252" max="9252" width="10.5" style="36" bestFit="1" customWidth="1"/>
    <col min="9253" max="9253" width="10.125" style="36" bestFit="1" customWidth="1"/>
    <col min="9254" max="9254" width="10.125" style="36" customWidth="1"/>
    <col min="9255" max="9255" width="12" style="36" customWidth="1"/>
    <col min="9256" max="9258" width="0" style="36" hidden="1" customWidth="1"/>
    <col min="9259" max="9472" width="9" style="36"/>
    <col min="9473" max="9473" width="2.625" style="36" customWidth="1"/>
    <col min="9474" max="9474" width="42.25" style="36" customWidth="1"/>
    <col min="9475" max="9480" width="0" style="36" hidden="1" customWidth="1"/>
    <col min="9481" max="9481" width="9.75" style="36" customWidth="1"/>
    <col min="9482" max="9482" width="9.125" style="36" customWidth="1"/>
    <col min="9483" max="9483" width="9.75" style="36" customWidth="1"/>
    <col min="9484" max="9484" width="10.125" style="36" customWidth="1"/>
    <col min="9485" max="9485" width="9.75" style="36" customWidth="1"/>
    <col min="9486" max="9486" width="10.125" style="36" customWidth="1"/>
    <col min="9487" max="9487" width="10.875" style="36" customWidth="1"/>
    <col min="9488" max="9488" width="9.125" style="36" customWidth="1"/>
    <col min="9489" max="9489" width="9.75" style="36" customWidth="1"/>
    <col min="9490" max="9490" width="10.125" style="36" customWidth="1"/>
    <col min="9491" max="9491" width="9.75" style="36" customWidth="1"/>
    <col min="9492" max="9492" width="10.125" style="36" customWidth="1"/>
    <col min="9493" max="9493" width="9.75" style="36" customWidth="1"/>
    <col min="9494" max="9494" width="9.125" style="36" customWidth="1"/>
    <col min="9495" max="9495" width="8.625" style="36" customWidth="1"/>
    <col min="9496" max="9496" width="10.125" style="36" customWidth="1"/>
    <col min="9497" max="9497" width="9.75" style="36" customWidth="1"/>
    <col min="9498" max="9498" width="10.125" style="36" customWidth="1"/>
    <col min="9499" max="9499" width="9.75" style="36" customWidth="1"/>
    <col min="9500" max="9501" width="9.125" style="36" customWidth="1"/>
    <col min="9502" max="9502" width="9.75" style="36" customWidth="1"/>
    <col min="9503" max="9504" width="10.125" style="36" customWidth="1"/>
    <col min="9505" max="9505" width="9.75" style="36" bestFit="1" customWidth="1"/>
    <col min="9506" max="9507" width="10.125" style="36" customWidth="1"/>
    <col min="9508" max="9508" width="10.5" style="36" bestFit="1" customWidth="1"/>
    <col min="9509" max="9509" width="10.125" style="36" bestFit="1" customWidth="1"/>
    <col min="9510" max="9510" width="10.125" style="36" customWidth="1"/>
    <col min="9511" max="9511" width="12" style="36" customWidth="1"/>
    <col min="9512" max="9514" width="0" style="36" hidden="1" customWidth="1"/>
    <col min="9515" max="9728" width="9" style="36"/>
    <col min="9729" max="9729" width="2.625" style="36" customWidth="1"/>
    <col min="9730" max="9730" width="42.25" style="36" customWidth="1"/>
    <col min="9731" max="9736" width="0" style="36" hidden="1" customWidth="1"/>
    <col min="9737" max="9737" width="9.75" style="36" customWidth="1"/>
    <col min="9738" max="9738" width="9.125" style="36" customWidth="1"/>
    <col min="9739" max="9739" width="9.75" style="36" customWidth="1"/>
    <col min="9740" max="9740" width="10.125" style="36" customWidth="1"/>
    <col min="9741" max="9741" width="9.75" style="36" customWidth="1"/>
    <col min="9742" max="9742" width="10.125" style="36" customWidth="1"/>
    <col min="9743" max="9743" width="10.875" style="36" customWidth="1"/>
    <col min="9744" max="9744" width="9.125" style="36" customWidth="1"/>
    <col min="9745" max="9745" width="9.75" style="36" customWidth="1"/>
    <col min="9746" max="9746" width="10.125" style="36" customWidth="1"/>
    <col min="9747" max="9747" width="9.75" style="36" customWidth="1"/>
    <col min="9748" max="9748" width="10.125" style="36" customWidth="1"/>
    <col min="9749" max="9749" width="9.75" style="36" customWidth="1"/>
    <col min="9750" max="9750" width="9.125" style="36" customWidth="1"/>
    <col min="9751" max="9751" width="8.625" style="36" customWidth="1"/>
    <col min="9752" max="9752" width="10.125" style="36" customWidth="1"/>
    <col min="9753" max="9753" width="9.75" style="36" customWidth="1"/>
    <col min="9754" max="9754" width="10.125" style="36" customWidth="1"/>
    <col min="9755" max="9755" width="9.75" style="36" customWidth="1"/>
    <col min="9756" max="9757" width="9.125" style="36" customWidth="1"/>
    <col min="9758" max="9758" width="9.75" style="36" customWidth="1"/>
    <col min="9759" max="9760" width="10.125" style="36" customWidth="1"/>
    <col min="9761" max="9761" width="9.75" style="36" bestFit="1" customWidth="1"/>
    <col min="9762" max="9763" width="10.125" style="36" customWidth="1"/>
    <col min="9764" max="9764" width="10.5" style="36" bestFit="1" customWidth="1"/>
    <col min="9765" max="9765" width="10.125" style="36" bestFit="1" customWidth="1"/>
    <col min="9766" max="9766" width="10.125" style="36" customWidth="1"/>
    <col min="9767" max="9767" width="12" style="36" customWidth="1"/>
    <col min="9768" max="9770" width="0" style="36" hidden="1" customWidth="1"/>
    <col min="9771" max="9984" width="9" style="36"/>
    <col min="9985" max="9985" width="2.625" style="36" customWidth="1"/>
    <col min="9986" max="9986" width="42.25" style="36" customWidth="1"/>
    <col min="9987" max="9992" width="0" style="36" hidden="1" customWidth="1"/>
    <col min="9993" max="9993" width="9.75" style="36" customWidth="1"/>
    <col min="9994" max="9994" width="9.125" style="36" customWidth="1"/>
    <col min="9995" max="9995" width="9.75" style="36" customWidth="1"/>
    <col min="9996" max="9996" width="10.125" style="36" customWidth="1"/>
    <col min="9997" max="9997" width="9.75" style="36" customWidth="1"/>
    <col min="9998" max="9998" width="10.125" style="36" customWidth="1"/>
    <col min="9999" max="9999" width="10.875" style="36" customWidth="1"/>
    <col min="10000" max="10000" width="9.125" style="36" customWidth="1"/>
    <col min="10001" max="10001" width="9.75" style="36" customWidth="1"/>
    <col min="10002" max="10002" width="10.125" style="36" customWidth="1"/>
    <col min="10003" max="10003" width="9.75" style="36" customWidth="1"/>
    <col min="10004" max="10004" width="10.125" style="36" customWidth="1"/>
    <col min="10005" max="10005" width="9.75" style="36" customWidth="1"/>
    <col min="10006" max="10006" width="9.125" style="36" customWidth="1"/>
    <col min="10007" max="10007" width="8.625" style="36" customWidth="1"/>
    <col min="10008" max="10008" width="10.125" style="36" customWidth="1"/>
    <col min="10009" max="10009" width="9.75" style="36" customWidth="1"/>
    <col min="10010" max="10010" width="10.125" style="36" customWidth="1"/>
    <col min="10011" max="10011" width="9.75" style="36" customWidth="1"/>
    <col min="10012" max="10013" width="9.125" style="36" customWidth="1"/>
    <col min="10014" max="10014" width="9.75" style="36" customWidth="1"/>
    <col min="10015" max="10016" width="10.125" style="36" customWidth="1"/>
    <col min="10017" max="10017" width="9.75" style="36" bestFit="1" customWidth="1"/>
    <col min="10018" max="10019" width="10.125" style="36" customWidth="1"/>
    <col min="10020" max="10020" width="10.5" style="36" bestFit="1" customWidth="1"/>
    <col min="10021" max="10021" width="10.125" style="36" bestFit="1" customWidth="1"/>
    <col min="10022" max="10022" width="10.125" style="36" customWidth="1"/>
    <col min="10023" max="10023" width="12" style="36" customWidth="1"/>
    <col min="10024" max="10026" width="0" style="36" hidden="1" customWidth="1"/>
    <col min="10027" max="10240" width="9" style="36"/>
    <col min="10241" max="10241" width="2.625" style="36" customWidth="1"/>
    <col min="10242" max="10242" width="42.25" style="36" customWidth="1"/>
    <col min="10243" max="10248" width="0" style="36" hidden="1" customWidth="1"/>
    <col min="10249" max="10249" width="9.75" style="36" customWidth="1"/>
    <col min="10250" max="10250" width="9.125" style="36" customWidth="1"/>
    <col min="10251" max="10251" width="9.75" style="36" customWidth="1"/>
    <col min="10252" max="10252" width="10.125" style="36" customWidth="1"/>
    <col min="10253" max="10253" width="9.75" style="36" customWidth="1"/>
    <col min="10254" max="10254" width="10.125" style="36" customWidth="1"/>
    <col min="10255" max="10255" width="10.875" style="36" customWidth="1"/>
    <col min="10256" max="10256" width="9.125" style="36" customWidth="1"/>
    <col min="10257" max="10257" width="9.75" style="36" customWidth="1"/>
    <col min="10258" max="10258" width="10.125" style="36" customWidth="1"/>
    <col min="10259" max="10259" width="9.75" style="36" customWidth="1"/>
    <col min="10260" max="10260" width="10.125" style="36" customWidth="1"/>
    <col min="10261" max="10261" width="9.75" style="36" customWidth="1"/>
    <col min="10262" max="10262" width="9.125" style="36" customWidth="1"/>
    <col min="10263" max="10263" width="8.625" style="36" customWidth="1"/>
    <col min="10264" max="10264" width="10.125" style="36" customWidth="1"/>
    <col min="10265" max="10265" width="9.75" style="36" customWidth="1"/>
    <col min="10266" max="10266" width="10.125" style="36" customWidth="1"/>
    <col min="10267" max="10267" width="9.75" style="36" customWidth="1"/>
    <col min="10268" max="10269" width="9.125" style="36" customWidth="1"/>
    <col min="10270" max="10270" width="9.75" style="36" customWidth="1"/>
    <col min="10271" max="10272" width="10.125" style="36" customWidth="1"/>
    <col min="10273" max="10273" width="9.75" style="36" bestFit="1" customWidth="1"/>
    <col min="10274" max="10275" width="10.125" style="36" customWidth="1"/>
    <col min="10276" max="10276" width="10.5" style="36" bestFit="1" customWidth="1"/>
    <col min="10277" max="10277" width="10.125" style="36" bestFit="1" customWidth="1"/>
    <col min="10278" max="10278" width="10.125" style="36" customWidth="1"/>
    <col min="10279" max="10279" width="12" style="36" customWidth="1"/>
    <col min="10280" max="10282" width="0" style="36" hidden="1" customWidth="1"/>
    <col min="10283" max="10496" width="9" style="36"/>
    <col min="10497" max="10497" width="2.625" style="36" customWidth="1"/>
    <col min="10498" max="10498" width="42.25" style="36" customWidth="1"/>
    <col min="10499" max="10504" width="0" style="36" hidden="1" customWidth="1"/>
    <col min="10505" max="10505" width="9.75" style="36" customWidth="1"/>
    <col min="10506" max="10506" width="9.125" style="36" customWidth="1"/>
    <col min="10507" max="10507" width="9.75" style="36" customWidth="1"/>
    <col min="10508" max="10508" width="10.125" style="36" customWidth="1"/>
    <col min="10509" max="10509" width="9.75" style="36" customWidth="1"/>
    <col min="10510" max="10510" width="10.125" style="36" customWidth="1"/>
    <col min="10511" max="10511" width="10.875" style="36" customWidth="1"/>
    <col min="10512" max="10512" width="9.125" style="36" customWidth="1"/>
    <col min="10513" max="10513" width="9.75" style="36" customWidth="1"/>
    <col min="10514" max="10514" width="10.125" style="36" customWidth="1"/>
    <col min="10515" max="10515" width="9.75" style="36" customWidth="1"/>
    <col min="10516" max="10516" width="10.125" style="36" customWidth="1"/>
    <col min="10517" max="10517" width="9.75" style="36" customWidth="1"/>
    <col min="10518" max="10518" width="9.125" style="36" customWidth="1"/>
    <col min="10519" max="10519" width="8.625" style="36" customWidth="1"/>
    <col min="10520" max="10520" width="10.125" style="36" customWidth="1"/>
    <col min="10521" max="10521" width="9.75" style="36" customWidth="1"/>
    <col min="10522" max="10522" width="10.125" style="36" customWidth="1"/>
    <col min="10523" max="10523" width="9.75" style="36" customWidth="1"/>
    <col min="10524" max="10525" width="9.125" style="36" customWidth="1"/>
    <col min="10526" max="10526" width="9.75" style="36" customWidth="1"/>
    <col min="10527" max="10528" width="10.125" style="36" customWidth="1"/>
    <col min="10529" max="10529" width="9.75" style="36" bestFit="1" customWidth="1"/>
    <col min="10530" max="10531" width="10.125" style="36" customWidth="1"/>
    <col min="10532" max="10532" width="10.5" style="36" bestFit="1" customWidth="1"/>
    <col min="10533" max="10533" width="10.125" style="36" bestFit="1" customWidth="1"/>
    <col min="10534" max="10534" width="10.125" style="36" customWidth="1"/>
    <col min="10535" max="10535" width="12" style="36" customWidth="1"/>
    <col min="10536" max="10538" width="0" style="36" hidden="1" customWidth="1"/>
    <col min="10539" max="10752" width="9" style="36"/>
    <col min="10753" max="10753" width="2.625" style="36" customWidth="1"/>
    <col min="10754" max="10754" width="42.25" style="36" customWidth="1"/>
    <col min="10755" max="10760" width="0" style="36" hidden="1" customWidth="1"/>
    <col min="10761" max="10761" width="9.75" style="36" customWidth="1"/>
    <col min="10762" max="10762" width="9.125" style="36" customWidth="1"/>
    <col min="10763" max="10763" width="9.75" style="36" customWidth="1"/>
    <col min="10764" max="10764" width="10.125" style="36" customWidth="1"/>
    <col min="10765" max="10765" width="9.75" style="36" customWidth="1"/>
    <col min="10766" max="10766" width="10.125" style="36" customWidth="1"/>
    <col min="10767" max="10767" width="10.875" style="36" customWidth="1"/>
    <col min="10768" max="10768" width="9.125" style="36" customWidth="1"/>
    <col min="10769" max="10769" width="9.75" style="36" customWidth="1"/>
    <col min="10770" max="10770" width="10.125" style="36" customWidth="1"/>
    <col min="10771" max="10771" width="9.75" style="36" customWidth="1"/>
    <col min="10772" max="10772" width="10.125" style="36" customWidth="1"/>
    <col min="10773" max="10773" width="9.75" style="36" customWidth="1"/>
    <col min="10774" max="10774" width="9.125" style="36" customWidth="1"/>
    <col min="10775" max="10775" width="8.625" style="36" customWidth="1"/>
    <col min="10776" max="10776" width="10.125" style="36" customWidth="1"/>
    <col min="10777" max="10777" width="9.75" style="36" customWidth="1"/>
    <col min="10778" max="10778" width="10.125" style="36" customWidth="1"/>
    <col min="10779" max="10779" width="9.75" style="36" customWidth="1"/>
    <col min="10780" max="10781" width="9.125" style="36" customWidth="1"/>
    <col min="10782" max="10782" width="9.75" style="36" customWidth="1"/>
    <col min="10783" max="10784" width="10.125" style="36" customWidth="1"/>
    <col min="10785" max="10785" width="9.75" style="36" bestFit="1" customWidth="1"/>
    <col min="10786" max="10787" width="10.125" style="36" customWidth="1"/>
    <col min="10788" max="10788" width="10.5" style="36" bestFit="1" customWidth="1"/>
    <col min="10789" max="10789" width="10.125" style="36" bestFit="1" customWidth="1"/>
    <col min="10790" max="10790" width="10.125" style="36" customWidth="1"/>
    <col min="10791" max="10791" width="12" style="36" customWidth="1"/>
    <col min="10792" max="10794" width="0" style="36" hidden="1" customWidth="1"/>
    <col min="10795" max="11008" width="9" style="36"/>
    <col min="11009" max="11009" width="2.625" style="36" customWidth="1"/>
    <col min="11010" max="11010" width="42.25" style="36" customWidth="1"/>
    <col min="11011" max="11016" width="0" style="36" hidden="1" customWidth="1"/>
    <col min="11017" max="11017" width="9.75" style="36" customWidth="1"/>
    <col min="11018" max="11018" width="9.125" style="36" customWidth="1"/>
    <col min="11019" max="11019" width="9.75" style="36" customWidth="1"/>
    <col min="11020" max="11020" width="10.125" style="36" customWidth="1"/>
    <col min="11021" max="11021" width="9.75" style="36" customWidth="1"/>
    <col min="11022" max="11022" width="10.125" style="36" customWidth="1"/>
    <col min="11023" max="11023" width="10.875" style="36" customWidth="1"/>
    <col min="11024" max="11024" width="9.125" style="36" customWidth="1"/>
    <col min="11025" max="11025" width="9.75" style="36" customWidth="1"/>
    <col min="11026" max="11026" width="10.125" style="36" customWidth="1"/>
    <col min="11027" max="11027" width="9.75" style="36" customWidth="1"/>
    <col min="11028" max="11028" width="10.125" style="36" customWidth="1"/>
    <col min="11029" max="11029" width="9.75" style="36" customWidth="1"/>
    <col min="11030" max="11030" width="9.125" style="36" customWidth="1"/>
    <col min="11031" max="11031" width="8.625" style="36" customWidth="1"/>
    <col min="11032" max="11032" width="10.125" style="36" customWidth="1"/>
    <col min="11033" max="11033" width="9.75" style="36" customWidth="1"/>
    <col min="11034" max="11034" width="10.125" style="36" customWidth="1"/>
    <col min="11035" max="11035" width="9.75" style="36" customWidth="1"/>
    <col min="11036" max="11037" width="9.125" style="36" customWidth="1"/>
    <col min="11038" max="11038" width="9.75" style="36" customWidth="1"/>
    <col min="11039" max="11040" width="10.125" style="36" customWidth="1"/>
    <col min="11041" max="11041" width="9.75" style="36" bestFit="1" customWidth="1"/>
    <col min="11042" max="11043" width="10.125" style="36" customWidth="1"/>
    <col min="11044" max="11044" width="10.5" style="36" bestFit="1" customWidth="1"/>
    <col min="11045" max="11045" width="10.125" style="36" bestFit="1" customWidth="1"/>
    <col min="11046" max="11046" width="10.125" style="36" customWidth="1"/>
    <col min="11047" max="11047" width="12" style="36" customWidth="1"/>
    <col min="11048" max="11050" width="0" style="36" hidden="1" customWidth="1"/>
    <col min="11051" max="11264" width="9" style="36"/>
    <col min="11265" max="11265" width="2.625" style="36" customWidth="1"/>
    <col min="11266" max="11266" width="42.25" style="36" customWidth="1"/>
    <col min="11267" max="11272" width="0" style="36" hidden="1" customWidth="1"/>
    <col min="11273" max="11273" width="9.75" style="36" customWidth="1"/>
    <col min="11274" max="11274" width="9.125" style="36" customWidth="1"/>
    <col min="11275" max="11275" width="9.75" style="36" customWidth="1"/>
    <col min="11276" max="11276" width="10.125" style="36" customWidth="1"/>
    <col min="11277" max="11277" width="9.75" style="36" customWidth="1"/>
    <col min="11278" max="11278" width="10.125" style="36" customWidth="1"/>
    <col min="11279" max="11279" width="10.875" style="36" customWidth="1"/>
    <col min="11280" max="11280" width="9.125" style="36" customWidth="1"/>
    <col min="11281" max="11281" width="9.75" style="36" customWidth="1"/>
    <col min="11282" max="11282" width="10.125" style="36" customWidth="1"/>
    <col min="11283" max="11283" width="9.75" style="36" customWidth="1"/>
    <col min="11284" max="11284" width="10.125" style="36" customWidth="1"/>
    <col min="11285" max="11285" width="9.75" style="36" customWidth="1"/>
    <col min="11286" max="11286" width="9.125" style="36" customWidth="1"/>
    <col min="11287" max="11287" width="8.625" style="36" customWidth="1"/>
    <col min="11288" max="11288" width="10.125" style="36" customWidth="1"/>
    <col min="11289" max="11289" width="9.75" style="36" customWidth="1"/>
    <col min="11290" max="11290" width="10.125" style="36" customWidth="1"/>
    <col min="11291" max="11291" width="9.75" style="36" customWidth="1"/>
    <col min="11292" max="11293" width="9.125" style="36" customWidth="1"/>
    <col min="11294" max="11294" width="9.75" style="36" customWidth="1"/>
    <col min="11295" max="11296" width="10.125" style="36" customWidth="1"/>
    <col min="11297" max="11297" width="9.75" style="36" bestFit="1" customWidth="1"/>
    <col min="11298" max="11299" width="10.125" style="36" customWidth="1"/>
    <col min="11300" max="11300" width="10.5" style="36" bestFit="1" customWidth="1"/>
    <col min="11301" max="11301" width="10.125" style="36" bestFit="1" customWidth="1"/>
    <col min="11302" max="11302" width="10.125" style="36" customWidth="1"/>
    <col min="11303" max="11303" width="12" style="36" customWidth="1"/>
    <col min="11304" max="11306" width="0" style="36" hidden="1" customWidth="1"/>
    <col min="11307" max="11520" width="9" style="36"/>
    <col min="11521" max="11521" width="2.625" style="36" customWidth="1"/>
    <col min="11522" max="11522" width="42.25" style="36" customWidth="1"/>
    <col min="11523" max="11528" width="0" style="36" hidden="1" customWidth="1"/>
    <col min="11529" max="11529" width="9.75" style="36" customWidth="1"/>
    <col min="11530" max="11530" width="9.125" style="36" customWidth="1"/>
    <col min="11531" max="11531" width="9.75" style="36" customWidth="1"/>
    <col min="11532" max="11532" width="10.125" style="36" customWidth="1"/>
    <col min="11533" max="11533" width="9.75" style="36" customWidth="1"/>
    <col min="11534" max="11534" width="10.125" style="36" customWidth="1"/>
    <col min="11535" max="11535" width="10.875" style="36" customWidth="1"/>
    <col min="11536" max="11536" width="9.125" style="36" customWidth="1"/>
    <col min="11537" max="11537" width="9.75" style="36" customWidth="1"/>
    <col min="11538" max="11538" width="10.125" style="36" customWidth="1"/>
    <col min="11539" max="11539" width="9.75" style="36" customWidth="1"/>
    <col min="11540" max="11540" width="10.125" style="36" customWidth="1"/>
    <col min="11541" max="11541" width="9.75" style="36" customWidth="1"/>
    <col min="11542" max="11542" width="9.125" style="36" customWidth="1"/>
    <col min="11543" max="11543" width="8.625" style="36" customWidth="1"/>
    <col min="11544" max="11544" width="10.125" style="36" customWidth="1"/>
    <col min="11545" max="11545" width="9.75" style="36" customWidth="1"/>
    <col min="11546" max="11546" width="10.125" style="36" customWidth="1"/>
    <col min="11547" max="11547" width="9.75" style="36" customWidth="1"/>
    <col min="11548" max="11549" width="9.125" style="36" customWidth="1"/>
    <col min="11550" max="11550" width="9.75" style="36" customWidth="1"/>
    <col min="11551" max="11552" width="10.125" style="36" customWidth="1"/>
    <col min="11553" max="11553" width="9.75" style="36" bestFit="1" customWidth="1"/>
    <col min="11554" max="11555" width="10.125" style="36" customWidth="1"/>
    <col min="11556" max="11556" width="10.5" style="36" bestFit="1" customWidth="1"/>
    <col min="11557" max="11557" width="10.125" style="36" bestFit="1" customWidth="1"/>
    <col min="11558" max="11558" width="10.125" style="36" customWidth="1"/>
    <col min="11559" max="11559" width="12" style="36" customWidth="1"/>
    <col min="11560" max="11562" width="0" style="36" hidden="1" customWidth="1"/>
    <col min="11563" max="11776" width="9" style="36"/>
    <col min="11777" max="11777" width="2.625" style="36" customWidth="1"/>
    <col min="11778" max="11778" width="42.25" style="36" customWidth="1"/>
    <col min="11779" max="11784" width="0" style="36" hidden="1" customWidth="1"/>
    <col min="11785" max="11785" width="9.75" style="36" customWidth="1"/>
    <col min="11786" max="11786" width="9.125" style="36" customWidth="1"/>
    <col min="11787" max="11787" width="9.75" style="36" customWidth="1"/>
    <col min="11788" max="11788" width="10.125" style="36" customWidth="1"/>
    <col min="11789" max="11789" width="9.75" style="36" customWidth="1"/>
    <col min="11790" max="11790" width="10.125" style="36" customWidth="1"/>
    <col min="11791" max="11791" width="10.875" style="36" customWidth="1"/>
    <col min="11792" max="11792" width="9.125" style="36" customWidth="1"/>
    <col min="11793" max="11793" width="9.75" style="36" customWidth="1"/>
    <col min="11794" max="11794" width="10.125" style="36" customWidth="1"/>
    <col min="11795" max="11795" width="9.75" style="36" customWidth="1"/>
    <col min="11796" max="11796" width="10.125" style="36" customWidth="1"/>
    <col min="11797" max="11797" width="9.75" style="36" customWidth="1"/>
    <col min="11798" max="11798" width="9.125" style="36" customWidth="1"/>
    <col min="11799" max="11799" width="8.625" style="36" customWidth="1"/>
    <col min="11800" max="11800" width="10.125" style="36" customWidth="1"/>
    <col min="11801" max="11801" width="9.75" style="36" customWidth="1"/>
    <col min="11802" max="11802" width="10.125" style="36" customWidth="1"/>
    <col min="11803" max="11803" width="9.75" style="36" customWidth="1"/>
    <col min="11804" max="11805" width="9.125" style="36" customWidth="1"/>
    <col min="11806" max="11806" width="9.75" style="36" customWidth="1"/>
    <col min="11807" max="11808" width="10.125" style="36" customWidth="1"/>
    <col min="11809" max="11809" width="9.75" style="36" bestFit="1" customWidth="1"/>
    <col min="11810" max="11811" width="10.125" style="36" customWidth="1"/>
    <col min="11812" max="11812" width="10.5" style="36" bestFit="1" customWidth="1"/>
    <col min="11813" max="11813" width="10.125" style="36" bestFit="1" customWidth="1"/>
    <col min="11814" max="11814" width="10.125" style="36" customWidth="1"/>
    <col min="11815" max="11815" width="12" style="36" customWidth="1"/>
    <col min="11816" max="11818" width="0" style="36" hidden="1" customWidth="1"/>
    <col min="11819" max="12032" width="9" style="36"/>
    <col min="12033" max="12033" width="2.625" style="36" customWidth="1"/>
    <col min="12034" max="12034" width="42.25" style="36" customWidth="1"/>
    <col min="12035" max="12040" width="0" style="36" hidden="1" customWidth="1"/>
    <col min="12041" max="12041" width="9.75" style="36" customWidth="1"/>
    <col min="12042" max="12042" width="9.125" style="36" customWidth="1"/>
    <col min="12043" max="12043" width="9.75" style="36" customWidth="1"/>
    <col min="12044" max="12044" width="10.125" style="36" customWidth="1"/>
    <col min="12045" max="12045" width="9.75" style="36" customWidth="1"/>
    <col min="12046" max="12046" width="10.125" style="36" customWidth="1"/>
    <col min="12047" max="12047" width="10.875" style="36" customWidth="1"/>
    <col min="12048" max="12048" width="9.125" style="36" customWidth="1"/>
    <col min="12049" max="12049" width="9.75" style="36" customWidth="1"/>
    <col min="12050" max="12050" width="10.125" style="36" customWidth="1"/>
    <col min="12051" max="12051" width="9.75" style="36" customWidth="1"/>
    <col min="12052" max="12052" width="10.125" style="36" customWidth="1"/>
    <col min="12053" max="12053" width="9.75" style="36" customWidth="1"/>
    <col min="12054" max="12054" width="9.125" style="36" customWidth="1"/>
    <col min="12055" max="12055" width="8.625" style="36" customWidth="1"/>
    <col min="12056" max="12056" width="10.125" style="36" customWidth="1"/>
    <col min="12057" max="12057" width="9.75" style="36" customWidth="1"/>
    <col min="12058" max="12058" width="10.125" style="36" customWidth="1"/>
    <col min="12059" max="12059" width="9.75" style="36" customWidth="1"/>
    <col min="12060" max="12061" width="9.125" style="36" customWidth="1"/>
    <col min="12062" max="12062" width="9.75" style="36" customWidth="1"/>
    <col min="12063" max="12064" width="10.125" style="36" customWidth="1"/>
    <col min="12065" max="12065" width="9.75" style="36" bestFit="1" customWidth="1"/>
    <col min="12066" max="12067" width="10.125" style="36" customWidth="1"/>
    <col min="12068" max="12068" width="10.5" style="36" bestFit="1" customWidth="1"/>
    <col min="12069" max="12069" width="10.125" style="36" bestFit="1" customWidth="1"/>
    <col min="12070" max="12070" width="10.125" style="36" customWidth="1"/>
    <col min="12071" max="12071" width="12" style="36" customWidth="1"/>
    <col min="12072" max="12074" width="0" style="36" hidden="1" customWidth="1"/>
    <col min="12075" max="12288" width="9" style="36"/>
    <col min="12289" max="12289" width="2.625" style="36" customWidth="1"/>
    <col min="12290" max="12290" width="42.25" style="36" customWidth="1"/>
    <col min="12291" max="12296" width="0" style="36" hidden="1" customWidth="1"/>
    <col min="12297" max="12297" width="9.75" style="36" customWidth="1"/>
    <col min="12298" max="12298" width="9.125" style="36" customWidth="1"/>
    <col min="12299" max="12299" width="9.75" style="36" customWidth="1"/>
    <col min="12300" max="12300" width="10.125" style="36" customWidth="1"/>
    <col min="12301" max="12301" width="9.75" style="36" customWidth="1"/>
    <col min="12302" max="12302" width="10.125" style="36" customWidth="1"/>
    <col min="12303" max="12303" width="10.875" style="36" customWidth="1"/>
    <col min="12304" max="12304" width="9.125" style="36" customWidth="1"/>
    <col min="12305" max="12305" width="9.75" style="36" customWidth="1"/>
    <col min="12306" max="12306" width="10.125" style="36" customWidth="1"/>
    <col min="12307" max="12307" width="9.75" style="36" customWidth="1"/>
    <col min="12308" max="12308" width="10.125" style="36" customWidth="1"/>
    <col min="12309" max="12309" width="9.75" style="36" customWidth="1"/>
    <col min="12310" max="12310" width="9.125" style="36" customWidth="1"/>
    <col min="12311" max="12311" width="8.625" style="36" customWidth="1"/>
    <col min="12312" max="12312" width="10.125" style="36" customWidth="1"/>
    <col min="12313" max="12313" width="9.75" style="36" customWidth="1"/>
    <col min="12314" max="12314" width="10.125" style="36" customWidth="1"/>
    <col min="12315" max="12315" width="9.75" style="36" customWidth="1"/>
    <col min="12316" max="12317" width="9.125" style="36" customWidth="1"/>
    <col min="12318" max="12318" width="9.75" style="36" customWidth="1"/>
    <col min="12319" max="12320" width="10.125" style="36" customWidth="1"/>
    <col min="12321" max="12321" width="9.75" style="36" bestFit="1" customWidth="1"/>
    <col min="12322" max="12323" width="10.125" style="36" customWidth="1"/>
    <col min="12324" max="12324" width="10.5" style="36" bestFit="1" customWidth="1"/>
    <col min="12325" max="12325" width="10.125" style="36" bestFit="1" customWidth="1"/>
    <col min="12326" max="12326" width="10.125" style="36" customWidth="1"/>
    <col min="12327" max="12327" width="12" style="36" customWidth="1"/>
    <col min="12328" max="12330" width="0" style="36" hidden="1" customWidth="1"/>
    <col min="12331" max="12544" width="9" style="36"/>
    <col min="12545" max="12545" width="2.625" style="36" customWidth="1"/>
    <col min="12546" max="12546" width="42.25" style="36" customWidth="1"/>
    <col min="12547" max="12552" width="0" style="36" hidden="1" customWidth="1"/>
    <col min="12553" max="12553" width="9.75" style="36" customWidth="1"/>
    <col min="12554" max="12554" width="9.125" style="36" customWidth="1"/>
    <col min="12555" max="12555" width="9.75" style="36" customWidth="1"/>
    <col min="12556" max="12556" width="10.125" style="36" customWidth="1"/>
    <col min="12557" max="12557" width="9.75" style="36" customWidth="1"/>
    <col min="12558" max="12558" width="10.125" style="36" customWidth="1"/>
    <col min="12559" max="12559" width="10.875" style="36" customWidth="1"/>
    <col min="12560" max="12560" width="9.125" style="36" customWidth="1"/>
    <col min="12561" max="12561" width="9.75" style="36" customWidth="1"/>
    <col min="12562" max="12562" width="10.125" style="36" customWidth="1"/>
    <col min="12563" max="12563" width="9.75" style="36" customWidth="1"/>
    <col min="12564" max="12564" width="10.125" style="36" customWidth="1"/>
    <col min="12565" max="12565" width="9.75" style="36" customWidth="1"/>
    <col min="12566" max="12566" width="9.125" style="36" customWidth="1"/>
    <col min="12567" max="12567" width="8.625" style="36" customWidth="1"/>
    <col min="12568" max="12568" width="10.125" style="36" customWidth="1"/>
    <col min="12569" max="12569" width="9.75" style="36" customWidth="1"/>
    <col min="12570" max="12570" width="10.125" style="36" customWidth="1"/>
    <col min="12571" max="12571" width="9.75" style="36" customWidth="1"/>
    <col min="12572" max="12573" width="9.125" style="36" customWidth="1"/>
    <col min="12574" max="12574" width="9.75" style="36" customWidth="1"/>
    <col min="12575" max="12576" width="10.125" style="36" customWidth="1"/>
    <col min="12577" max="12577" width="9.75" style="36" bestFit="1" customWidth="1"/>
    <col min="12578" max="12579" width="10.125" style="36" customWidth="1"/>
    <col min="12580" max="12580" width="10.5" style="36" bestFit="1" customWidth="1"/>
    <col min="12581" max="12581" width="10.125" style="36" bestFit="1" customWidth="1"/>
    <col min="12582" max="12582" width="10.125" style="36" customWidth="1"/>
    <col min="12583" max="12583" width="12" style="36" customWidth="1"/>
    <col min="12584" max="12586" width="0" style="36" hidden="1" customWidth="1"/>
    <col min="12587" max="12800" width="9" style="36"/>
    <col min="12801" max="12801" width="2.625" style="36" customWidth="1"/>
    <col min="12802" max="12802" width="42.25" style="36" customWidth="1"/>
    <col min="12803" max="12808" width="0" style="36" hidden="1" customWidth="1"/>
    <col min="12809" max="12809" width="9.75" style="36" customWidth="1"/>
    <col min="12810" max="12810" width="9.125" style="36" customWidth="1"/>
    <col min="12811" max="12811" width="9.75" style="36" customWidth="1"/>
    <col min="12812" max="12812" width="10.125" style="36" customWidth="1"/>
    <col min="12813" max="12813" width="9.75" style="36" customWidth="1"/>
    <col min="12814" max="12814" width="10.125" style="36" customWidth="1"/>
    <col min="12815" max="12815" width="10.875" style="36" customWidth="1"/>
    <col min="12816" max="12816" width="9.125" style="36" customWidth="1"/>
    <col min="12817" max="12817" width="9.75" style="36" customWidth="1"/>
    <col min="12818" max="12818" width="10.125" style="36" customWidth="1"/>
    <col min="12819" max="12819" width="9.75" style="36" customWidth="1"/>
    <col min="12820" max="12820" width="10.125" style="36" customWidth="1"/>
    <col min="12821" max="12821" width="9.75" style="36" customWidth="1"/>
    <col min="12822" max="12822" width="9.125" style="36" customWidth="1"/>
    <col min="12823" max="12823" width="8.625" style="36" customWidth="1"/>
    <col min="12824" max="12824" width="10.125" style="36" customWidth="1"/>
    <col min="12825" max="12825" width="9.75" style="36" customWidth="1"/>
    <col min="12826" max="12826" width="10.125" style="36" customWidth="1"/>
    <col min="12827" max="12827" width="9.75" style="36" customWidth="1"/>
    <col min="12828" max="12829" width="9.125" style="36" customWidth="1"/>
    <col min="12830" max="12830" width="9.75" style="36" customWidth="1"/>
    <col min="12831" max="12832" width="10.125" style="36" customWidth="1"/>
    <col min="12833" max="12833" width="9.75" style="36" bestFit="1" customWidth="1"/>
    <col min="12834" max="12835" width="10.125" style="36" customWidth="1"/>
    <col min="12836" max="12836" width="10.5" style="36" bestFit="1" customWidth="1"/>
    <col min="12837" max="12837" width="10.125" style="36" bestFit="1" customWidth="1"/>
    <col min="12838" max="12838" width="10.125" style="36" customWidth="1"/>
    <col min="12839" max="12839" width="12" style="36" customWidth="1"/>
    <col min="12840" max="12842" width="0" style="36" hidden="1" customWidth="1"/>
    <col min="12843" max="13056" width="9" style="36"/>
    <col min="13057" max="13057" width="2.625" style="36" customWidth="1"/>
    <col min="13058" max="13058" width="42.25" style="36" customWidth="1"/>
    <col min="13059" max="13064" width="0" style="36" hidden="1" customWidth="1"/>
    <col min="13065" max="13065" width="9.75" style="36" customWidth="1"/>
    <col min="13066" max="13066" width="9.125" style="36" customWidth="1"/>
    <col min="13067" max="13067" width="9.75" style="36" customWidth="1"/>
    <col min="13068" max="13068" width="10.125" style="36" customWidth="1"/>
    <col min="13069" max="13069" width="9.75" style="36" customWidth="1"/>
    <col min="13070" max="13070" width="10.125" style="36" customWidth="1"/>
    <col min="13071" max="13071" width="10.875" style="36" customWidth="1"/>
    <col min="13072" max="13072" width="9.125" style="36" customWidth="1"/>
    <col min="13073" max="13073" width="9.75" style="36" customWidth="1"/>
    <col min="13074" max="13074" width="10.125" style="36" customWidth="1"/>
    <col min="13075" max="13075" width="9.75" style="36" customWidth="1"/>
    <col min="13076" max="13076" width="10.125" style="36" customWidth="1"/>
    <col min="13077" max="13077" width="9.75" style="36" customWidth="1"/>
    <col min="13078" max="13078" width="9.125" style="36" customWidth="1"/>
    <col min="13079" max="13079" width="8.625" style="36" customWidth="1"/>
    <col min="13080" max="13080" width="10.125" style="36" customWidth="1"/>
    <col min="13081" max="13081" width="9.75" style="36" customWidth="1"/>
    <col min="13082" max="13082" width="10.125" style="36" customWidth="1"/>
    <col min="13083" max="13083" width="9.75" style="36" customWidth="1"/>
    <col min="13084" max="13085" width="9.125" style="36" customWidth="1"/>
    <col min="13086" max="13086" width="9.75" style="36" customWidth="1"/>
    <col min="13087" max="13088" width="10.125" style="36" customWidth="1"/>
    <col min="13089" max="13089" width="9.75" style="36" bestFit="1" customWidth="1"/>
    <col min="13090" max="13091" width="10.125" style="36" customWidth="1"/>
    <col min="13092" max="13092" width="10.5" style="36" bestFit="1" customWidth="1"/>
    <col min="13093" max="13093" width="10.125" style="36" bestFit="1" customWidth="1"/>
    <col min="13094" max="13094" width="10.125" style="36" customWidth="1"/>
    <col min="13095" max="13095" width="12" style="36" customWidth="1"/>
    <col min="13096" max="13098" width="0" style="36" hidden="1" customWidth="1"/>
    <col min="13099" max="13312" width="9" style="36"/>
    <col min="13313" max="13313" width="2.625" style="36" customWidth="1"/>
    <col min="13314" max="13314" width="42.25" style="36" customWidth="1"/>
    <col min="13315" max="13320" width="0" style="36" hidden="1" customWidth="1"/>
    <col min="13321" max="13321" width="9.75" style="36" customWidth="1"/>
    <col min="13322" max="13322" width="9.125" style="36" customWidth="1"/>
    <col min="13323" max="13323" width="9.75" style="36" customWidth="1"/>
    <col min="13324" max="13324" width="10.125" style="36" customWidth="1"/>
    <col min="13325" max="13325" width="9.75" style="36" customWidth="1"/>
    <col min="13326" max="13326" width="10.125" style="36" customWidth="1"/>
    <col min="13327" max="13327" width="10.875" style="36" customWidth="1"/>
    <col min="13328" max="13328" width="9.125" style="36" customWidth="1"/>
    <col min="13329" max="13329" width="9.75" style="36" customWidth="1"/>
    <col min="13330" max="13330" width="10.125" style="36" customWidth="1"/>
    <col min="13331" max="13331" width="9.75" style="36" customWidth="1"/>
    <col min="13332" max="13332" width="10.125" style="36" customWidth="1"/>
    <col min="13333" max="13333" width="9.75" style="36" customWidth="1"/>
    <col min="13334" max="13334" width="9.125" style="36" customWidth="1"/>
    <col min="13335" max="13335" width="8.625" style="36" customWidth="1"/>
    <col min="13336" max="13336" width="10.125" style="36" customWidth="1"/>
    <col min="13337" max="13337" width="9.75" style="36" customWidth="1"/>
    <col min="13338" max="13338" width="10.125" style="36" customWidth="1"/>
    <col min="13339" max="13339" width="9.75" style="36" customWidth="1"/>
    <col min="13340" max="13341" width="9.125" style="36" customWidth="1"/>
    <col min="13342" max="13342" width="9.75" style="36" customWidth="1"/>
    <col min="13343" max="13344" width="10.125" style="36" customWidth="1"/>
    <col min="13345" max="13345" width="9.75" style="36" bestFit="1" customWidth="1"/>
    <col min="13346" max="13347" width="10.125" style="36" customWidth="1"/>
    <col min="13348" max="13348" width="10.5" style="36" bestFit="1" customWidth="1"/>
    <col min="13349" max="13349" width="10.125" style="36" bestFit="1" customWidth="1"/>
    <col min="13350" max="13350" width="10.125" style="36" customWidth="1"/>
    <col min="13351" max="13351" width="12" style="36" customWidth="1"/>
    <col min="13352" max="13354" width="0" style="36" hidden="1" customWidth="1"/>
    <col min="13355" max="13568" width="9" style="36"/>
    <col min="13569" max="13569" width="2.625" style="36" customWidth="1"/>
    <col min="13570" max="13570" width="42.25" style="36" customWidth="1"/>
    <col min="13571" max="13576" width="0" style="36" hidden="1" customWidth="1"/>
    <col min="13577" max="13577" width="9.75" style="36" customWidth="1"/>
    <col min="13578" max="13578" width="9.125" style="36" customWidth="1"/>
    <col min="13579" max="13579" width="9.75" style="36" customWidth="1"/>
    <col min="13580" max="13580" width="10.125" style="36" customWidth="1"/>
    <col min="13581" max="13581" width="9.75" style="36" customWidth="1"/>
    <col min="13582" max="13582" width="10.125" style="36" customWidth="1"/>
    <col min="13583" max="13583" width="10.875" style="36" customWidth="1"/>
    <col min="13584" max="13584" width="9.125" style="36" customWidth="1"/>
    <col min="13585" max="13585" width="9.75" style="36" customWidth="1"/>
    <col min="13586" max="13586" width="10.125" style="36" customWidth="1"/>
    <col min="13587" max="13587" width="9.75" style="36" customWidth="1"/>
    <col min="13588" max="13588" width="10.125" style="36" customWidth="1"/>
    <col min="13589" max="13589" width="9.75" style="36" customWidth="1"/>
    <col min="13590" max="13590" width="9.125" style="36" customWidth="1"/>
    <col min="13591" max="13591" width="8.625" style="36" customWidth="1"/>
    <col min="13592" max="13592" width="10.125" style="36" customWidth="1"/>
    <col min="13593" max="13593" width="9.75" style="36" customWidth="1"/>
    <col min="13594" max="13594" width="10.125" style="36" customWidth="1"/>
    <col min="13595" max="13595" width="9.75" style="36" customWidth="1"/>
    <col min="13596" max="13597" width="9.125" style="36" customWidth="1"/>
    <col min="13598" max="13598" width="9.75" style="36" customWidth="1"/>
    <col min="13599" max="13600" width="10.125" style="36" customWidth="1"/>
    <col min="13601" max="13601" width="9.75" style="36" bestFit="1" customWidth="1"/>
    <col min="13602" max="13603" width="10.125" style="36" customWidth="1"/>
    <col min="13604" max="13604" width="10.5" style="36" bestFit="1" customWidth="1"/>
    <col min="13605" max="13605" width="10.125" style="36" bestFit="1" customWidth="1"/>
    <col min="13606" max="13606" width="10.125" style="36" customWidth="1"/>
    <col min="13607" max="13607" width="12" style="36" customWidth="1"/>
    <col min="13608" max="13610" width="0" style="36" hidden="1" customWidth="1"/>
    <col min="13611" max="13824" width="9" style="36"/>
    <col min="13825" max="13825" width="2.625" style="36" customWidth="1"/>
    <col min="13826" max="13826" width="42.25" style="36" customWidth="1"/>
    <col min="13827" max="13832" width="0" style="36" hidden="1" customWidth="1"/>
    <col min="13833" max="13833" width="9.75" style="36" customWidth="1"/>
    <col min="13834" max="13834" width="9.125" style="36" customWidth="1"/>
    <col min="13835" max="13835" width="9.75" style="36" customWidth="1"/>
    <col min="13836" max="13836" width="10.125" style="36" customWidth="1"/>
    <col min="13837" max="13837" width="9.75" style="36" customWidth="1"/>
    <col min="13838" max="13838" width="10.125" style="36" customWidth="1"/>
    <col min="13839" max="13839" width="10.875" style="36" customWidth="1"/>
    <col min="13840" max="13840" width="9.125" style="36" customWidth="1"/>
    <col min="13841" max="13841" width="9.75" style="36" customWidth="1"/>
    <col min="13842" max="13842" width="10.125" style="36" customWidth="1"/>
    <col min="13843" max="13843" width="9.75" style="36" customWidth="1"/>
    <col min="13844" max="13844" width="10.125" style="36" customWidth="1"/>
    <col min="13845" max="13845" width="9.75" style="36" customWidth="1"/>
    <col min="13846" max="13846" width="9.125" style="36" customWidth="1"/>
    <col min="13847" max="13847" width="8.625" style="36" customWidth="1"/>
    <col min="13848" max="13848" width="10.125" style="36" customWidth="1"/>
    <col min="13849" max="13849" width="9.75" style="36" customWidth="1"/>
    <col min="13850" max="13850" width="10.125" style="36" customWidth="1"/>
    <col min="13851" max="13851" width="9.75" style="36" customWidth="1"/>
    <col min="13852" max="13853" width="9.125" style="36" customWidth="1"/>
    <col min="13854" max="13854" width="9.75" style="36" customWidth="1"/>
    <col min="13855" max="13856" width="10.125" style="36" customWidth="1"/>
    <col min="13857" max="13857" width="9.75" style="36" bestFit="1" customWidth="1"/>
    <col min="13858" max="13859" width="10.125" style="36" customWidth="1"/>
    <col min="13860" max="13860" width="10.5" style="36" bestFit="1" customWidth="1"/>
    <col min="13861" max="13861" width="10.125" style="36" bestFit="1" customWidth="1"/>
    <col min="13862" max="13862" width="10.125" style="36" customWidth="1"/>
    <col min="13863" max="13863" width="12" style="36" customWidth="1"/>
    <col min="13864" max="13866" width="0" style="36" hidden="1" customWidth="1"/>
    <col min="13867" max="14080" width="9" style="36"/>
    <col min="14081" max="14081" width="2.625" style="36" customWidth="1"/>
    <col min="14082" max="14082" width="42.25" style="36" customWidth="1"/>
    <col min="14083" max="14088" width="0" style="36" hidden="1" customWidth="1"/>
    <col min="14089" max="14089" width="9.75" style="36" customWidth="1"/>
    <col min="14090" max="14090" width="9.125" style="36" customWidth="1"/>
    <col min="14091" max="14091" width="9.75" style="36" customWidth="1"/>
    <col min="14092" max="14092" width="10.125" style="36" customWidth="1"/>
    <col min="14093" max="14093" width="9.75" style="36" customWidth="1"/>
    <col min="14094" max="14094" width="10.125" style="36" customWidth="1"/>
    <col min="14095" max="14095" width="10.875" style="36" customWidth="1"/>
    <col min="14096" max="14096" width="9.125" style="36" customWidth="1"/>
    <col min="14097" max="14097" width="9.75" style="36" customWidth="1"/>
    <col min="14098" max="14098" width="10.125" style="36" customWidth="1"/>
    <col min="14099" max="14099" width="9.75" style="36" customWidth="1"/>
    <col min="14100" max="14100" width="10.125" style="36" customWidth="1"/>
    <col min="14101" max="14101" width="9.75" style="36" customWidth="1"/>
    <col min="14102" max="14102" width="9.125" style="36" customWidth="1"/>
    <col min="14103" max="14103" width="8.625" style="36" customWidth="1"/>
    <col min="14104" max="14104" width="10.125" style="36" customWidth="1"/>
    <col min="14105" max="14105" width="9.75" style="36" customWidth="1"/>
    <col min="14106" max="14106" width="10.125" style="36" customWidth="1"/>
    <col min="14107" max="14107" width="9.75" style="36" customWidth="1"/>
    <col min="14108" max="14109" width="9.125" style="36" customWidth="1"/>
    <col min="14110" max="14110" width="9.75" style="36" customWidth="1"/>
    <col min="14111" max="14112" width="10.125" style="36" customWidth="1"/>
    <col min="14113" max="14113" width="9.75" style="36" bestFit="1" customWidth="1"/>
    <col min="14114" max="14115" width="10.125" style="36" customWidth="1"/>
    <col min="14116" max="14116" width="10.5" style="36" bestFit="1" customWidth="1"/>
    <col min="14117" max="14117" width="10.125" style="36" bestFit="1" customWidth="1"/>
    <col min="14118" max="14118" width="10.125" style="36" customWidth="1"/>
    <col min="14119" max="14119" width="12" style="36" customWidth="1"/>
    <col min="14120" max="14122" width="0" style="36" hidden="1" customWidth="1"/>
    <col min="14123" max="14336" width="9" style="36"/>
    <col min="14337" max="14337" width="2.625" style="36" customWidth="1"/>
    <col min="14338" max="14338" width="42.25" style="36" customWidth="1"/>
    <col min="14339" max="14344" width="0" style="36" hidden="1" customWidth="1"/>
    <col min="14345" max="14345" width="9.75" style="36" customWidth="1"/>
    <col min="14346" max="14346" width="9.125" style="36" customWidth="1"/>
    <col min="14347" max="14347" width="9.75" style="36" customWidth="1"/>
    <col min="14348" max="14348" width="10.125" style="36" customWidth="1"/>
    <col min="14349" max="14349" width="9.75" style="36" customWidth="1"/>
    <col min="14350" max="14350" width="10.125" style="36" customWidth="1"/>
    <col min="14351" max="14351" width="10.875" style="36" customWidth="1"/>
    <col min="14352" max="14352" width="9.125" style="36" customWidth="1"/>
    <col min="14353" max="14353" width="9.75" style="36" customWidth="1"/>
    <col min="14354" max="14354" width="10.125" style="36" customWidth="1"/>
    <col min="14355" max="14355" width="9.75" style="36" customWidth="1"/>
    <col min="14356" max="14356" width="10.125" style="36" customWidth="1"/>
    <col min="14357" max="14357" width="9.75" style="36" customWidth="1"/>
    <col min="14358" max="14358" width="9.125" style="36" customWidth="1"/>
    <col min="14359" max="14359" width="8.625" style="36" customWidth="1"/>
    <col min="14360" max="14360" width="10.125" style="36" customWidth="1"/>
    <col min="14361" max="14361" width="9.75" style="36" customWidth="1"/>
    <col min="14362" max="14362" width="10.125" style="36" customWidth="1"/>
    <col min="14363" max="14363" width="9.75" style="36" customWidth="1"/>
    <col min="14364" max="14365" width="9.125" style="36" customWidth="1"/>
    <col min="14366" max="14366" width="9.75" style="36" customWidth="1"/>
    <col min="14367" max="14368" width="10.125" style="36" customWidth="1"/>
    <col min="14369" max="14369" width="9.75" style="36" bestFit="1" customWidth="1"/>
    <col min="14370" max="14371" width="10.125" style="36" customWidth="1"/>
    <col min="14372" max="14372" width="10.5" style="36" bestFit="1" customWidth="1"/>
    <col min="14373" max="14373" width="10.125" style="36" bestFit="1" customWidth="1"/>
    <col min="14374" max="14374" width="10.125" style="36" customWidth="1"/>
    <col min="14375" max="14375" width="12" style="36" customWidth="1"/>
    <col min="14376" max="14378" width="0" style="36" hidden="1" customWidth="1"/>
    <col min="14379" max="14592" width="9" style="36"/>
    <col min="14593" max="14593" width="2.625" style="36" customWidth="1"/>
    <col min="14594" max="14594" width="42.25" style="36" customWidth="1"/>
    <col min="14595" max="14600" width="0" style="36" hidden="1" customWidth="1"/>
    <col min="14601" max="14601" width="9.75" style="36" customWidth="1"/>
    <col min="14602" max="14602" width="9.125" style="36" customWidth="1"/>
    <col min="14603" max="14603" width="9.75" style="36" customWidth="1"/>
    <col min="14604" max="14604" width="10.125" style="36" customWidth="1"/>
    <col min="14605" max="14605" width="9.75" style="36" customWidth="1"/>
    <col min="14606" max="14606" width="10.125" style="36" customWidth="1"/>
    <col min="14607" max="14607" width="10.875" style="36" customWidth="1"/>
    <col min="14608" max="14608" width="9.125" style="36" customWidth="1"/>
    <col min="14609" max="14609" width="9.75" style="36" customWidth="1"/>
    <col min="14610" max="14610" width="10.125" style="36" customWidth="1"/>
    <col min="14611" max="14611" width="9.75" style="36" customWidth="1"/>
    <col min="14612" max="14612" width="10.125" style="36" customWidth="1"/>
    <col min="14613" max="14613" width="9.75" style="36" customWidth="1"/>
    <col min="14614" max="14614" width="9.125" style="36" customWidth="1"/>
    <col min="14615" max="14615" width="8.625" style="36" customWidth="1"/>
    <col min="14616" max="14616" width="10.125" style="36" customWidth="1"/>
    <col min="14617" max="14617" width="9.75" style="36" customWidth="1"/>
    <col min="14618" max="14618" width="10.125" style="36" customWidth="1"/>
    <col min="14619" max="14619" width="9.75" style="36" customWidth="1"/>
    <col min="14620" max="14621" width="9.125" style="36" customWidth="1"/>
    <col min="14622" max="14622" width="9.75" style="36" customWidth="1"/>
    <col min="14623" max="14624" width="10.125" style="36" customWidth="1"/>
    <col min="14625" max="14625" width="9.75" style="36" bestFit="1" customWidth="1"/>
    <col min="14626" max="14627" width="10.125" style="36" customWidth="1"/>
    <col min="14628" max="14628" width="10.5" style="36" bestFit="1" customWidth="1"/>
    <col min="14629" max="14629" width="10.125" style="36" bestFit="1" customWidth="1"/>
    <col min="14630" max="14630" width="10.125" style="36" customWidth="1"/>
    <col min="14631" max="14631" width="12" style="36" customWidth="1"/>
    <col min="14632" max="14634" width="0" style="36" hidden="1" customWidth="1"/>
    <col min="14635" max="14848" width="9" style="36"/>
    <col min="14849" max="14849" width="2.625" style="36" customWidth="1"/>
    <col min="14850" max="14850" width="42.25" style="36" customWidth="1"/>
    <col min="14851" max="14856" width="0" style="36" hidden="1" customWidth="1"/>
    <col min="14857" max="14857" width="9.75" style="36" customWidth="1"/>
    <col min="14858" max="14858" width="9.125" style="36" customWidth="1"/>
    <col min="14859" max="14859" width="9.75" style="36" customWidth="1"/>
    <col min="14860" max="14860" width="10.125" style="36" customWidth="1"/>
    <col min="14861" max="14861" width="9.75" style="36" customWidth="1"/>
    <col min="14862" max="14862" width="10.125" style="36" customWidth="1"/>
    <col min="14863" max="14863" width="10.875" style="36" customWidth="1"/>
    <col min="14864" max="14864" width="9.125" style="36" customWidth="1"/>
    <col min="14865" max="14865" width="9.75" style="36" customWidth="1"/>
    <col min="14866" max="14866" width="10.125" style="36" customWidth="1"/>
    <col min="14867" max="14867" width="9.75" style="36" customWidth="1"/>
    <col min="14868" max="14868" width="10.125" style="36" customWidth="1"/>
    <col min="14869" max="14869" width="9.75" style="36" customWidth="1"/>
    <col min="14870" max="14870" width="9.125" style="36" customWidth="1"/>
    <col min="14871" max="14871" width="8.625" style="36" customWidth="1"/>
    <col min="14872" max="14872" width="10.125" style="36" customWidth="1"/>
    <col min="14873" max="14873" width="9.75" style="36" customWidth="1"/>
    <col min="14874" max="14874" width="10.125" style="36" customWidth="1"/>
    <col min="14875" max="14875" width="9.75" style="36" customWidth="1"/>
    <col min="14876" max="14877" width="9.125" style="36" customWidth="1"/>
    <col min="14878" max="14878" width="9.75" style="36" customWidth="1"/>
    <col min="14879" max="14880" width="10.125" style="36" customWidth="1"/>
    <col min="14881" max="14881" width="9.75" style="36" bestFit="1" customWidth="1"/>
    <col min="14882" max="14883" width="10.125" style="36" customWidth="1"/>
    <col min="14884" max="14884" width="10.5" style="36" bestFit="1" customWidth="1"/>
    <col min="14885" max="14885" width="10.125" style="36" bestFit="1" customWidth="1"/>
    <col min="14886" max="14886" width="10.125" style="36" customWidth="1"/>
    <col min="14887" max="14887" width="12" style="36" customWidth="1"/>
    <col min="14888" max="14890" width="0" style="36" hidden="1" customWidth="1"/>
    <col min="14891" max="15104" width="9" style="36"/>
    <col min="15105" max="15105" width="2.625" style="36" customWidth="1"/>
    <col min="15106" max="15106" width="42.25" style="36" customWidth="1"/>
    <col min="15107" max="15112" width="0" style="36" hidden="1" customWidth="1"/>
    <col min="15113" max="15113" width="9.75" style="36" customWidth="1"/>
    <col min="15114" max="15114" width="9.125" style="36" customWidth="1"/>
    <col min="15115" max="15115" width="9.75" style="36" customWidth="1"/>
    <col min="15116" max="15116" width="10.125" style="36" customWidth="1"/>
    <col min="15117" max="15117" width="9.75" style="36" customWidth="1"/>
    <col min="15118" max="15118" width="10.125" style="36" customWidth="1"/>
    <col min="15119" max="15119" width="10.875" style="36" customWidth="1"/>
    <col min="15120" max="15120" width="9.125" style="36" customWidth="1"/>
    <col min="15121" max="15121" width="9.75" style="36" customWidth="1"/>
    <col min="15122" max="15122" width="10.125" style="36" customWidth="1"/>
    <col min="15123" max="15123" width="9.75" style="36" customWidth="1"/>
    <col min="15124" max="15124" width="10.125" style="36" customWidth="1"/>
    <col min="15125" max="15125" width="9.75" style="36" customWidth="1"/>
    <col min="15126" max="15126" width="9.125" style="36" customWidth="1"/>
    <col min="15127" max="15127" width="8.625" style="36" customWidth="1"/>
    <col min="15128" max="15128" width="10.125" style="36" customWidth="1"/>
    <col min="15129" max="15129" width="9.75" style="36" customWidth="1"/>
    <col min="15130" max="15130" width="10.125" style="36" customWidth="1"/>
    <col min="15131" max="15131" width="9.75" style="36" customWidth="1"/>
    <col min="15132" max="15133" width="9.125" style="36" customWidth="1"/>
    <col min="15134" max="15134" width="9.75" style="36" customWidth="1"/>
    <col min="15135" max="15136" width="10.125" style="36" customWidth="1"/>
    <col min="15137" max="15137" width="9.75" style="36" bestFit="1" customWidth="1"/>
    <col min="15138" max="15139" width="10.125" style="36" customWidth="1"/>
    <col min="15140" max="15140" width="10.5" style="36" bestFit="1" customWidth="1"/>
    <col min="15141" max="15141" width="10.125" style="36" bestFit="1" customWidth="1"/>
    <col min="15142" max="15142" width="10.125" style="36" customWidth="1"/>
    <col min="15143" max="15143" width="12" style="36" customWidth="1"/>
    <col min="15144" max="15146" width="0" style="36" hidden="1" customWidth="1"/>
    <col min="15147" max="15360" width="9" style="36"/>
    <col min="15361" max="15361" width="2.625" style="36" customWidth="1"/>
    <col min="15362" max="15362" width="42.25" style="36" customWidth="1"/>
    <col min="15363" max="15368" width="0" style="36" hidden="1" customWidth="1"/>
    <col min="15369" max="15369" width="9.75" style="36" customWidth="1"/>
    <col min="15370" max="15370" width="9.125" style="36" customWidth="1"/>
    <col min="15371" max="15371" width="9.75" style="36" customWidth="1"/>
    <col min="15372" max="15372" width="10.125" style="36" customWidth="1"/>
    <col min="15373" max="15373" width="9.75" style="36" customWidth="1"/>
    <col min="15374" max="15374" width="10.125" style="36" customWidth="1"/>
    <col min="15375" max="15375" width="10.875" style="36" customWidth="1"/>
    <col min="15376" max="15376" width="9.125" style="36" customWidth="1"/>
    <col min="15377" max="15377" width="9.75" style="36" customWidth="1"/>
    <col min="15378" max="15378" width="10.125" style="36" customWidth="1"/>
    <col min="15379" max="15379" width="9.75" style="36" customWidth="1"/>
    <col min="15380" max="15380" width="10.125" style="36" customWidth="1"/>
    <col min="15381" max="15381" width="9.75" style="36" customWidth="1"/>
    <col min="15382" max="15382" width="9.125" style="36" customWidth="1"/>
    <col min="15383" max="15383" width="8.625" style="36" customWidth="1"/>
    <col min="15384" max="15384" width="10.125" style="36" customWidth="1"/>
    <col min="15385" max="15385" width="9.75" style="36" customWidth="1"/>
    <col min="15386" max="15386" width="10.125" style="36" customWidth="1"/>
    <col min="15387" max="15387" width="9.75" style="36" customWidth="1"/>
    <col min="15388" max="15389" width="9.125" style="36" customWidth="1"/>
    <col min="15390" max="15390" width="9.75" style="36" customWidth="1"/>
    <col min="15391" max="15392" width="10.125" style="36" customWidth="1"/>
    <col min="15393" max="15393" width="9.75" style="36" bestFit="1" customWidth="1"/>
    <col min="15394" max="15395" width="10.125" style="36" customWidth="1"/>
    <col min="15396" max="15396" width="10.5" style="36" bestFit="1" customWidth="1"/>
    <col min="15397" max="15397" width="10.125" style="36" bestFit="1" customWidth="1"/>
    <col min="15398" max="15398" width="10.125" style="36" customWidth="1"/>
    <col min="15399" max="15399" width="12" style="36" customWidth="1"/>
    <col min="15400" max="15402" width="0" style="36" hidden="1" customWidth="1"/>
    <col min="15403" max="15616" width="9" style="36"/>
    <col min="15617" max="15617" width="2.625" style="36" customWidth="1"/>
    <col min="15618" max="15618" width="42.25" style="36" customWidth="1"/>
    <col min="15619" max="15624" width="0" style="36" hidden="1" customWidth="1"/>
    <col min="15625" max="15625" width="9.75" style="36" customWidth="1"/>
    <col min="15626" max="15626" width="9.125" style="36" customWidth="1"/>
    <col min="15627" max="15627" width="9.75" style="36" customWidth="1"/>
    <col min="15628" max="15628" width="10.125" style="36" customWidth="1"/>
    <col min="15629" max="15629" width="9.75" style="36" customWidth="1"/>
    <col min="15630" max="15630" width="10.125" style="36" customWidth="1"/>
    <col min="15631" max="15631" width="10.875" style="36" customWidth="1"/>
    <col min="15632" max="15632" width="9.125" style="36" customWidth="1"/>
    <col min="15633" max="15633" width="9.75" style="36" customWidth="1"/>
    <col min="15634" max="15634" width="10.125" style="36" customWidth="1"/>
    <col min="15635" max="15635" width="9.75" style="36" customWidth="1"/>
    <col min="15636" max="15636" width="10.125" style="36" customWidth="1"/>
    <col min="15637" max="15637" width="9.75" style="36" customWidth="1"/>
    <col min="15638" max="15638" width="9.125" style="36" customWidth="1"/>
    <col min="15639" max="15639" width="8.625" style="36" customWidth="1"/>
    <col min="15640" max="15640" width="10.125" style="36" customWidth="1"/>
    <col min="15641" max="15641" width="9.75" style="36" customWidth="1"/>
    <col min="15642" max="15642" width="10.125" style="36" customWidth="1"/>
    <col min="15643" max="15643" width="9.75" style="36" customWidth="1"/>
    <col min="15644" max="15645" width="9.125" style="36" customWidth="1"/>
    <col min="15646" max="15646" width="9.75" style="36" customWidth="1"/>
    <col min="15647" max="15648" width="10.125" style="36" customWidth="1"/>
    <col min="15649" max="15649" width="9.75" style="36" bestFit="1" customWidth="1"/>
    <col min="15650" max="15651" width="10.125" style="36" customWidth="1"/>
    <col min="15652" max="15652" width="10.5" style="36" bestFit="1" customWidth="1"/>
    <col min="15653" max="15653" width="10.125" style="36" bestFit="1" customWidth="1"/>
    <col min="15654" max="15654" width="10.125" style="36" customWidth="1"/>
    <col min="15655" max="15655" width="12" style="36" customWidth="1"/>
    <col min="15656" max="15658" width="0" style="36" hidden="1" customWidth="1"/>
    <col min="15659" max="15872" width="9" style="36"/>
    <col min="15873" max="15873" width="2.625" style="36" customWidth="1"/>
    <col min="15874" max="15874" width="42.25" style="36" customWidth="1"/>
    <col min="15875" max="15880" width="0" style="36" hidden="1" customWidth="1"/>
    <col min="15881" max="15881" width="9.75" style="36" customWidth="1"/>
    <col min="15882" max="15882" width="9.125" style="36" customWidth="1"/>
    <col min="15883" max="15883" width="9.75" style="36" customWidth="1"/>
    <col min="15884" max="15884" width="10.125" style="36" customWidth="1"/>
    <col min="15885" max="15885" width="9.75" style="36" customWidth="1"/>
    <col min="15886" max="15886" width="10.125" style="36" customWidth="1"/>
    <col min="15887" max="15887" width="10.875" style="36" customWidth="1"/>
    <col min="15888" max="15888" width="9.125" style="36" customWidth="1"/>
    <col min="15889" max="15889" width="9.75" style="36" customWidth="1"/>
    <col min="15890" max="15890" width="10.125" style="36" customWidth="1"/>
    <col min="15891" max="15891" width="9.75" style="36" customWidth="1"/>
    <col min="15892" max="15892" width="10.125" style="36" customWidth="1"/>
    <col min="15893" max="15893" width="9.75" style="36" customWidth="1"/>
    <col min="15894" max="15894" width="9.125" style="36" customWidth="1"/>
    <col min="15895" max="15895" width="8.625" style="36" customWidth="1"/>
    <col min="15896" max="15896" width="10.125" style="36" customWidth="1"/>
    <col min="15897" max="15897" width="9.75" style="36" customWidth="1"/>
    <col min="15898" max="15898" width="10.125" style="36" customWidth="1"/>
    <col min="15899" max="15899" width="9.75" style="36" customWidth="1"/>
    <col min="15900" max="15901" width="9.125" style="36" customWidth="1"/>
    <col min="15902" max="15902" width="9.75" style="36" customWidth="1"/>
    <col min="15903" max="15904" width="10.125" style="36" customWidth="1"/>
    <col min="15905" max="15905" width="9.75" style="36" bestFit="1" customWidth="1"/>
    <col min="15906" max="15907" width="10.125" style="36" customWidth="1"/>
    <col min="15908" max="15908" width="10.5" style="36" bestFit="1" customWidth="1"/>
    <col min="15909" max="15909" width="10.125" style="36" bestFit="1" customWidth="1"/>
    <col min="15910" max="15910" width="10.125" style="36" customWidth="1"/>
    <col min="15911" max="15911" width="12" style="36" customWidth="1"/>
    <col min="15912" max="15914" width="0" style="36" hidden="1" customWidth="1"/>
    <col min="15915" max="16128" width="9" style="36"/>
    <col min="16129" max="16129" width="2.625" style="36" customWidth="1"/>
    <col min="16130" max="16130" width="42.25" style="36" customWidth="1"/>
    <col min="16131" max="16136" width="0" style="36" hidden="1" customWidth="1"/>
    <col min="16137" max="16137" width="9.75" style="36" customWidth="1"/>
    <col min="16138" max="16138" width="9.125" style="36" customWidth="1"/>
    <col min="16139" max="16139" width="9.75" style="36" customWidth="1"/>
    <col min="16140" max="16140" width="10.125" style="36" customWidth="1"/>
    <col min="16141" max="16141" width="9.75" style="36" customWidth="1"/>
    <col min="16142" max="16142" width="10.125" style="36" customWidth="1"/>
    <col min="16143" max="16143" width="10.875" style="36" customWidth="1"/>
    <col min="16144" max="16144" width="9.125" style="36" customWidth="1"/>
    <col min="16145" max="16145" width="9.75" style="36" customWidth="1"/>
    <col min="16146" max="16146" width="10.125" style="36" customWidth="1"/>
    <col min="16147" max="16147" width="9.75" style="36" customWidth="1"/>
    <col min="16148" max="16148" width="10.125" style="36" customWidth="1"/>
    <col min="16149" max="16149" width="9.75" style="36" customWidth="1"/>
    <col min="16150" max="16150" width="9.125" style="36" customWidth="1"/>
    <col min="16151" max="16151" width="8.625" style="36" customWidth="1"/>
    <col min="16152" max="16152" width="10.125" style="36" customWidth="1"/>
    <col min="16153" max="16153" width="9.75" style="36" customWidth="1"/>
    <col min="16154" max="16154" width="10.125" style="36" customWidth="1"/>
    <col min="16155" max="16155" width="9.75" style="36" customWidth="1"/>
    <col min="16156" max="16157" width="9.125" style="36" customWidth="1"/>
    <col min="16158" max="16158" width="9.75" style="36" customWidth="1"/>
    <col min="16159" max="16160" width="10.125" style="36" customWidth="1"/>
    <col min="16161" max="16161" width="9.75" style="36" bestFit="1" customWidth="1"/>
    <col min="16162" max="16163" width="10.125" style="36" customWidth="1"/>
    <col min="16164" max="16164" width="10.5" style="36" bestFit="1" customWidth="1"/>
    <col min="16165" max="16165" width="10.125" style="36" bestFit="1" customWidth="1"/>
    <col min="16166" max="16166" width="10.125" style="36" customWidth="1"/>
    <col min="16167" max="16167" width="12" style="36" customWidth="1"/>
    <col min="16168" max="16170" width="0" style="36" hidden="1" customWidth="1"/>
    <col min="16171" max="16384" width="9" style="36"/>
  </cols>
  <sheetData>
    <row r="1" spans="1:42" s="1" customFormat="1" ht="21.75" x14ac:dyDescent="0.45">
      <c r="A1" s="972" t="s">
        <v>0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  <c r="Z1" s="972"/>
      <c r="AA1" s="972"/>
      <c r="AB1" s="972"/>
      <c r="AC1" s="972"/>
      <c r="AD1" s="972"/>
      <c r="AE1" s="972"/>
      <c r="AF1" s="972"/>
      <c r="AG1" s="972"/>
      <c r="AH1" s="972"/>
      <c r="AI1" s="972"/>
      <c r="AJ1" s="972"/>
      <c r="AK1" s="972"/>
      <c r="AL1" s="972"/>
      <c r="AM1" s="972"/>
      <c r="AN1" s="54"/>
      <c r="AO1" s="54"/>
      <c r="AP1" s="54"/>
    </row>
    <row r="2" spans="1:42" s="1" customFormat="1" ht="21.75" x14ac:dyDescent="0.45">
      <c r="A2" s="972" t="s">
        <v>1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972"/>
      <c r="AM2" s="972"/>
      <c r="AN2" s="54"/>
      <c r="AO2" s="54"/>
      <c r="AP2" s="54"/>
    </row>
    <row r="3" spans="1:42" s="2" customFormat="1" ht="18" x14ac:dyDescent="0.4">
      <c r="A3" s="1018" t="s">
        <v>2</v>
      </c>
      <c r="B3" s="1019"/>
      <c r="C3" s="1035" t="s">
        <v>3</v>
      </c>
      <c r="D3" s="1035" t="s">
        <v>4</v>
      </c>
      <c r="E3" s="1035" t="s">
        <v>5</v>
      </c>
      <c r="F3" s="1035" t="s">
        <v>6</v>
      </c>
      <c r="G3" s="1037" t="s">
        <v>7</v>
      </c>
      <c r="H3" s="1037" t="s">
        <v>8</v>
      </c>
      <c r="I3" s="976" t="s">
        <v>9</v>
      </c>
      <c r="J3" s="976"/>
      <c r="K3" s="976" t="s">
        <v>10</v>
      </c>
      <c r="L3" s="976"/>
      <c r="M3" s="976" t="s">
        <v>11</v>
      </c>
      <c r="N3" s="976"/>
      <c r="O3" s="976" t="s">
        <v>12</v>
      </c>
      <c r="P3" s="976"/>
      <c r="Q3" s="976" t="s">
        <v>13</v>
      </c>
      <c r="R3" s="976"/>
      <c r="S3" s="976" t="s">
        <v>14</v>
      </c>
      <c r="T3" s="976"/>
      <c r="U3" s="976" t="s">
        <v>15</v>
      </c>
      <c r="V3" s="976"/>
      <c r="W3" s="976" t="s">
        <v>16</v>
      </c>
      <c r="X3" s="976"/>
      <c r="Y3" s="976" t="s">
        <v>17</v>
      </c>
      <c r="Z3" s="976"/>
      <c r="AA3" s="969" t="s">
        <v>18</v>
      </c>
      <c r="AB3" s="970"/>
      <c r="AC3" s="971"/>
      <c r="AD3" s="969" t="s">
        <v>19</v>
      </c>
      <c r="AE3" s="970"/>
      <c r="AF3" s="971"/>
      <c r="AG3" s="969" t="s">
        <v>20</v>
      </c>
      <c r="AH3" s="970"/>
      <c r="AI3" s="971"/>
      <c r="AJ3" s="977" t="s">
        <v>21</v>
      </c>
      <c r="AK3" s="978"/>
      <c r="AL3" s="979"/>
      <c r="AM3" s="980" t="s">
        <v>22</v>
      </c>
      <c r="AN3" s="55" t="s">
        <v>23</v>
      </c>
      <c r="AO3" s="55" t="s">
        <v>24</v>
      </c>
      <c r="AP3" s="1033" t="s">
        <v>25</v>
      </c>
    </row>
    <row r="4" spans="1:42" s="2" customFormat="1" ht="18" x14ac:dyDescent="0.4">
      <c r="A4" s="1020"/>
      <c r="B4" s="1021"/>
      <c r="C4" s="1036"/>
      <c r="D4" s="1036"/>
      <c r="E4" s="1036"/>
      <c r="F4" s="1036"/>
      <c r="G4" s="1038"/>
      <c r="H4" s="1038"/>
      <c r="I4" s="3" t="s">
        <v>26</v>
      </c>
      <c r="J4" s="4" t="s">
        <v>27</v>
      </c>
      <c r="K4" s="5" t="s">
        <v>26</v>
      </c>
      <c r="L4" s="6" t="s">
        <v>27</v>
      </c>
      <c r="M4" s="5" t="s">
        <v>26</v>
      </c>
      <c r="N4" s="6" t="s">
        <v>27</v>
      </c>
      <c r="O4" s="3" t="s">
        <v>26</v>
      </c>
      <c r="P4" s="4" t="s">
        <v>27</v>
      </c>
      <c r="Q4" s="5" t="s">
        <v>26</v>
      </c>
      <c r="R4" s="6" t="s">
        <v>27</v>
      </c>
      <c r="S4" s="5" t="s">
        <v>26</v>
      </c>
      <c r="T4" s="6" t="s">
        <v>27</v>
      </c>
      <c r="U4" s="3" t="s">
        <v>26</v>
      </c>
      <c r="V4" s="4" t="s">
        <v>27</v>
      </c>
      <c r="W4" s="5" t="s">
        <v>26</v>
      </c>
      <c r="X4" s="6" t="s">
        <v>27</v>
      </c>
      <c r="Y4" s="5" t="s">
        <v>26</v>
      </c>
      <c r="Z4" s="6" t="s">
        <v>27</v>
      </c>
      <c r="AA4" s="3" t="s">
        <v>26</v>
      </c>
      <c r="AB4" s="4" t="s">
        <v>27</v>
      </c>
      <c r="AC4" s="4" t="s">
        <v>28</v>
      </c>
      <c r="AD4" s="5" t="s">
        <v>26</v>
      </c>
      <c r="AE4" s="6" t="s">
        <v>27</v>
      </c>
      <c r="AF4" s="4" t="s">
        <v>28</v>
      </c>
      <c r="AG4" s="7" t="s">
        <v>26</v>
      </c>
      <c r="AH4" s="6" t="s">
        <v>27</v>
      </c>
      <c r="AI4" s="4" t="s">
        <v>28</v>
      </c>
      <c r="AJ4" s="6" t="s">
        <v>26</v>
      </c>
      <c r="AK4" s="6" t="s">
        <v>27</v>
      </c>
      <c r="AL4" s="4" t="s">
        <v>28</v>
      </c>
      <c r="AM4" s="981"/>
      <c r="AN4" s="56" t="s">
        <v>29</v>
      </c>
      <c r="AO4" s="56" t="s">
        <v>30</v>
      </c>
      <c r="AP4" s="1034"/>
    </row>
    <row r="5" spans="1:42" s="54" customFormat="1" ht="21" x14ac:dyDescent="0.45">
      <c r="A5" s="8">
        <v>1</v>
      </c>
      <c r="B5" s="9" t="s">
        <v>31</v>
      </c>
      <c r="C5" s="9" t="s">
        <v>32</v>
      </c>
      <c r="D5" s="10" t="s">
        <v>33</v>
      </c>
      <c r="E5" s="10" t="s">
        <v>34</v>
      </c>
      <c r="F5" s="10" t="s">
        <v>35</v>
      </c>
      <c r="G5" s="11" t="s">
        <v>36</v>
      </c>
      <c r="H5" s="12">
        <v>1457276.96</v>
      </c>
      <c r="I5" s="57">
        <v>0</v>
      </c>
      <c r="J5" s="58">
        <v>0</v>
      </c>
      <c r="K5" s="57">
        <v>3726630</v>
      </c>
      <c r="L5" s="58">
        <v>186331.5</v>
      </c>
      <c r="M5" s="57">
        <v>0</v>
      </c>
      <c r="N5" s="58">
        <v>0</v>
      </c>
      <c r="O5" s="57">
        <v>0</v>
      </c>
      <c r="P5" s="58">
        <v>0</v>
      </c>
      <c r="Q5" s="57">
        <v>192900</v>
      </c>
      <c r="R5" s="58">
        <v>28335</v>
      </c>
      <c r="S5" s="57">
        <v>28000</v>
      </c>
      <c r="T5" s="58">
        <v>1400</v>
      </c>
      <c r="U5" s="57">
        <v>0</v>
      </c>
      <c r="V5" s="58">
        <v>0</v>
      </c>
      <c r="W5" s="57">
        <v>48000</v>
      </c>
      <c r="X5" s="58">
        <v>2400</v>
      </c>
      <c r="Y5" s="57">
        <v>312000</v>
      </c>
      <c r="Z5" s="58">
        <v>15600</v>
      </c>
      <c r="AA5" s="59">
        <v>1477000</v>
      </c>
      <c r="AB5" s="60">
        <v>73850</v>
      </c>
      <c r="AC5" s="61">
        <v>0</v>
      </c>
      <c r="AD5" s="62">
        <v>99500</v>
      </c>
      <c r="AE5" s="61">
        <v>4975</v>
      </c>
      <c r="AF5" s="61">
        <v>0</v>
      </c>
      <c r="AG5" s="62">
        <v>6000</v>
      </c>
      <c r="AH5" s="61">
        <v>300</v>
      </c>
      <c r="AI5" s="61">
        <v>0</v>
      </c>
      <c r="AJ5" s="63">
        <f>SUM(I5+K5+M5+O5+Q5+S5+U5+W5+Y5+AA5+AD5+AG5)</f>
        <v>5890030</v>
      </c>
      <c r="AK5" s="63">
        <f>SUM(J5+L5+N5+P5+R5+T5+V5+X5+Z5+AB5+AE5+AH5)</f>
        <v>313191.5</v>
      </c>
      <c r="AL5" s="63">
        <f>SUM(AC5+AF5+AI5)</f>
        <v>0</v>
      </c>
      <c r="AM5" s="63">
        <f>SUM(AJ5-AK5-AL5)</f>
        <v>5576838.5</v>
      </c>
      <c r="AN5" s="64">
        <v>0</v>
      </c>
      <c r="AO5" s="64">
        <v>0</v>
      </c>
      <c r="AP5" s="64">
        <f>SUM(AM5+AN5-AO5)</f>
        <v>5576838.5</v>
      </c>
    </row>
    <row r="6" spans="1:42" s="54" customFormat="1" ht="21" x14ac:dyDescent="0.45">
      <c r="A6" s="13">
        <v>2</v>
      </c>
      <c r="B6" s="14" t="s">
        <v>37</v>
      </c>
      <c r="C6" s="14" t="s">
        <v>38</v>
      </c>
      <c r="D6" s="15" t="s">
        <v>33</v>
      </c>
      <c r="E6" s="15" t="s">
        <v>34</v>
      </c>
      <c r="F6" s="15" t="s">
        <v>35</v>
      </c>
      <c r="G6" s="16" t="s">
        <v>36</v>
      </c>
      <c r="H6" s="17">
        <v>244629</v>
      </c>
      <c r="I6" s="65">
        <v>175740</v>
      </c>
      <c r="J6" s="66">
        <v>9603</v>
      </c>
      <c r="K6" s="65">
        <v>0</v>
      </c>
      <c r="L6" s="66">
        <v>0</v>
      </c>
      <c r="M6" s="65">
        <v>0</v>
      </c>
      <c r="N6" s="66">
        <v>0</v>
      </c>
      <c r="O6" s="65">
        <v>125685</v>
      </c>
      <c r="P6" s="66">
        <v>6284.25</v>
      </c>
      <c r="Q6" s="65">
        <v>0</v>
      </c>
      <c r="R6" s="66">
        <v>0</v>
      </c>
      <c r="S6" s="65">
        <v>22050</v>
      </c>
      <c r="T6" s="66">
        <v>1102.5</v>
      </c>
      <c r="U6" s="65">
        <v>0</v>
      </c>
      <c r="V6" s="66">
        <v>0</v>
      </c>
      <c r="W6" s="65">
        <v>0</v>
      </c>
      <c r="X6" s="66">
        <v>0</v>
      </c>
      <c r="Y6" s="65">
        <v>0</v>
      </c>
      <c r="Z6" s="66">
        <v>0</v>
      </c>
      <c r="AA6" s="65">
        <v>0</v>
      </c>
      <c r="AB6" s="66">
        <v>0</v>
      </c>
      <c r="AC6" s="67">
        <v>0</v>
      </c>
      <c r="AD6" s="68">
        <v>0</v>
      </c>
      <c r="AE6" s="67">
        <v>0</v>
      </c>
      <c r="AF6" s="67">
        <v>0</v>
      </c>
      <c r="AG6" s="68">
        <v>165303</v>
      </c>
      <c r="AH6" s="67">
        <v>7621.92</v>
      </c>
      <c r="AI6" s="67">
        <v>3122.46</v>
      </c>
      <c r="AJ6" s="69">
        <f>SUM(I6+K6+M6+O6+Q6+S6+U6+W6+Y6+AA6+AD6+AG6)</f>
        <v>488778</v>
      </c>
      <c r="AK6" s="69">
        <f t="shared" ref="AK6:AK30" si="0">SUM(J6+L6+N6+P6+R6+T6+V6+X6+Z6+AB6+AE6+AH6)</f>
        <v>24611.67</v>
      </c>
      <c r="AL6" s="69">
        <f t="shared" ref="AL6:AL30" si="1">SUM(AC6+AF6+AI6)</f>
        <v>3122.46</v>
      </c>
      <c r="AM6" s="69">
        <f t="shared" ref="AM6:AM30" si="2">SUM(AJ6-AK6-AL6)</f>
        <v>461043.87</v>
      </c>
      <c r="AN6" s="70"/>
      <c r="AO6" s="71">
        <v>0</v>
      </c>
      <c r="AP6" s="71">
        <f t="shared" ref="AP6:AP27" si="3">SUM(AM6+AN6-AO6)</f>
        <v>461043.87</v>
      </c>
    </row>
    <row r="7" spans="1:42" s="72" customFormat="1" ht="21" x14ac:dyDescent="0.45">
      <c r="A7" s="18">
        <v>3</v>
      </c>
      <c r="B7" s="14" t="s">
        <v>39</v>
      </c>
      <c r="C7" s="14" t="s">
        <v>40</v>
      </c>
      <c r="D7" s="15" t="s">
        <v>33</v>
      </c>
      <c r="E7" s="15" t="s">
        <v>34</v>
      </c>
      <c r="F7" s="15" t="s">
        <v>35</v>
      </c>
      <c r="G7" s="16" t="s">
        <v>36</v>
      </c>
      <c r="H7" s="19">
        <v>14345.63</v>
      </c>
      <c r="I7" s="65">
        <v>5300</v>
      </c>
      <c r="J7" s="66">
        <v>795</v>
      </c>
      <c r="K7" s="65">
        <v>0</v>
      </c>
      <c r="L7" s="66">
        <v>0</v>
      </c>
      <c r="M7" s="65">
        <v>0</v>
      </c>
      <c r="N7" s="66">
        <v>0</v>
      </c>
      <c r="O7" s="65">
        <v>0</v>
      </c>
      <c r="P7" s="66">
        <v>0</v>
      </c>
      <c r="Q7" s="65">
        <v>0</v>
      </c>
      <c r="R7" s="66">
        <v>0</v>
      </c>
      <c r="S7" s="65">
        <v>0</v>
      </c>
      <c r="T7" s="66">
        <v>0</v>
      </c>
      <c r="U7" s="65">
        <v>0</v>
      </c>
      <c r="V7" s="66">
        <v>0</v>
      </c>
      <c r="W7" s="65">
        <v>0</v>
      </c>
      <c r="X7" s="66">
        <v>0</v>
      </c>
      <c r="Y7" s="65">
        <v>7800</v>
      </c>
      <c r="Z7" s="66">
        <v>1170</v>
      </c>
      <c r="AA7" s="65">
        <v>0</v>
      </c>
      <c r="AB7" s="66">
        <v>0</v>
      </c>
      <c r="AC7" s="67">
        <v>0</v>
      </c>
      <c r="AD7" s="68">
        <v>7700</v>
      </c>
      <c r="AE7" s="67">
        <v>1155</v>
      </c>
      <c r="AF7" s="67">
        <v>0</v>
      </c>
      <c r="AG7" s="68">
        <v>5400</v>
      </c>
      <c r="AH7" s="67">
        <v>810</v>
      </c>
      <c r="AI7" s="67">
        <v>0</v>
      </c>
      <c r="AJ7" s="69">
        <f t="shared" ref="AJ7:AJ30" si="4">SUM(I7+K7+M7+O7+Q7+S7+U7+W7+Y7+AA7+AD7+AG7)</f>
        <v>26200</v>
      </c>
      <c r="AK7" s="69">
        <f t="shared" si="0"/>
        <v>3930</v>
      </c>
      <c r="AL7" s="69">
        <f t="shared" si="1"/>
        <v>0</v>
      </c>
      <c r="AM7" s="69">
        <f t="shared" si="2"/>
        <v>22270</v>
      </c>
      <c r="AN7" s="71">
        <v>0</v>
      </c>
      <c r="AO7" s="71">
        <v>0</v>
      </c>
      <c r="AP7" s="71">
        <f t="shared" si="3"/>
        <v>22270</v>
      </c>
    </row>
    <row r="8" spans="1:42" s="54" customFormat="1" ht="21" x14ac:dyDescent="0.45">
      <c r="A8" s="13">
        <v>4</v>
      </c>
      <c r="B8" s="14" t="s">
        <v>41</v>
      </c>
      <c r="C8" s="14" t="s">
        <v>42</v>
      </c>
      <c r="D8" s="15" t="s">
        <v>33</v>
      </c>
      <c r="E8" s="15" t="s">
        <v>34</v>
      </c>
      <c r="F8" s="15" t="s">
        <v>35</v>
      </c>
      <c r="G8" s="16" t="s">
        <v>36</v>
      </c>
      <c r="H8" s="19">
        <v>207792.21</v>
      </c>
      <c r="I8" s="65">
        <v>0</v>
      </c>
      <c r="J8" s="66">
        <v>0</v>
      </c>
      <c r="K8" s="65">
        <v>20000</v>
      </c>
      <c r="L8" s="66">
        <v>1000</v>
      </c>
      <c r="M8" s="65">
        <v>0</v>
      </c>
      <c r="N8" s="66">
        <v>0</v>
      </c>
      <c r="O8" s="65">
        <v>120000</v>
      </c>
      <c r="P8" s="66">
        <v>6000</v>
      </c>
      <c r="Q8" s="65">
        <v>230100</v>
      </c>
      <c r="R8" s="66">
        <v>23235</v>
      </c>
      <c r="S8" s="65">
        <v>0</v>
      </c>
      <c r="T8" s="66">
        <v>0</v>
      </c>
      <c r="U8" s="65">
        <v>9000</v>
      </c>
      <c r="V8" s="66">
        <v>1350</v>
      </c>
      <c r="W8" s="65">
        <v>0</v>
      </c>
      <c r="X8" s="66">
        <v>0</v>
      </c>
      <c r="Y8" s="65">
        <v>0</v>
      </c>
      <c r="Z8" s="66">
        <v>0</v>
      </c>
      <c r="AA8" s="65">
        <v>111450</v>
      </c>
      <c r="AB8" s="66">
        <v>4290</v>
      </c>
      <c r="AC8" s="67">
        <v>0</v>
      </c>
      <c r="AD8" s="68">
        <v>45000</v>
      </c>
      <c r="AE8" s="67">
        <v>2250</v>
      </c>
      <c r="AF8" s="67">
        <v>0</v>
      </c>
      <c r="AG8" s="68">
        <v>164400</v>
      </c>
      <c r="AH8" s="67">
        <v>8360</v>
      </c>
      <c r="AI8" s="67">
        <v>1000</v>
      </c>
      <c r="AJ8" s="69">
        <f t="shared" si="4"/>
        <v>699950</v>
      </c>
      <c r="AK8" s="69">
        <f t="shared" si="0"/>
        <v>46485</v>
      </c>
      <c r="AL8" s="69">
        <f t="shared" si="1"/>
        <v>1000</v>
      </c>
      <c r="AM8" s="69">
        <f t="shared" si="2"/>
        <v>652465</v>
      </c>
      <c r="AN8" s="71">
        <v>0</v>
      </c>
      <c r="AO8" s="71">
        <v>0</v>
      </c>
      <c r="AP8" s="71">
        <f t="shared" si="3"/>
        <v>652465</v>
      </c>
    </row>
    <row r="9" spans="1:42" s="54" customFormat="1" ht="21" x14ac:dyDescent="0.45">
      <c r="A9" s="13">
        <v>5</v>
      </c>
      <c r="B9" s="14" t="s">
        <v>43</v>
      </c>
      <c r="C9" s="14" t="s">
        <v>44</v>
      </c>
      <c r="D9" s="15" t="s">
        <v>33</v>
      </c>
      <c r="E9" s="15" t="s">
        <v>34</v>
      </c>
      <c r="F9" s="15" t="s">
        <v>35</v>
      </c>
      <c r="G9" s="16" t="s">
        <v>36</v>
      </c>
      <c r="H9" s="19">
        <v>880837.82</v>
      </c>
      <c r="I9" s="65">
        <v>0</v>
      </c>
      <c r="J9" s="66">
        <v>0</v>
      </c>
      <c r="K9" s="65">
        <v>0</v>
      </c>
      <c r="L9" s="66">
        <v>0</v>
      </c>
      <c r="M9" s="65">
        <v>0</v>
      </c>
      <c r="N9" s="66">
        <v>0</v>
      </c>
      <c r="O9" s="65">
        <v>0</v>
      </c>
      <c r="P9" s="66">
        <v>0</v>
      </c>
      <c r="Q9" s="65">
        <v>185500</v>
      </c>
      <c r="R9" s="66">
        <v>9275</v>
      </c>
      <c r="S9" s="65">
        <v>0</v>
      </c>
      <c r="T9" s="66">
        <v>0</v>
      </c>
      <c r="U9" s="65">
        <v>3200</v>
      </c>
      <c r="V9" s="66">
        <v>480</v>
      </c>
      <c r="W9" s="65">
        <v>222300</v>
      </c>
      <c r="X9" s="66">
        <v>11115</v>
      </c>
      <c r="Y9" s="65">
        <v>0</v>
      </c>
      <c r="Z9" s="66">
        <v>0</v>
      </c>
      <c r="AA9" s="65">
        <v>0</v>
      </c>
      <c r="AB9" s="66">
        <v>0</v>
      </c>
      <c r="AC9" s="67">
        <v>0</v>
      </c>
      <c r="AD9" s="68">
        <v>0</v>
      </c>
      <c r="AE9" s="67">
        <v>0</v>
      </c>
      <c r="AF9" s="67">
        <v>0</v>
      </c>
      <c r="AG9" s="68">
        <v>0</v>
      </c>
      <c r="AH9" s="67">
        <v>0</v>
      </c>
      <c r="AI9" s="67">
        <v>0</v>
      </c>
      <c r="AJ9" s="69">
        <f t="shared" si="4"/>
        <v>411000</v>
      </c>
      <c r="AK9" s="69">
        <f t="shared" si="0"/>
        <v>20870</v>
      </c>
      <c r="AL9" s="69">
        <f t="shared" si="1"/>
        <v>0</v>
      </c>
      <c r="AM9" s="69">
        <f t="shared" si="2"/>
        <v>390130</v>
      </c>
      <c r="AN9" s="71">
        <v>0</v>
      </c>
      <c r="AO9" s="71">
        <v>0</v>
      </c>
      <c r="AP9" s="71">
        <f t="shared" si="3"/>
        <v>390130</v>
      </c>
    </row>
    <row r="10" spans="1:42" s="72" customFormat="1" ht="21" x14ac:dyDescent="0.45">
      <c r="A10" s="18">
        <v>6</v>
      </c>
      <c r="B10" s="14" t="s">
        <v>45</v>
      </c>
      <c r="C10" s="14" t="s">
        <v>46</v>
      </c>
      <c r="D10" s="15" t="s">
        <v>33</v>
      </c>
      <c r="E10" s="15" t="s">
        <v>34</v>
      </c>
      <c r="F10" s="15" t="s">
        <v>35</v>
      </c>
      <c r="G10" s="16" t="s">
        <v>36</v>
      </c>
      <c r="H10" s="19">
        <v>1840</v>
      </c>
      <c r="I10" s="65">
        <v>0</v>
      </c>
      <c r="J10" s="66">
        <v>0</v>
      </c>
      <c r="K10" s="65">
        <v>0</v>
      </c>
      <c r="L10" s="66">
        <v>0</v>
      </c>
      <c r="M10" s="65">
        <v>0</v>
      </c>
      <c r="N10" s="66">
        <v>0</v>
      </c>
      <c r="O10" s="65">
        <v>0</v>
      </c>
      <c r="P10" s="66">
        <v>0</v>
      </c>
      <c r="Q10" s="65">
        <v>0</v>
      </c>
      <c r="R10" s="66">
        <v>0</v>
      </c>
      <c r="S10" s="65">
        <v>0</v>
      </c>
      <c r="T10" s="66">
        <v>0</v>
      </c>
      <c r="U10" s="65">
        <v>0</v>
      </c>
      <c r="V10" s="66">
        <v>0</v>
      </c>
      <c r="W10" s="65">
        <v>0</v>
      </c>
      <c r="X10" s="66">
        <v>0</v>
      </c>
      <c r="Y10" s="65">
        <v>0</v>
      </c>
      <c r="Z10" s="66">
        <v>0</v>
      </c>
      <c r="AA10" s="65">
        <v>0</v>
      </c>
      <c r="AB10" s="66">
        <v>0</v>
      </c>
      <c r="AC10" s="67">
        <v>0</v>
      </c>
      <c r="AD10" s="68">
        <v>0</v>
      </c>
      <c r="AE10" s="67">
        <v>0</v>
      </c>
      <c r="AF10" s="67">
        <v>0</v>
      </c>
      <c r="AG10" s="68">
        <v>0</v>
      </c>
      <c r="AH10" s="67">
        <v>0</v>
      </c>
      <c r="AI10" s="67">
        <v>0</v>
      </c>
      <c r="AJ10" s="69">
        <f t="shared" si="4"/>
        <v>0</v>
      </c>
      <c r="AK10" s="69">
        <f t="shared" si="0"/>
        <v>0</v>
      </c>
      <c r="AL10" s="69">
        <f t="shared" si="1"/>
        <v>0</v>
      </c>
      <c r="AM10" s="69">
        <f t="shared" si="2"/>
        <v>0</v>
      </c>
      <c r="AN10" s="71">
        <v>0</v>
      </c>
      <c r="AO10" s="71">
        <v>0</v>
      </c>
      <c r="AP10" s="71">
        <f t="shared" si="3"/>
        <v>0</v>
      </c>
    </row>
    <row r="11" spans="1:42" s="54" customFormat="1" ht="21" x14ac:dyDescent="0.45">
      <c r="A11" s="13">
        <v>7</v>
      </c>
      <c r="B11" s="14" t="s">
        <v>47</v>
      </c>
      <c r="C11" s="14" t="s">
        <v>48</v>
      </c>
      <c r="D11" s="15" t="s">
        <v>33</v>
      </c>
      <c r="E11" s="15" t="s">
        <v>34</v>
      </c>
      <c r="F11" s="15" t="s">
        <v>35</v>
      </c>
      <c r="G11" s="16" t="s">
        <v>36</v>
      </c>
      <c r="H11" s="19">
        <v>1096318.46</v>
      </c>
      <c r="I11" s="65">
        <v>0</v>
      </c>
      <c r="J11" s="66">
        <v>0</v>
      </c>
      <c r="K11" s="65">
        <v>285000</v>
      </c>
      <c r="L11" s="66">
        <v>14250</v>
      </c>
      <c r="M11" s="65">
        <v>0</v>
      </c>
      <c r="N11" s="66">
        <v>0</v>
      </c>
      <c r="O11" s="65">
        <v>213750</v>
      </c>
      <c r="P11" s="66">
        <v>10687.5</v>
      </c>
      <c r="Q11" s="65">
        <v>213750</v>
      </c>
      <c r="R11" s="66">
        <v>10687.5</v>
      </c>
      <c r="S11" s="65">
        <v>37500</v>
      </c>
      <c r="T11" s="66">
        <v>1875</v>
      </c>
      <c r="U11" s="65">
        <v>0</v>
      </c>
      <c r="V11" s="66">
        <v>0</v>
      </c>
      <c r="W11" s="65">
        <v>0</v>
      </c>
      <c r="X11" s="66">
        <v>0</v>
      </c>
      <c r="Y11" s="65">
        <v>736750</v>
      </c>
      <c r="Z11" s="66">
        <v>110512.5</v>
      </c>
      <c r="AA11" s="65">
        <v>0</v>
      </c>
      <c r="AB11" s="66">
        <v>0</v>
      </c>
      <c r="AC11" s="67">
        <v>0</v>
      </c>
      <c r="AD11" s="68">
        <v>0</v>
      </c>
      <c r="AE11" s="67">
        <v>0</v>
      </c>
      <c r="AF11" s="67">
        <v>0</v>
      </c>
      <c r="AG11" s="68">
        <v>0</v>
      </c>
      <c r="AH11" s="67">
        <v>0</v>
      </c>
      <c r="AI11" s="67">
        <v>0</v>
      </c>
      <c r="AJ11" s="69">
        <f t="shared" si="4"/>
        <v>1486750</v>
      </c>
      <c r="AK11" s="69">
        <f t="shared" si="0"/>
        <v>148012.5</v>
      </c>
      <c r="AL11" s="69">
        <f t="shared" si="1"/>
        <v>0</v>
      </c>
      <c r="AM11" s="69">
        <f t="shared" si="2"/>
        <v>1338737.5</v>
      </c>
      <c r="AN11" s="71">
        <v>0</v>
      </c>
      <c r="AO11" s="71"/>
      <c r="AP11" s="71">
        <f t="shared" si="3"/>
        <v>1338737.5</v>
      </c>
    </row>
    <row r="12" spans="1:42" s="54" customFormat="1" ht="21" x14ac:dyDescent="0.45">
      <c r="A12" s="13">
        <v>8</v>
      </c>
      <c r="B12" s="14" t="s">
        <v>49</v>
      </c>
      <c r="C12" s="14" t="s">
        <v>50</v>
      </c>
      <c r="D12" s="15" t="s">
        <v>33</v>
      </c>
      <c r="E12" s="15" t="s">
        <v>34</v>
      </c>
      <c r="F12" s="15" t="s">
        <v>35</v>
      </c>
      <c r="G12" s="16" t="s">
        <v>36</v>
      </c>
      <c r="H12" s="19">
        <v>0.86</v>
      </c>
      <c r="I12" s="65">
        <v>502740</v>
      </c>
      <c r="J12" s="66">
        <v>25137</v>
      </c>
      <c r="K12" s="65">
        <v>0</v>
      </c>
      <c r="L12" s="66">
        <v>0</v>
      </c>
      <c r="M12" s="65">
        <v>0</v>
      </c>
      <c r="N12" s="66">
        <v>0</v>
      </c>
      <c r="O12" s="65">
        <v>0</v>
      </c>
      <c r="P12" s="66">
        <v>0</v>
      </c>
      <c r="Q12" s="65">
        <v>194040</v>
      </c>
      <c r="R12" s="66">
        <v>9702</v>
      </c>
      <c r="S12" s="65">
        <v>0</v>
      </c>
      <c r="T12" s="66">
        <v>0</v>
      </c>
      <c r="U12" s="65">
        <v>0</v>
      </c>
      <c r="V12" s="66">
        <v>0</v>
      </c>
      <c r="W12" s="65">
        <v>0</v>
      </c>
      <c r="X12" s="66">
        <v>0</v>
      </c>
      <c r="Y12" s="65">
        <v>0</v>
      </c>
      <c r="Z12" s="66">
        <v>0</v>
      </c>
      <c r="AA12" s="65">
        <v>0</v>
      </c>
      <c r="AB12" s="66">
        <v>0</v>
      </c>
      <c r="AC12" s="67">
        <v>0</v>
      </c>
      <c r="AD12" s="68">
        <v>0</v>
      </c>
      <c r="AE12" s="67">
        <v>0</v>
      </c>
      <c r="AF12" s="67">
        <v>0</v>
      </c>
      <c r="AG12" s="68">
        <v>0</v>
      </c>
      <c r="AH12" s="67">
        <v>0</v>
      </c>
      <c r="AI12" s="67">
        <v>0</v>
      </c>
      <c r="AJ12" s="69">
        <f t="shared" si="4"/>
        <v>696780</v>
      </c>
      <c r="AK12" s="69">
        <f t="shared" si="0"/>
        <v>34839</v>
      </c>
      <c r="AL12" s="69">
        <f t="shared" si="1"/>
        <v>0</v>
      </c>
      <c r="AM12" s="69">
        <f t="shared" si="2"/>
        <v>661941</v>
      </c>
      <c r="AN12" s="71">
        <v>0</v>
      </c>
      <c r="AO12" s="71">
        <v>0</v>
      </c>
      <c r="AP12" s="71">
        <f t="shared" si="3"/>
        <v>661941</v>
      </c>
    </row>
    <row r="13" spans="1:42" s="54" customFormat="1" ht="21" x14ac:dyDescent="0.45">
      <c r="A13" s="18">
        <v>9</v>
      </c>
      <c r="B13" s="14" t="s">
        <v>51</v>
      </c>
      <c r="C13" s="14" t="s">
        <v>52</v>
      </c>
      <c r="D13" s="15" t="s">
        <v>33</v>
      </c>
      <c r="E13" s="15" t="s">
        <v>34</v>
      </c>
      <c r="F13" s="15" t="s">
        <v>35</v>
      </c>
      <c r="G13" s="16" t="s">
        <v>36</v>
      </c>
      <c r="H13" s="19">
        <v>200315.8</v>
      </c>
      <c r="I13" s="65">
        <v>0</v>
      </c>
      <c r="J13" s="66">
        <v>0</v>
      </c>
      <c r="K13" s="65">
        <v>0</v>
      </c>
      <c r="L13" s="66">
        <v>0</v>
      </c>
      <c r="M13" s="65">
        <v>0</v>
      </c>
      <c r="N13" s="66">
        <v>0</v>
      </c>
      <c r="O13" s="65">
        <v>0</v>
      </c>
      <c r="P13" s="66">
        <v>0</v>
      </c>
      <c r="Q13" s="65">
        <v>0</v>
      </c>
      <c r="R13" s="66">
        <v>0</v>
      </c>
      <c r="S13" s="65">
        <v>12500</v>
      </c>
      <c r="T13" s="66">
        <v>1875</v>
      </c>
      <c r="U13" s="65">
        <v>0</v>
      </c>
      <c r="V13" s="66">
        <v>0</v>
      </c>
      <c r="W13" s="65">
        <v>0</v>
      </c>
      <c r="X13" s="66">
        <v>0</v>
      </c>
      <c r="Y13" s="65">
        <v>30700</v>
      </c>
      <c r="Z13" s="66">
        <v>4605</v>
      </c>
      <c r="AA13" s="65">
        <v>0</v>
      </c>
      <c r="AB13" s="66">
        <v>0</v>
      </c>
      <c r="AC13" s="67">
        <v>0</v>
      </c>
      <c r="AD13" s="68">
        <v>0</v>
      </c>
      <c r="AE13" s="67">
        <v>0</v>
      </c>
      <c r="AF13" s="67">
        <v>0</v>
      </c>
      <c r="AG13" s="68">
        <v>0</v>
      </c>
      <c r="AH13" s="67">
        <v>0</v>
      </c>
      <c r="AI13" s="67">
        <v>0</v>
      </c>
      <c r="AJ13" s="69">
        <f t="shared" si="4"/>
        <v>43200</v>
      </c>
      <c r="AK13" s="69">
        <f t="shared" si="0"/>
        <v>6480</v>
      </c>
      <c r="AL13" s="69">
        <f t="shared" si="1"/>
        <v>0</v>
      </c>
      <c r="AM13" s="69">
        <f t="shared" si="2"/>
        <v>36720</v>
      </c>
      <c r="AN13" s="71">
        <v>0</v>
      </c>
      <c r="AO13" s="71">
        <v>0</v>
      </c>
      <c r="AP13" s="71">
        <f t="shared" si="3"/>
        <v>36720</v>
      </c>
    </row>
    <row r="14" spans="1:42" s="54" customFormat="1" ht="21" x14ac:dyDescent="0.45">
      <c r="A14" s="13">
        <v>10</v>
      </c>
      <c r="B14" s="14" t="s">
        <v>53</v>
      </c>
      <c r="C14" s="14" t="s">
        <v>54</v>
      </c>
      <c r="D14" s="15" t="s">
        <v>33</v>
      </c>
      <c r="E14" s="15" t="s">
        <v>34</v>
      </c>
      <c r="F14" s="15" t="s">
        <v>35</v>
      </c>
      <c r="G14" s="16" t="s">
        <v>36</v>
      </c>
      <c r="H14" s="19">
        <v>14450</v>
      </c>
      <c r="I14" s="65">
        <v>5000</v>
      </c>
      <c r="J14" s="66">
        <v>750</v>
      </c>
      <c r="K14" s="65">
        <v>10000</v>
      </c>
      <c r="L14" s="66">
        <v>1500</v>
      </c>
      <c r="M14" s="65">
        <v>95500</v>
      </c>
      <c r="N14" s="66">
        <v>5775</v>
      </c>
      <c r="O14" s="65">
        <v>0</v>
      </c>
      <c r="P14" s="66">
        <v>0</v>
      </c>
      <c r="Q14" s="65">
        <v>204500</v>
      </c>
      <c r="R14" s="66">
        <v>10725</v>
      </c>
      <c r="S14" s="65">
        <v>22400</v>
      </c>
      <c r="T14" s="66">
        <v>1860</v>
      </c>
      <c r="U14" s="65">
        <v>14500</v>
      </c>
      <c r="V14" s="66">
        <v>2175</v>
      </c>
      <c r="W14" s="65">
        <v>20000</v>
      </c>
      <c r="X14" s="66">
        <v>3000</v>
      </c>
      <c r="Y14" s="65">
        <v>0</v>
      </c>
      <c r="Z14" s="66">
        <v>0</v>
      </c>
      <c r="AA14" s="65">
        <v>69100</v>
      </c>
      <c r="AB14" s="66">
        <v>10365</v>
      </c>
      <c r="AC14" s="67">
        <v>0</v>
      </c>
      <c r="AD14" s="68">
        <v>5000</v>
      </c>
      <c r="AE14" s="67">
        <v>750</v>
      </c>
      <c r="AF14" s="67">
        <v>0</v>
      </c>
      <c r="AG14" s="68">
        <v>0</v>
      </c>
      <c r="AH14" s="67">
        <v>0</v>
      </c>
      <c r="AI14" s="67">
        <v>0</v>
      </c>
      <c r="AJ14" s="69">
        <f t="shared" si="4"/>
        <v>446000</v>
      </c>
      <c r="AK14" s="69">
        <f t="shared" si="0"/>
        <v>36900</v>
      </c>
      <c r="AL14" s="69">
        <f t="shared" si="1"/>
        <v>0</v>
      </c>
      <c r="AM14" s="69">
        <f t="shared" si="2"/>
        <v>409100</v>
      </c>
      <c r="AN14" s="71">
        <v>0</v>
      </c>
      <c r="AO14" s="71">
        <v>0</v>
      </c>
      <c r="AP14" s="71">
        <f t="shared" si="3"/>
        <v>409100</v>
      </c>
    </row>
    <row r="15" spans="1:42" s="54" customFormat="1" ht="21" x14ac:dyDescent="0.45">
      <c r="A15" s="13">
        <v>11</v>
      </c>
      <c r="B15" s="14" t="s">
        <v>55</v>
      </c>
      <c r="C15" s="14" t="s">
        <v>56</v>
      </c>
      <c r="D15" s="15" t="s">
        <v>33</v>
      </c>
      <c r="E15" s="15" t="s">
        <v>34</v>
      </c>
      <c r="F15" s="15" t="s">
        <v>35</v>
      </c>
      <c r="G15" s="16" t="s">
        <v>36</v>
      </c>
      <c r="H15" s="19">
        <v>0</v>
      </c>
      <c r="I15" s="65">
        <v>0</v>
      </c>
      <c r="J15" s="66">
        <v>0</v>
      </c>
      <c r="K15" s="65">
        <v>0</v>
      </c>
      <c r="L15" s="66">
        <v>0</v>
      </c>
      <c r="M15" s="65">
        <v>0</v>
      </c>
      <c r="N15" s="66">
        <v>0</v>
      </c>
      <c r="O15" s="65">
        <v>0</v>
      </c>
      <c r="P15" s="66">
        <v>0</v>
      </c>
      <c r="Q15" s="65">
        <v>0</v>
      </c>
      <c r="R15" s="66">
        <v>0</v>
      </c>
      <c r="S15" s="65">
        <v>0</v>
      </c>
      <c r="T15" s="66">
        <v>0</v>
      </c>
      <c r="U15" s="65">
        <v>0</v>
      </c>
      <c r="V15" s="66">
        <v>0</v>
      </c>
      <c r="W15" s="65">
        <v>0</v>
      </c>
      <c r="X15" s="66">
        <v>0</v>
      </c>
      <c r="Y15" s="65">
        <v>0</v>
      </c>
      <c r="Z15" s="66">
        <v>0</v>
      </c>
      <c r="AA15" s="65">
        <v>0</v>
      </c>
      <c r="AB15" s="66">
        <v>0</v>
      </c>
      <c r="AC15" s="67">
        <v>0</v>
      </c>
      <c r="AD15" s="68">
        <v>0</v>
      </c>
      <c r="AE15" s="67">
        <v>0</v>
      </c>
      <c r="AF15" s="67">
        <v>0</v>
      </c>
      <c r="AG15" s="68">
        <v>0</v>
      </c>
      <c r="AH15" s="67">
        <v>0</v>
      </c>
      <c r="AI15" s="67">
        <v>0</v>
      </c>
      <c r="AJ15" s="69">
        <f t="shared" si="4"/>
        <v>0</v>
      </c>
      <c r="AK15" s="69">
        <f t="shared" si="0"/>
        <v>0</v>
      </c>
      <c r="AL15" s="69">
        <f t="shared" si="1"/>
        <v>0</v>
      </c>
      <c r="AM15" s="69">
        <f t="shared" si="2"/>
        <v>0</v>
      </c>
      <c r="AN15" s="71">
        <v>0</v>
      </c>
      <c r="AO15" s="71">
        <v>0</v>
      </c>
      <c r="AP15" s="71">
        <f t="shared" si="3"/>
        <v>0</v>
      </c>
    </row>
    <row r="16" spans="1:42" s="54" customFormat="1" ht="21" x14ac:dyDescent="0.45">
      <c r="A16" s="18">
        <v>12</v>
      </c>
      <c r="B16" s="14" t="s">
        <v>57</v>
      </c>
      <c r="C16" s="14" t="s">
        <v>58</v>
      </c>
      <c r="D16" s="15" t="s">
        <v>33</v>
      </c>
      <c r="E16" s="15" t="s">
        <v>34</v>
      </c>
      <c r="F16" s="15" t="s">
        <v>35</v>
      </c>
      <c r="G16" s="16" t="s">
        <v>36</v>
      </c>
      <c r="H16" s="19">
        <v>2373</v>
      </c>
      <c r="I16" s="65">
        <v>0</v>
      </c>
      <c r="J16" s="66">
        <v>0</v>
      </c>
      <c r="K16" s="65">
        <v>0</v>
      </c>
      <c r="L16" s="66">
        <v>0</v>
      </c>
      <c r="M16" s="65">
        <v>0</v>
      </c>
      <c r="N16" s="66">
        <v>0</v>
      </c>
      <c r="O16" s="65">
        <v>0</v>
      </c>
      <c r="P16" s="66">
        <v>0</v>
      </c>
      <c r="Q16" s="65">
        <v>0</v>
      </c>
      <c r="R16" s="66">
        <v>0</v>
      </c>
      <c r="S16" s="65">
        <v>0</v>
      </c>
      <c r="T16" s="66">
        <v>0</v>
      </c>
      <c r="U16" s="65">
        <v>0</v>
      </c>
      <c r="V16" s="66">
        <v>0</v>
      </c>
      <c r="W16" s="65">
        <v>0</v>
      </c>
      <c r="X16" s="66">
        <v>0</v>
      </c>
      <c r="Y16" s="65">
        <v>0</v>
      </c>
      <c r="Z16" s="66">
        <v>0</v>
      </c>
      <c r="AA16" s="65">
        <v>0</v>
      </c>
      <c r="AB16" s="66">
        <v>0</v>
      </c>
      <c r="AC16" s="67">
        <v>0</v>
      </c>
      <c r="AD16" s="68">
        <v>0</v>
      </c>
      <c r="AE16" s="67">
        <v>0</v>
      </c>
      <c r="AF16" s="67">
        <v>0</v>
      </c>
      <c r="AG16" s="68">
        <v>0</v>
      </c>
      <c r="AH16" s="67">
        <v>0</v>
      </c>
      <c r="AI16" s="67">
        <v>0</v>
      </c>
      <c r="AJ16" s="69">
        <f t="shared" si="4"/>
        <v>0</v>
      </c>
      <c r="AK16" s="69">
        <f t="shared" si="0"/>
        <v>0</v>
      </c>
      <c r="AL16" s="69">
        <f t="shared" si="1"/>
        <v>0</v>
      </c>
      <c r="AM16" s="69">
        <f t="shared" si="2"/>
        <v>0</v>
      </c>
      <c r="AN16" s="71">
        <v>0</v>
      </c>
      <c r="AO16" s="71">
        <v>0</v>
      </c>
      <c r="AP16" s="71">
        <f t="shared" si="3"/>
        <v>0</v>
      </c>
    </row>
    <row r="17" spans="1:42" s="54" customFormat="1" ht="21" x14ac:dyDescent="0.45">
      <c r="A17" s="13">
        <v>13</v>
      </c>
      <c r="B17" s="14" t="s">
        <v>59</v>
      </c>
      <c r="C17" s="14" t="s">
        <v>60</v>
      </c>
      <c r="D17" s="15" t="s">
        <v>33</v>
      </c>
      <c r="E17" s="15" t="s">
        <v>34</v>
      </c>
      <c r="F17" s="15" t="s">
        <v>35</v>
      </c>
      <c r="G17" s="16" t="s">
        <v>36</v>
      </c>
      <c r="H17" s="19">
        <v>33650.01</v>
      </c>
      <c r="I17" s="65">
        <v>0</v>
      </c>
      <c r="J17" s="66">
        <v>0</v>
      </c>
      <c r="K17" s="65">
        <v>0</v>
      </c>
      <c r="L17" s="66">
        <v>0</v>
      </c>
      <c r="M17" s="65">
        <v>0</v>
      </c>
      <c r="N17" s="66">
        <v>0</v>
      </c>
      <c r="O17" s="65">
        <v>0</v>
      </c>
      <c r="P17" s="66">
        <v>0</v>
      </c>
      <c r="Q17" s="65">
        <v>0</v>
      </c>
      <c r="R17" s="66">
        <v>0</v>
      </c>
      <c r="S17" s="65">
        <v>0</v>
      </c>
      <c r="T17" s="66">
        <v>0</v>
      </c>
      <c r="U17" s="65">
        <v>1900</v>
      </c>
      <c r="V17" s="66">
        <v>285</v>
      </c>
      <c r="W17" s="65">
        <v>500</v>
      </c>
      <c r="X17" s="66">
        <v>75</v>
      </c>
      <c r="Y17" s="65">
        <v>44600</v>
      </c>
      <c r="Z17" s="66">
        <v>6690</v>
      </c>
      <c r="AA17" s="65">
        <v>0</v>
      </c>
      <c r="AB17" s="66">
        <v>0</v>
      </c>
      <c r="AC17" s="67">
        <v>0</v>
      </c>
      <c r="AD17" s="68">
        <v>0</v>
      </c>
      <c r="AE17" s="67">
        <v>0</v>
      </c>
      <c r="AF17" s="67">
        <v>0</v>
      </c>
      <c r="AG17" s="68">
        <v>0</v>
      </c>
      <c r="AH17" s="67">
        <v>0</v>
      </c>
      <c r="AI17" s="67">
        <v>0</v>
      </c>
      <c r="AJ17" s="69">
        <f t="shared" si="4"/>
        <v>47000</v>
      </c>
      <c r="AK17" s="69">
        <f t="shared" si="0"/>
        <v>7050</v>
      </c>
      <c r="AL17" s="69">
        <f t="shared" si="1"/>
        <v>0</v>
      </c>
      <c r="AM17" s="69">
        <f t="shared" si="2"/>
        <v>39950</v>
      </c>
      <c r="AN17" s="71">
        <v>0</v>
      </c>
      <c r="AO17" s="71">
        <v>0</v>
      </c>
      <c r="AP17" s="71">
        <f t="shared" si="3"/>
        <v>39950</v>
      </c>
    </row>
    <row r="18" spans="1:42" s="54" customFormat="1" ht="21" x14ac:dyDescent="0.45">
      <c r="A18" s="13">
        <v>14</v>
      </c>
      <c r="B18" s="20" t="s">
        <v>61</v>
      </c>
      <c r="C18" s="20" t="s">
        <v>62</v>
      </c>
      <c r="D18" s="15" t="s">
        <v>33</v>
      </c>
      <c r="E18" s="15" t="s">
        <v>34</v>
      </c>
      <c r="F18" s="15" t="s">
        <v>35</v>
      </c>
      <c r="G18" s="21" t="s">
        <v>63</v>
      </c>
      <c r="H18" s="22">
        <v>0</v>
      </c>
      <c r="I18" s="65">
        <v>0</v>
      </c>
      <c r="J18" s="66">
        <v>0</v>
      </c>
      <c r="K18" s="65">
        <v>0</v>
      </c>
      <c r="L18" s="66">
        <v>0</v>
      </c>
      <c r="M18" s="65">
        <v>0</v>
      </c>
      <c r="N18" s="66">
        <v>0</v>
      </c>
      <c r="O18" s="65">
        <v>0</v>
      </c>
      <c r="P18" s="66">
        <v>0</v>
      </c>
      <c r="Q18" s="65">
        <v>0</v>
      </c>
      <c r="R18" s="66">
        <v>0</v>
      </c>
      <c r="S18" s="65">
        <v>0</v>
      </c>
      <c r="T18" s="66">
        <v>0</v>
      </c>
      <c r="U18" s="65">
        <v>0</v>
      </c>
      <c r="V18" s="66">
        <v>0</v>
      </c>
      <c r="W18" s="65">
        <v>0</v>
      </c>
      <c r="X18" s="66">
        <v>0</v>
      </c>
      <c r="Y18" s="65">
        <v>1149830</v>
      </c>
      <c r="Z18" s="66">
        <v>57491.5</v>
      </c>
      <c r="AA18" s="65">
        <v>0</v>
      </c>
      <c r="AB18" s="66">
        <v>0</v>
      </c>
      <c r="AC18" s="67">
        <v>0</v>
      </c>
      <c r="AD18" s="68">
        <v>0</v>
      </c>
      <c r="AE18" s="67">
        <v>0</v>
      </c>
      <c r="AF18" s="67">
        <v>0</v>
      </c>
      <c r="AG18" s="68">
        <v>0</v>
      </c>
      <c r="AH18" s="67">
        <v>0</v>
      </c>
      <c r="AI18" s="67">
        <v>0</v>
      </c>
      <c r="AJ18" s="69">
        <f t="shared" si="4"/>
        <v>1149830</v>
      </c>
      <c r="AK18" s="69">
        <f t="shared" si="0"/>
        <v>57491.5</v>
      </c>
      <c r="AL18" s="69">
        <f t="shared" si="1"/>
        <v>0</v>
      </c>
      <c r="AM18" s="69">
        <f t="shared" si="2"/>
        <v>1092338.5</v>
      </c>
      <c r="AN18" s="71">
        <v>0</v>
      </c>
      <c r="AO18" s="71">
        <v>0</v>
      </c>
      <c r="AP18" s="71">
        <f t="shared" si="3"/>
        <v>1092338.5</v>
      </c>
    </row>
    <row r="19" spans="1:42" s="54" customFormat="1" ht="21" x14ac:dyDescent="0.45">
      <c r="A19" s="18">
        <v>15</v>
      </c>
      <c r="B19" s="20" t="s">
        <v>64</v>
      </c>
      <c r="C19" s="20" t="s">
        <v>65</v>
      </c>
      <c r="D19" s="15" t="s">
        <v>33</v>
      </c>
      <c r="E19" s="15" t="s">
        <v>34</v>
      </c>
      <c r="F19" s="15" t="s">
        <v>35</v>
      </c>
      <c r="G19" s="21" t="s">
        <v>63</v>
      </c>
      <c r="H19" s="22">
        <v>3290</v>
      </c>
      <c r="I19" s="65">
        <v>0</v>
      </c>
      <c r="J19" s="66">
        <v>0</v>
      </c>
      <c r="K19" s="65">
        <v>0</v>
      </c>
      <c r="L19" s="66">
        <v>0</v>
      </c>
      <c r="M19" s="65">
        <v>0</v>
      </c>
      <c r="N19" s="66">
        <v>0</v>
      </c>
      <c r="O19" s="65">
        <v>0</v>
      </c>
      <c r="P19" s="66">
        <v>0</v>
      </c>
      <c r="Q19" s="65">
        <v>0</v>
      </c>
      <c r="R19" s="66">
        <v>0</v>
      </c>
      <c r="S19" s="65">
        <v>0</v>
      </c>
      <c r="T19" s="66">
        <v>0</v>
      </c>
      <c r="U19" s="65">
        <v>0</v>
      </c>
      <c r="V19" s="66">
        <v>0</v>
      </c>
      <c r="W19" s="65">
        <v>0</v>
      </c>
      <c r="X19" s="66">
        <v>0</v>
      </c>
      <c r="Y19" s="65">
        <v>493600</v>
      </c>
      <c r="Z19" s="66">
        <v>24680</v>
      </c>
      <c r="AA19" s="65">
        <v>2000</v>
      </c>
      <c r="AB19" s="66">
        <v>100</v>
      </c>
      <c r="AC19" s="67">
        <v>0</v>
      </c>
      <c r="AD19" s="68">
        <v>0</v>
      </c>
      <c r="AE19" s="67">
        <v>0</v>
      </c>
      <c r="AF19" s="67">
        <v>0</v>
      </c>
      <c r="AG19" s="68">
        <v>0</v>
      </c>
      <c r="AH19" s="67">
        <v>0</v>
      </c>
      <c r="AI19" s="67">
        <v>0</v>
      </c>
      <c r="AJ19" s="69">
        <f t="shared" si="4"/>
        <v>495600</v>
      </c>
      <c r="AK19" s="69">
        <f t="shared" si="0"/>
        <v>24780</v>
      </c>
      <c r="AL19" s="69">
        <f t="shared" si="1"/>
        <v>0</v>
      </c>
      <c r="AM19" s="69">
        <f t="shared" si="2"/>
        <v>470820</v>
      </c>
      <c r="AN19" s="71">
        <v>0</v>
      </c>
      <c r="AO19" s="71">
        <v>0</v>
      </c>
      <c r="AP19" s="71">
        <f t="shared" si="3"/>
        <v>470820</v>
      </c>
    </row>
    <row r="20" spans="1:42" s="54" customFormat="1" ht="21" x14ac:dyDescent="0.45">
      <c r="A20" s="13">
        <v>16</v>
      </c>
      <c r="B20" s="20" t="s">
        <v>66</v>
      </c>
      <c r="C20" s="20" t="s">
        <v>67</v>
      </c>
      <c r="D20" s="15" t="s">
        <v>33</v>
      </c>
      <c r="E20" s="15" t="s">
        <v>34</v>
      </c>
      <c r="F20" s="15" t="s">
        <v>35</v>
      </c>
      <c r="G20" s="21" t="s">
        <v>63</v>
      </c>
      <c r="H20" s="22">
        <v>137.75</v>
      </c>
      <c r="I20" s="65">
        <v>0</v>
      </c>
      <c r="J20" s="66">
        <v>0</v>
      </c>
      <c r="K20" s="65">
        <v>0</v>
      </c>
      <c r="L20" s="66">
        <v>0</v>
      </c>
      <c r="M20" s="65">
        <v>0</v>
      </c>
      <c r="N20" s="66">
        <v>0</v>
      </c>
      <c r="O20" s="65">
        <v>0</v>
      </c>
      <c r="P20" s="66">
        <v>0</v>
      </c>
      <c r="Q20" s="65">
        <v>0</v>
      </c>
      <c r="R20" s="66">
        <v>0</v>
      </c>
      <c r="S20" s="65">
        <v>6000</v>
      </c>
      <c r="T20" s="66">
        <v>900</v>
      </c>
      <c r="U20" s="65">
        <v>12600</v>
      </c>
      <c r="V20" s="66">
        <v>1890</v>
      </c>
      <c r="W20" s="65">
        <v>0</v>
      </c>
      <c r="X20" s="66">
        <v>0</v>
      </c>
      <c r="Y20" s="65">
        <v>11100</v>
      </c>
      <c r="Z20" s="66">
        <v>1665</v>
      </c>
      <c r="AA20" s="65">
        <v>0</v>
      </c>
      <c r="AB20" s="66">
        <v>0</v>
      </c>
      <c r="AC20" s="67">
        <v>0</v>
      </c>
      <c r="AD20" s="68">
        <v>0</v>
      </c>
      <c r="AE20" s="67">
        <v>0</v>
      </c>
      <c r="AF20" s="67">
        <v>0</v>
      </c>
      <c r="AG20" s="68">
        <v>0</v>
      </c>
      <c r="AH20" s="67">
        <v>0</v>
      </c>
      <c r="AI20" s="67">
        <v>0</v>
      </c>
      <c r="AJ20" s="69">
        <f t="shared" si="4"/>
        <v>29700</v>
      </c>
      <c r="AK20" s="69">
        <f t="shared" si="0"/>
        <v>4455</v>
      </c>
      <c r="AL20" s="69">
        <f>SUM(AC20+AF20+AI20)</f>
        <v>0</v>
      </c>
      <c r="AM20" s="69">
        <f t="shared" si="2"/>
        <v>25245</v>
      </c>
      <c r="AN20" s="71">
        <v>0</v>
      </c>
      <c r="AO20" s="71">
        <v>0</v>
      </c>
      <c r="AP20" s="71">
        <f t="shared" si="3"/>
        <v>25245</v>
      </c>
    </row>
    <row r="21" spans="1:42" s="54" customFormat="1" ht="21" x14ac:dyDescent="0.45">
      <c r="A21" s="13">
        <v>17</v>
      </c>
      <c r="B21" s="20" t="s">
        <v>68</v>
      </c>
      <c r="C21" s="20" t="s">
        <v>69</v>
      </c>
      <c r="D21" s="15" t="s">
        <v>33</v>
      </c>
      <c r="E21" s="15" t="s">
        <v>34</v>
      </c>
      <c r="F21" s="15" t="s">
        <v>35</v>
      </c>
      <c r="G21" s="21" t="s">
        <v>63</v>
      </c>
      <c r="H21" s="22">
        <v>125</v>
      </c>
      <c r="I21" s="65">
        <v>0</v>
      </c>
      <c r="J21" s="66">
        <v>0</v>
      </c>
      <c r="K21" s="65">
        <v>0</v>
      </c>
      <c r="L21" s="66">
        <v>0</v>
      </c>
      <c r="M21" s="65">
        <v>0</v>
      </c>
      <c r="N21" s="66">
        <v>0</v>
      </c>
      <c r="O21" s="65">
        <v>25000</v>
      </c>
      <c r="P21" s="66">
        <v>3750</v>
      </c>
      <c r="Q21" s="65">
        <v>38400</v>
      </c>
      <c r="R21" s="66">
        <v>5760</v>
      </c>
      <c r="S21" s="65">
        <v>0</v>
      </c>
      <c r="T21" s="66">
        <v>0</v>
      </c>
      <c r="U21" s="65">
        <v>0</v>
      </c>
      <c r="V21" s="66">
        <v>0</v>
      </c>
      <c r="W21" s="65">
        <v>1800</v>
      </c>
      <c r="X21" s="66">
        <v>270</v>
      </c>
      <c r="Y21" s="65">
        <v>15000</v>
      </c>
      <c r="Z21" s="66">
        <v>2250</v>
      </c>
      <c r="AA21" s="65">
        <v>0</v>
      </c>
      <c r="AB21" s="66">
        <v>0</v>
      </c>
      <c r="AC21" s="67">
        <v>0</v>
      </c>
      <c r="AD21" s="68">
        <v>33000</v>
      </c>
      <c r="AE21" s="67">
        <v>4290</v>
      </c>
      <c r="AF21" s="67">
        <v>990</v>
      </c>
      <c r="AG21" s="68">
        <v>0</v>
      </c>
      <c r="AH21" s="67">
        <v>0</v>
      </c>
      <c r="AI21" s="67">
        <v>0</v>
      </c>
      <c r="AJ21" s="69">
        <f t="shared" si="4"/>
        <v>113200</v>
      </c>
      <c r="AK21" s="69">
        <f t="shared" si="0"/>
        <v>16320</v>
      </c>
      <c r="AL21" s="69">
        <f t="shared" si="1"/>
        <v>990</v>
      </c>
      <c r="AM21" s="69">
        <f t="shared" si="2"/>
        <v>95890</v>
      </c>
      <c r="AN21" s="71">
        <v>0</v>
      </c>
      <c r="AO21" s="71">
        <v>0</v>
      </c>
      <c r="AP21" s="71">
        <f t="shared" si="3"/>
        <v>95890</v>
      </c>
    </row>
    <row r="22" spans="1:42" s="54" customFormat="1" ht="21" x14ac:dyDescent="0.45">
      <c r="A22" s="18">
        <v>18</v>
      </c>
      <c r="B22" s="20" t="s">
        <v>70</v>
      </c>
      <c r="C22" s="20" t="s">
        <v>71</v>
      </c>
      <c r="D22" s="15" t="s">
        <v>33</v>
      </c>
      <c r="E22" s="15" t="s">
        <v>34</v>
      </c>
      <c r="F22" s="15" t="s">
        <v>35</v>
      </c>
      <c r="G22" s="21" t="s">
        <v>63</v>
      </c>
      <c r="H22" s="22">
        <v>22500.39</v>
      </c>
      <c r="I22" s="65">
        <v>0</v>
      </c>
      <c r="J22" s="66">
        <v>0</v>
      </c>
      <c r="K22" s="65">
        <v>0</v>
      </c>
      <c r="L22" s="66">
        <v>0</v>
      </c>
      <c r="M22" s="65">
        <v>0</v>
      </c>
      <c r="N22" s="66">
        <v>0</v>
      </c>
      <c r="O22" s="65">
        <v>0</v>
      </c>
      <c r="P22" s="66">
        <v>0</v>
      </c>
      <c r="Q22" s="65">
        <v>199500</v>
      </c>
      <c r="R22" s="66">
        <v>29925</v>
      </c>
      <c r="S22" s="65">
        <v>0</v>
      </c>
      <c r="T22" s="66">
        <v>0</v>
      </c>
      <c r="U22" s="65">
        <v>12900</v>
      </c>
      <c r="V22" s="66">
        <v>1935</v>
      </c>
      <c r="W22" s="65">
        <v>0</v>
      </c>
      <c r="X22" s="66">
        <v>0</v>
      </c>
      <c r="Y22" s="65">
        <v>0</v>
      </c>
      <c r="Z22" s="66">
        <v>0</v>
      </c>
      <c r="AA22" s="65">
        <v>0</v>
      </c>
      <c r="AB22" s="66">
        <v>0</v>
      </c>
      <c r="AC22" s="67">
        <v>0</v>
      </c>
      <c r="AD22" s="68">
        <v>0</v>
      </c>
      <c r="AE22" s="67">
        <v>0</v>
      </c>
      <c r="AF22" s="67">
        <v>0</v>
      </c>
      <c r="AG22" s="68">
        <v>27500</v>
      </c>
      <c r="AH22" s="67">
        <v>3575</v>
      </c>
      <c r="AI22" s="67">
        <v>825</v>
      </c>
      <c r="AJ22" s="69">
        <f t="shared" si="4"/>
        <v>239900</v>
      </c>
      <c r="AK22" s="69">
        <f t="shared" si="0"/>
        <v>35435</v>
      </c>
      <c r="AL22" s="69">
        <f t="shared" si="1"/>
        <v>825</v>
      </c>
      <c r="AM22" s="69">
        <f t="shared" si="2"/>
        <v>203640</v>
      </c>
      <c r="AN22" s="71">
        <v>0</v>
      </c>
      <c r="AO22" s="71">
        <v>0</v>
      </c>
      <c r="AP22" s="71">
        <f t="shared" si="3"/>
        <v>203640</v>
      </c>
    </row>
    <row r="23" spans="1:42" s="54" customFormat="1" ht="21" x14ac:dyDescent="0.45">
      <c r="A23" s="13">
        <v>19</v>
      </c>
      <c r="B23" s="20" t="s">
        <v>72</v>
      </c>
      <c r="C23" s="20" t="s">
        <v>73</v>
      </c>
      <c r="D23" s="15" t="s">
        <v>33</v>
      </c>
      <c r="E23" s="15" t="s">
        <v>34</v>
      </c>
      <c r="F23" s="15" t="s">
        <v>35</v>
      </c>
      <c r="G23" s="21" t="s">
        <v>63</v>
      </c>
      <c r="H23" s="22">
        <v>68.599999999999994</v>
      </c>
      <c r="I23" s="65">
        <v>0</v>
      </c>
      <c r="J23" s="66">
        <v>0</v>
      </c>
      <c r="K23" s="65">
        <v>0</v>
      </c>
      <c r="L23" s="66">
        <v>0</v>
      </c>
      <c r="M23" s="65">
        <v>0</v>
      </c>
      <c r="N23" s="66">
        <v>0</v>
      </c>
      <c r="O23" s="65">
        <v>0</v>
      </c>
      <c r="P23" s="66">
        <v>0</v>
      </c>
      <c r="Q23" s="65">
        <v>0</v>
      </c>
      <c r="R23" s="66">
        <v>0</v>
      </c>
      <c r="S23" s="65">
        <v>0</v>
      </c>
      <c r="T23" s="66">
        <v>0</v>
      </c>
      <c r="U23" s="65">
        <v>0</v>
      </c>
      <c r="V23" s="66">
        <v>0</v>
      </c>
      <c r="W23" s="65">
        <v>0</v>
      </c>
      <c r="X23" s="66">
        <v>0</v>
      </c>
      <c r="Y23" s="65">
        <v>0</v>
      </c>
      <c r="Z23" s="66">
        <v>0</v>
      </c>
      <c r="AA23" s="65">
        <v>0</v>
      </c>
      <c r="AB23" s="66">
        <v>0</v>
      </c>
      <c r="AC23" s="67">
        <v>0</v>
      </c>
      <c r="AD23" s="68">
        <v>0</v>
      </c>
      <c r="AE23" s="67">
        <v>0</v>
      </c>
      <c r="AF23" s="67">
        <v>0</v>
      </c>
      <c r="AG23" s="68">
        <v>0</v>
      </c>
      <c r="AH23" s="67">
        <v>0</v>
      </c>
      <c r="AI23" s="67">
        <v>0</v>
      </c>
      <c r="AJ23" s="69">
        <f t="shared" si="4"/>
        <v>0</v>
      </c>
      <c r="AK23" s="69">
        <f t="shared" si="0"/>
        <v>0</v>
      </c>
      <c r="AL23" s="69">
        <f t="shared" si="1"/>
        <v>0</v>
      </c>
      <c r="AM23" s="69">
        <f t="shared" si="2"/>
        <v>0</v>
      </c>
      <c r="AN23" s="71">
        <v>0</v>
      </c>
      <c r="AO23" s="71">
        <v>0</v>
      </c>
      <c r="AP23" s="71">
        <f t="shared" si="3"/>
        <v>0</v>
      </c>
    </row>
    <row r="24" spans="1:42" s="54" customFormat="1" ht="21" x14ac:dyDescent="0.45">
      <c r="A24" s="13">
        <v>20</v>
      </c>
      <c r="B24" s="23" t="s">
        <v>74</v>
      </c>
      <c r="C24" s="23" t="s">
        <v>75</v>
      </c>
      <c r="D24" s="15" t="s">
        <v>33</v>
      </c>
      <c r="E24" s="15" t="s">
        <v>34</v>
      </c>
      <c r="F24" s="15" t="s">
        <v>35</v>
      </c>
      <c r="G24" s="24" t="s">
        <v>63</v>
      </c>
      <c r="H24" s="22">
        <v>27730.3</v>
      </c>
      <c r="I24" s="65">
        <v>7820</v>
      </c>
      <c r="J24" s="66">
        <v>1173</v>
      </c>
      <c r="K24" s="65">
        <v>25610</v>
      </c>
      <c r="L24" s="66">
        <v>3841.5</v>
      </c>
      <c r="M24" s="65">
        <v>0</v>
      </c>
      <c r="N24" s="66">
        <v>0</v>
      </c>
      <c r="O24" s="65">
        <v>4170</v>
      </c>
      <c r="P24" s="66">
        <v>625.5</v>
      </c>
      <c r="Q24" s="65">
        <v>22020</v>
      </c>
      <c r="R24" s="66">
        <v>3303</v>
      </c>
      <c r="S24" s="65">
        <v>8330</v>
      </c>
      <c r="T24" s="66">
        <v>1249.5</v>
      </c>
      <c r="U24" s="65">
        <v>4510</v>
      </c>
      <c r="V24" s="66">
        <v>676.5</v>
      </c>
      <c r="W24" s="65">
        <v>3520</v>
      </c>
      <c r="X24" s="66">
        <v>528</v>
      </c>
      <c r="Y24" s="65">
        <v>1350</v>
      </c>
      <c r="Z24" s="66">
        <v>202.5</v>
      </c>
      <c r="AA24" s="65">
        <v>0</v>
      </c>
      <c r="AB24" s="66">
        <v>0</v>
      </c>
      <c r="AC24" s="67">
        <v>0</v>
      </c>
      <c r="AD24" s="68">
        <v>0</v>
      </c>
      <c r="AE24" s="67">
        <v>0</v>
      </c>
      <c r="AF24" s="67">
        <v>0</v>
      </c>
      <c r="AG24" s="73">
        <v>11380</v>
      </c>
      <c r="AH24" s="74">
        <v>1479.4</v>
      </c>
      <c r="AI24" s="74">
        <v>341.4</v>
      </c>
      <c r="AJ24" s="69">
        <f t="shared" si="4"/>
        <v>88710</v>
      </c>
      <c r="AK24" s="69">
        <f t="shared" si="0"/>
        <v>13078.9</v>
      </c>
      <c r="AL24" s="69">
        <f t="shared" si="1"/>
        <v>341.4</v>
      </c>
      <c r="AM24" s="69">
        <f t="shared" si="2"/>
        <v>75289.700000000012</v>
      </c>
      <c r="AN24" s="71">
        <v>0</v>
      </c>
      <c r="AO24" s="71">
        <v>0</v>
      </c>
      <c r="AP24" s="71">
        <f t="shared" si="3"/>
        <v>75289.700000000012</v>
      </c>
    </row>
    <row r="25" spans="1:42" s="54" customFormat="1" ht="21" x14ac:dyDescent="0.45">
      <c r="A25" s="13">
        <v>21</v>
      </c>
      <c r="B25" s="23" t="s">
        <v>76</v>
      </c>
      <c r="C25" s="23" t="s">
        <v>77</v>
      </c>
      <c r="D25" s="15" t="s">
        <v>33</v>
      </c>
      <c r="E25" s="15" t="s">
        <v>34</v>
      </c>
      <c r="F25" s="15" t="s">
        <v>35</v>
      </c>
      <c r="G25" s="24" t="s">
        <v>63</v>
      </c>
      <c r="H25" s="22">
        <v>14875</v>
      </c>
      <c r="I25" s="65">
        <v>0</v>
      </c>
      <c r="J25" s="66">
        <v>0</v>
      </c>
      <c r="K25" s="65">
        <v>0</v>
      </c>
      <c r="L25" s="66">
        <v>0</v>
      </c>
      <c r="M25" s="65">
        <v>0</v>
      </c>
      <c r="N25" s="66">
        <v>0</v>
      </c>
      <c r="O25" s="65">
        <v>0</v>
      </c>
      <c r="P25" s="66">
        <v>0</v>
      </c>
      <c r="Q25" s="65">
        <v>0</v>
      </c>
      <c r="R25" s="66">
        <v>0</v>
      </c>
      <c r="S25" s="65">
        <v>0</v>
      </c>
      <c r="T25" s="66">
        <v>0</v>
      </c>
      <c r="U25" s="65">
        <v>36000</v>
      </c>
      <c r="V25" s="66">
        <v>1800</v>
      </c>
      <c r="W25" s="65">
        <v>0</v>
      </c>
      <c r="X25" s="66">
        <v>0</v>
      </c>
      <c r="Y25" s="65">
        <v>0</v>
      </c>
      <c r="Z25" s="66">
        <v>0</v>
      </c>
      <c r="AA25" s="65">
        <v>0</v>
      </c>
      <c r="AB25" s="66">
        <v>0</v>
      </c>
      <c r="AC25" s="67">
        <v>0</v>
      </c>
      <c r="AD25" s="68">
        <v>70000</v>
      </c>
      <c r="AE25" s="67">
        <v>9100</v>
      </c>
      <c r="AF25" s="67">
        <v>2100</v>
      </c>
      <c r="AG25" s="68">
        <v>0</v>
      </c>
      <c r="AH25" s="67">
        <v>0</v>
      </c>
      <c r="AI25" s="67">
        <v>0</v>
      </c>
      <c r="AJ25" s="69">
        <f t="shared" si="4"/>
        <v>106000</v>
      </c>
      <c r="AK25" s="69">
        <f t="shared" si="0"/>
        <v>10900</v>
      </c>
      <c r="AL25" s="69">
        <f t="shared" si="1"/>
        <v>2100</v>
      </c>
      <c r="AM25" s="69">
        <f t="shared" si="2"/>
        <v>93000</v>
      </c>
      <c r="AN25" s="71">
        <v>0</v>
      </c>
      <c r="AO25" s="71">
        <v>0</v>
      </c>
      <c r="AP25" s="71">
        <f t="shared" si="3"/>
        <v>93000</v>
      </c>
    </row>
    <row r="26" spans="1:42" s="54" customFormat="1" ht="21" x14ac:dyDescent="0.45">
      <c r="A26" s="13">
        <v>22</v>
      </c>
      <c r="B26" s="25" t="s">
        <v>78</v>
      </c>
      <c r="C26" s="23" t="s">
        <v>79</v>
      </c>
      <c r="D26" s="15" t="s">
        <v>33</v>
      </c>
      <c r="E26" s="15" t="s">
        <v>34</v>
      </c>
      <c r="F26" s="15" t="s">
        <v>35</v>
      </c>
      <c r="G26" s="24" t="s">
        <v>63</v>
      </c>
      <c r="H26" s="22">
        <v>0</v>
      </c>
      <c r="I26" s="65">
        <v>0</v>
      </c>
      <c r="J26" s="66">
        <v>0</v>
      </c>
      <c r="K26" s="65">
        <v>0</v>
      </c>
      <c r="L26" s="66">
        <v>0</v>
      </c>
      <c r="M26" s="65">
        <v>0</v>
      </c>
      <c r="N26" s="66">
        <v>0</v>
      </c>
      <c r="O26" s="65">
        <v>0</v>
      </c>
      <c r="P26" s="66">
        <v>0</v>
      </c>
      <c r="Q26" s="65">
        <v>0</v>
      </c>
      <c r="R26" s="66">
        <v>0</v>
      </c>
      <c r="S26" s="65">
        <v>0</v>
      </c>
      <c r="T26" s="66">
        <v>0</v>
      </c>
      <c r="U26" s="65">
        <v>0</v>
      </c>
      <c r="V26" s="66">
        <v>0</v>
      </c>
      <c r="W26" s="65">
        <v>0</v>
      </c>
      <c r="X26" s="66">
        <v>0</v>
      </c>
      <c r="Y26" s="65">
        <v>0</v>
      </c>
      <c r="Z26" s="66">
        <v>0</v>
      </c>
      <c r="AA26" s="65">
        <v>0</v>
      </c>
      <c r="AB26" s="66">
        <v>0</v>
      </c>
      <c r="AC26" s="67">
        <v>0</v>
      </c>
      <c r="AD26" s="68">
        <v>0</v>
      </c>
      <c r="AE26" s="67">
        <v>0</v>
      </c>
      <c r="AF26" s="67">
        <v>0</v>
      </c>
      <c r="AG26" s="68">
        <v>0</v>
      </c>
      <c r="AH26" s="67">
        <v>0</v>
      </c>
      <c r="AI26" s="67">
        <v>0</v>
      </c>
      <c r="AJ26" s="69">
        <f t="shared" si="4"/>
        <v>0</v>
      </c>
      <c r="AK26" s="69">
        <f t="shared" si="0"/>
        <v>0</v>
      </c>
      <c r="AL26" s="69">
        <f t="shared" si="1"/>
        <v>0</v>
      </c>
      <c r="AM26" s="69">
        <f t="shared" si="2"/>
        <v>0</v>
      </c>
      <c r="AN26" s="71">
        <v>0</v>
      </c>
      <c r="AO26" s="71">
        <v>0</v>
      </c>
      <c r="AP26" s="71">
        <f t="shared" si="3"/>
        <v>0</v>
      </c>
    </row>
    <row r="27" spans="1:42" s="54" customFormat="1" ht="21" x14ac:dyDescent="0.45">
      <c r="A27" s="13">
        <v>23</v>
      </c>
      <c r="B27" s="23" t="s">
        <v>80</v>
      </c>
      <c r="C27" s="23" t="s">
        <v>81</v>
      </c>
      <c r="D27" s="15" t="s">
        <v>33</v>
      </c>
      <c r="E27" s="15" t="s">
        <v>34</v>
      </c>
      <c r="F27" s="15" t="s">
        <v>35</v>
      </c>
      <c r="G27" s="24" t="s">
        <v>63</v>
      </c>
      <c r="H27" s="22">
        <v>602420.73</v>
      </c>
      <c r="I27" s="65">
        <v>33200</v>
      </c>
      <c r="J27" s="66">
        <v>4980</v>
      </c>
      <c r="K27" s="65">
        <v>0</v>
      </c>
      <c r="L27" s="66">
        <v>0</v>
      </c>
      <c r="M27" s="65">
        <v>72000</v>
      </c>
      <c r="N27" s="66">
        <v>10800</v>
      </c>
      <c r="O27" s="65">
        <v>318300</v>
      </c>
      <c r="P27" s="66">
        <v>41145</v>
      </c>
      <c r="Q27" s="65">
        <v>43500</v>
      </c>
      <c r="R27" s="66">
        <v>6525</v>
      </c>
      <c r="S27" s="65">
        <v>92000</v>
      </c>
      <c r="T27" s="66">
        <v>13800</v>
      </c>
      <c r="U27" s="65">
        <v>0</v>
      </c>
      <c r="V27" s="66">
        <v>0</v>
      </c>
      <c r="W27" s="65">
        <v>0</v>
      </c>
      <c r="X27" s="66">
        <v>0</v>
      </c>
      <c r="Y27" s="65">
        <v>80500</v>
      </c>
      <c r="Z27" s="66">
        <v>12075</v>
      </c>
      <c r="AA27" s="65">
        <v>209800</v>
      </c>
      <c r="AB27" s="66">
        <v>27274</v>
      </c>
      <c r="AC27" s="67">
        <v>6294</v>
      </c>
      <c r="AD27" s="68">
        <v>0</v>
      </c>
      <c r="AE27" s="67">
        <v>0</v>
      </c>
      <c r="AF27" s="67">
        <v>0</v>
      </c>
      <c r="AG27" s="68">
        <v>479544</v>
      </c>
      <c r="AH27" s="67">
        <v>19181.759999999998</v>
      </c>
      <c r="AI27" s="67">
        <v>9590.8799999999992</v>
      </c>
      <c r="AJ27" s="69">
        <f t="shared" si="4"/>
        <v>1328844</v>
      </c>
      <c r="AK27" s="69">
        <f t="shared" si="0"/>
        <v>135780.76</v>
      </c>
      <c r="AL27" s="69">
        <f t="shared" si="1"/>
        <v>15884.88</v>
      </c>
      <c r="AM27" s="69">
        <f t="shared" si="2"/>
        <v>1177178.3600000001</v>
      </c>
      <c r="AN27" s="75">
        <v>0</v>
      </c>
      <c r="AO27" s="75">
        <v>0</v>
      </c>
      <c r="AP27" s="75">
        <f t="shared" si="3"/>
        <v>1177178.3600000001</v>
      </c>
    </row>
    <row r="28" spans="1:42" s="54" customFormat="1" ht="21" x14ac:dyDescent="0.45">
      <c r="A28" s="13">
        <v>24</v>
      </c>
      <c r="B28" s="23" t="s">
        <v>82</v>
      </c>
      <c r="C28" s="23" t="s">
        <v>83</v>
      </c>
      <c r="D28" s="15" t="s">
        <v>33</v>
      </c>
      <c r="E28" s="15" t="s">
        <v>34</v>
      </c>
      <c r="F28" s="15" t="s">
        <v>35</v>
      </c>
      <c r="G28" s="24" t="s">
        <v>84</v>
      </c>
      <c r="H28" s="22">
        <v>0</v>
      </c>
      <c r="I28" s="65">
        <v>160000</v>
      </c>
      <c r="J28" s="66">
        <v>0</v>
      </c>
      <c r="K28" s="65">
        <v>0</v>
      </c>
      <c r="L28" s="66">
        <v>0</v>
      </c>
      <c r="M28" s="65">
        <v>0</v>
      </c>
      <c r="N28" s="66">
        <v>0</v>
      </c>
      <c r="O28" s="65">
        <v>530000</v>
      </c>
      <c r="P28" s="66">
        <v>0</v>
      </c>
      <c r="Q28" s="65">
        <v>705000</v>
      </c>
      <c r="R28" s="66">
        <v>0</v>
      </c>
      <c r="S28" s="65">
        <v>675100</v>
      </c>
      <c r="T28" s="66">
        <v>0</v>
      </c>
      <c r="U28" s="65">
        <v>130000</v>
      </c>
      <c r="V28" s="66">
        <v>0</v>
      </c>
      <c r="W28" s="65">
        <v>540000</v>
      </c>
      <c r="X28" s="66">
        <v>0</v>
      </c>
      <c r="Y28" s="65">
        <v>440000</v>
      </c>
      <c r="Z28" s="66">
        <v>0</v>
      </c>
      <c r="AA28" s="65">
        <v>509980</v>
      </c>
      <c r="AB28" s="66">
        <v>0</v>
      </c>
      <c r="AC28" s="67">
        <v>0</v>
      </c>
      <c r="AD28" s="68">
        <v>350100</v>
      </c>
      <c r="AE28" s="67">
        <v>0</v>
      </c>
      <c r="AF28" s="67">
        <v>0</v>
      </c>
      <c r="AG28" s="68">
        <v>185000</v>
      </c>
      <c r="AH28" s="67">
        <v>0</v>
      </c>
      <c r="AI28" s="67">
        <v>0</v>
      </c>
      <c r="AJ28" s="69">
        <f t="shared" si="4"/>
        <v>4225180</v>
      </c>
      <c r="AK28" s="69">
        <f t="shared" si="0"/>
        <v>0</v>
      </c>
      <c r="AL28" s="69">
        <f t="shared" si="1"/>
        <v>0</v>
      </c>
      <c r="AM28" s="69">
        <f t="shared" si="2"/>
        <v>4225180</v>
      </c>
      <c r="AN28" s="75">
        <v>0</v>
      </c>
      <c r="AO28" s="75">
        <v>0</v>
      </c>
      <c r="AP28" s="75">
        <f>SUM(AM28+AN28-AO28)</f>
        <v>4225180</v>
      </c>
    </row>
    <row r="29" spans="1:42" s="54" customFormat="1" ht="21" x14ac:dyDescent="0.45">
      <c r="A29" s="13">
        <v>25</v>
      </c>
      <c r="B29" s="23" t="s">
        <v>85</v>
      </c>
      <c r="C29" s="23" t="s">
        <v>86</v>
      </c>
      <c r="D29" s="15" t="s">
        <v>33</v>
      </c>
      <c r="E29" s="15" t="s">
        <v>34</v>
      </c>
      <c r="F29" s="15" t="s">
        <v>35</v>
      </c>
      <c r="G29" s="24" t="s">
        <v>36</v>
      </c>
      <c r="H29" s="22">
        <v>0</v>
      </c>
      <c r="I29" s="65">
        <v>0</v>
      </c>
      <c r="J29" s="66">
        <v>0</v>
      </c>
      <c r="K29" s="65">
        <v>0</v>
      </c>
      <c r="L29" s="66">
        <v>0</v>
      </c>
      <c r="M29" s="65">
        <v>0</v>
      </c>
      <c r="N29" s="66">
        <v>0</v>
      </c>
      <c r="O29" s="65">
        <v>0</v>
      </c>
      <c r="P29" s="66">
        <v>0</v>
      </c>
      <c r="Q29" s="65">
        <v>0</v>
      </c>
      <c r="R29" s="66">
        <v>0</v>
      </c>
      <c r="S29" s="65">
        <v>0</v>
      </c>
      <c r="T29" s="66">
        <v>0</v>
      </c>
      <c r="U29" s="65">
        <v>0</v>
      </c>
      <c r="V29" s="66">
        <v>0</v>
      </c>
      <c r="W29" s="65">
        <v>0</v>
      </c>
      <c r="X29" s="66">
        <v>0</v>
      </c>
      <c r="Y29" s="65">
        <v>0</v>
      </c>
      <c r="Z29" s="66">
        <v>0</v>
      </c>
      <c r="AA29" s="65">
        <v>11000</v>
      </c>
      <c r="AB29" s="66">
        <v>440</v>
      </c>
      <c r="AC29" s="67">
        <v>220</v>
      </c>
      <c r="AD29" s="68">
        <v>0</v>
      </c>
      <c r="AE29" s="67">
        <v>0</v>
      </c>
      <c r="AF29" s="67">
        <v>0</v>
      </c>
      <c r="AG29" s="68">
        <v>0</v>
      </c>
      <c r="AH29" s="67">
        <v>0</v>
      </c>
      <c r="AI29" s="67">
        <v>0</v>
      </c>
      <c r="AJ29" s="76">
        <f t="shared" si="4"/>
        <v>11000</v>
      </c>
      <c r="AK29" s="76">
        <f t="shared" si="0"/>
        <v>440</v>
      </c>
      <c r="AL29" s="69">
        <f t="shared" si="1"/>
        <v>220</v>
      </c>
      <c r="AM29" s="69">
        <f t="shared" si="2"/>
        <v>10340</v>
      </c>
      <c r="AN29" s="75">
        <v>0</v>
      </c>
      <c r="AO29" s="75">
        <v>0</v>
      </c>
      <c r="AP29" s="75">
        <f>SUM(AM29+AN29-AO29)</f>
        <v>10340</v>
      </c>
    </row>
    <row r="30" spans="1:42" s="54" customFormat="1" ht="21" x14ac:dyDescent="0.45">
      <c r="A30" s="13">
        <v>26</v>
      </c>
      <c r="B30" s="23" t="s">
        <v>87</v>
      </c>
      <c r="C30" s="23" t="s">
        <v>88</v>
      </c>
      <c r="D30" s="15" t="s">
        <v>33</v>
      </c>
      <c r="E30" s="15" t="s">
        <v>34</v>
      </c>
      <c r="F30" s="15" t="s">
        <v>35</v>
      </c>
      <c r="G30" s="24" t="s">
        <v>36</v>
      </c>
      <c r="H30" s="22">
        <v>0</v>
      </c>
      <c r="I30" s="65">
        <v>0</v>
      </c>
      <c r="J30" s="66">
        <v>0</v>
      </c>
      <c r="K30" s="65">
        <v>0</v>
      </c>
      <c r="L30" s="66">
        <v>0</v>
      </c>
      <c r="M30" s="65">
        <v>0</v>
      </c>
      <c r="N30" s="66">
        <v>0</v>
      </c>
      <c r="O30" s="65">
        <v>0</v>
      </c>
      <c r="P30" s="66">
        <v>0</v>
      </c>
      <c r="Q30" s="65">
        <v>0</v>
      </c>
      <c r="R30" s="66">
        <v>0</v>
      </c>
      <c r="S30" s="65">
        <v>0</v>
      </c>
      <c r="T30" s="66">
        <v>0</v>
      </c>
      <c r="U30" s="65">
        <v>0</v>
      </c>
      <c r="V30" s="66">
        <v>0</v>
      </c>
      <c r="W30" s="65">
        <v>0</v>
      </c>
      <c r="X30" s="66">
        <v>0</v>
      </c>
      <c r="Y30" s="65">
        <v>0</v>
      </c>
      <c r="Z30" s="66">
        <v>0</v>
      </c>
      <c r="AA30" s="65">
        <v>2000</v>
      </c>
      <c r="AB30" s="66">
        <v>260</v>
      </c>
      <c r="AC30" s="67">
        <v>60</v>
      </c>
      <c r="AD30" s="68">
        <v>0</v>
      </c>
      <c r="AE30" s="67">
        <v>0</v>
      </c>
      <c r="AF30" s="67">
        <v>0</v>
      </c>
      <c r="AG30" s="68">
        <v>0</v>
      </c>
      <c r="AH30" s="67">
        <v>0</v>
      </c>
      <c r="AI30" s="67">
        <v>0</v>
      </c>
      <c r="AJ30" s="76">
        <f t="shared" si="4"/>
        <v>2000</v>
      </c>
      <c r="AK30" s="76">
        <f t="shared" si="0"/>
        <v>260</v>
      </c>
      <c r="AL30" s="63">
        <f t="shared" si="1"/>
        <v>60</v>
      </c>
      <c r="AM30" s="63">
        <f t="shared" si="2"/>
        <v>1680</v>
      </c>
      <c r="AN30" s="75">
        <v>0</v>
      </c>
      <c r="AO30" s="75">
        <v>0</v>
      </c>
      <c r="AP30" s="75">
        <f>SUM(AM30+AN30-AO30)</f>
        <v>1680</v>
      </c>
    </row>
    <row r="31" spans="1:42" s="80" customFormat="1" ht="19.5" thickBot="1" x14ac:dyDescent="0.45">
      <c r="A31" s="1022" t="s">
        <v>89</v>
      </c>
      <c r="B31" s="1023"/>
      <c r="C31" s="26"/>
      <c r="D31" s="26"/>
      <c r="E31" s="26"/>
      <c r="F31" s="26"/>
      <c r="G31" s="26"/>
      <c r="H31" s="26"/>
      <c r="I31" s="77">
        <f t="shared" ref="I31:AP31" si="5">SUM(I5:I30)</f>
        <v>889800</v>
      </c>
      <c r="J31" s="78">
        <f t="shared" si="5"/>
        <v>42438</v>
      </c>
      <c r="K31" s="77">
        <f t="shared" si="5"/>
        <v>4067240</v>
      </c>
      <c r="L31" s="78">
        <f t="shared" si="5"/>
        <v>206923</v>
      </c>
      <c r="M31" s="79">
        <f t="shared" si="5"/>
        <v>167500</v>
      </c>
      <c r="N31" s="78">
        <f t="shared" si="5"/>
        <v>16575</v>
      </c>
      <c r="O31" s="79">
        <f t="shared" si="5"/>
        <v>1336905</v>
      </c>
      <c r="P31" s="78">
        <f t="shared" si="5"/>
        <v>68492.25</v>
      </c>
      <c r="Q31" s="79">
        <f t="shared" si="5"/>
        <v>2229210</v>
      </c>
      <c r="R31" s="78">
        <f t="shared" si="5"/>
        <v>137472.5</v>
      </c>
      <c r="S31" s="79">
        <f t="shared" si="5"/>
        <v>903880</v>
      </c>
      <c r="T31" s="78">
        <f t="shared" si="5"/>
        <v>24062</v>
      </c>
      <c r="U31" s="79">
        <f t="shared" si="5"/>
        <v>224610</v>
      </c>
      <c r="V31" s="78">
        <f t="shared" si="5"/>
        <v>10591.5</v>
      </c>
      <c r="W31" s="79">
        <f t="shared" si="5"/>
        <v>836120</v>
      </c>
      <c r="X31" s="78">
        <f t="shared" si="5"/>
        <v>17388</v>
      </c>
      <c r="Y31" s="79">
        <f t="shared" si="5"/>
        <v>3323230</v>
      </c>
      <c r="Z31" s="78">
        <f t="shared" si="5"/>
        <v>236941.5</v>
      </c>
      <c r="AA31" s="79">
        <f t="shared" si="5"/>
        <v>2392330</v>
      </c>
      <c r="AB31" s="78">
        <f t="shared" si="5"/>
        <v>116579</v>
      </c>
      <c r="AC31" s="78">
        <f t="shared" si="5"/>
        <v>6574</v>
      </c>
      <c r="AD31" s="79">
        <f t="shared" si="5"/>
        <v>610300</v>
      </c>
      <c r="AE31" s="78">
        <f t="shared" si="5"/>
        <v>22520</v>
      </c>
      <c r="AF31" s="78">
        <f t="shared" si="5"/>
        <v>3090</v>
      </c>
      <c r="AG31" s="79">
        <f t="shared" si="5"/>
        <v>1044527</v>
      </c>
      <c r="AH31" s="78">
        <f t="shared" si="5"/>
        <v>41328.080000000002</v>
      </c>
      <c r="AI31" s="78">
        <f t="shared" si="5"/>
        <v>14879.739999999998</v>
      </c>
      <c r="AJ31" s="79">
        <f t="shared" si="5"/>
        <v>18025652</v>
      </c>
      <c r="AK31" s="79">
        <f t="shared" si="5"/>
        <v>941310.83</v>
      </c>
      <c r="AL31" s="79">
        <f t="shared" si="5"/>
        <v>24543.739999999998</v>
      </c>
      <c r="AM31" s="79">
        <f t="shared" si="5"/>
        <v>17059797.43</v>
      </c>
      <c r="AN31" s="79">
        <f t="shared" si="5"/>
        <v>0</v>
      </c>
      <c r="AO31" s="79">
        <f t="shared" si="5"/>
        <v>0</v>
      </c>
      <c r="AP31" s="79">
        <f t="shared" si="5"/>
        <v>17059797.43</v>
      </c>
    </row>
    <row r="32" spans="1:42" s="30" customFormat="1" ht="21.75" thickTop="1" x14ac:dyDescent="0.45">
      <c r="A32" s="27" t="s">
        <v>90</v>
      </c>
      <c r="B32" s="27"/>
      <c r="C32" s="27"/>
      <c r="D32" s="27"/>
      <c r="E32" s="27"/>
      <c r="F32" s="27"/>
      <c r="G32" s="28"/>
      <c r="H32" s="28"/>
      <c r="I32" s="27"/>
      <c r="J32" s="27"/>
      <c r="K32" s="29"/>
      <c r="L32" s="29"/>
      <c r="M32" s="29"/>
      <c r="AM32" s="54"/>
      <c r="AN32" s="54"/>
      <c r="AO32" s="54"/>
      <c r="AP32" s="54"/>
    </row>
    <row r="33" spans="2:42" s="31" customFormat="1" ht="18.75" x14ac:dyDescent="0.4">
      <c r="B33" s="31" t="s">
        <v>91</v>
      </c>
      <c r="G33" s="32"/>
      <c r="H33" s="32"/>
      <c r="I33" s="33"/>
      <c r="J33" s="33"/>
      <c r="K33" s="33"/>
      <c r="L33" s="33"/>
      <c r="M33" s="34"/>
      <c r="AM33" s="81"/>
      <c r="AN33" s="81"/>
      <c r="AO33" s="81"/>
      <c r="AP33" s="81"/>
    </row>
    <row r="34" spans="2:42" s="31" customFormat="1" ht="18.75" x14ac:dyDescent="0.4">
      <c r="B34" s="31" t="s">
        <v>92</v>
      </c>
      <c r="G34" s="32"/>
      <c r="H34" s="32"/>
      <c r="I34" s="35"/>
      <c r="J34" s="33"/>
      <c r="K34" s="33"/>
      <c r="L34" s="33"/>
      <c r="M34" s="34"/>
      <c r="AM34" s="81"/>
      <c r="AN34" s="81"/>
      <c r="AO34" s="81"/>
      <c r="AP34" s="81"/>
    </row>
    <row r="35" spans="2:42" x14ac:dyDescent="0.55000000000000004">
      <c r="E35" s="37"/>
      <c r="G35" s="38"/>
      <c r="H35" s="38"/>
      <c r="I35" s="37"/>
      <c r="J35" s="37"/>
      <c r="K35" s="39"/>
      <c r="L35" s="39"/>
      <c r="AJ35" s="41"/>
      <c r="AK35" s="42"/>
      <c r="AL35" s="42"/>
    </row>
    <row r="36" spans="2:42" s="43" customFormat="1" x14ac:dyDescent="0.55000000000000004">
      <c r="B36" s="44"/>
      <c r="C36" s="44"/>
      <c r="D36" s="44"/>
      <c r="E36" s="44"/>
      <c r="F36" s="44"/>
      <c r="G36" s="45"/>
      <c r="H36" s="45"/>
      <c r="I36" s="44"/>
      <c r="J36" s="46"/>
      <c r="K36" s="46"/>
      <c r="L36" s="47"/>
      <c r="M36" s="48"/>
      <c r="N36" s="48"/>
      <c r="Q36" s="48"/>
      <c r="R36" s="48"/>
      <c r="S36" s="48"/>
      <c r="T36" s="48"/>
      <c r="W36" s="48"/>
      <c r="X36" s="48"/>
      <c r="Y36" s="48"/>
      <c r="Z36" s="48"/>
      <c r="AD36" s="48"/>
      <c r="AE36" s="48"/>
      <c r="AF36" s="48"/>
      <c r="AG36" s="48"/>
      <c r="AH36" s="48"/>
      <c r="AI36" s="48"/>
      <c r="AJ36" s="41"/>
      <c r="AK36" s="42"/>
      <c r="AL36" s="42"/>
      <c r="AM36" s="83"/>
      <c r="AN36" s="81"/>
      <c r="AO36" s="81"/>
      <c r="AP36" s="81"/>
    </row>
    <row r="37" spans="2:42" s="43" customFormat="1" x14ac:dyDescent="0.55000000000000004">
      <c r="B37" s="44"/>
      <c r="C37" s="44"/>
      <c r="D37" s="44"/>
      <c r="E37" s="44"/>
      <c r="F37" s="44"/>
      <c r="G37" s="45"/>
      <c r="H37" s="45"/>
      <c r="I37" s="44"/>
      <c r="J37" s="46"/>
      <c r="K37" s="46"/>
      <c r="L37" s="47"/>
      <c r="M37" s="48"/>
      <c r="N37" s="48"/>
      <c r="Q37" s="48"/>
      <c r="R37" s="48"/>
      <c r="S37" s="48"/>
      <c r="T37" s="48"/>
      <c r="W37" s="48"/>
      <c r="X37" s="48"/>
      <c r="Y37" s="48"/>
      <c r="Z37" s="48"/>
      <c r="AD37" s="48"/>
      <c r="AE37" s="48"/>
      <c r="AF37" s="48"/>
      <c r="AG37" s="48"/>
      <c r="AH37" s="48"/>
      <c r="AI37" s="48"/>
      <c r="AJ37" s="49"/>
      <c r="AK37" s="50"/>
      <c r="AL37" s="50"/>
      <c r="AM37" s="83"/>
      <c r="AN37" s="81"/>
      <c r="AO37" s="81"/>
      <c r="AP37" s="81"/>
    </row>
    <row r="38" spans="2:42" s="43" customFormat="1" x14ac:dyDescent="0.55000000000000004">
      <c r="B38" s="44"/>
      <c r="C38" s="44"/>
      <c r="D38" s="44"/>
      <c r="E38" s="44"/>
      <c r="F38" s="44"/>
      <c r="G38" s="45"/>
      <c r="H38" s="45"/>
      <c r="I38" s="44"/>
      <c r="J38" s="44"/>
      <c r="K38" s="44"/>
      <c r="L38" s="47"/>
      <c r="M38" s="48"/>
      <c r="N38" s="48"/>
      <c r="Q38" s="48"/>
      <c r="R38" s="48"/>
      <c r="S38" s="48"/>
      <c r="T38" s="48"/>
      <c r="W38" s="48"/>
      <c r="X38" s="48"/>
      <c r="Y38" s="48"/>
      <c r="Z38" s="48"/>
      <c r="AD38" s="48"/>
      <c r="AE38" s="48"/>
      <c r="AF38" s="48"/>
      <c r="AG38" s="48"/>
      <c r="AH38" s="48"/>
      <c r="AI38" s="48"/>
      <c r="AJ38" s="51"/>
      <c r="AK38" s="51"/>
      <c r="AL38" s="51"/>
      <c r="AM38" s="83"/>
      <c r="AN38" s="81"/>
      <c r="AO38" s="81"/>
      <c r="AP38" s="81"/>
    </row>
    <row r="39" spans="2:42" s="43" customFormat="1" x14ac:dyDescent="0.55000000000000004">
      <c r="B39" s="44"/>
      <c r="C39" s="44"/>
      <c r="D39" s="44"/>
      <c r="E39" s="44"/>
      <c r="F39" s="44"/>
      <c r="G39" s="45"/>
      <c r="H39" s="45"/>
      <c r="I39" s="44"/>
      <c r="J39" s="44"/>
      <c r="K39" s="44"/>
      <c r="L39" s="47"/>
      <c r="M39" s="48"/>
      <c r="N39" s="48"/>
      <c r="Q39" s="48"/>
      <c r="R39" s="48"/>
      <c r="S39" s="48"/>
      <c r="T39" s="48"/>
      <c r="W39" s="48"/>
      <c r="X39" s="48"/>
      <c r="Y39" s="48"/>
      <c r="Z39" s="48"/>
      <c r="AD39" s="48"/>
      <c r="AE39" s="48"/>
      <c r="AF39" s="48"/>
      <c r="AG39" s="48"/>
      <c r="AH39" s="48"/>
      <c r="AI39" s="48"/>
      <c r="AJ39" s="51"/>
      <c r="AK39" s="51"/>
      <c r="AL39" s="51"/>
      <c r="AM39" s="83"/>
      <c r="AN39" s="81"/>
      <c r="AO39" s="81"/>
      <c r="AP39" s="81"/>
    </row>
    <row r="40" spans="2:42" s="43" customFormat="1" x14ac:dyDescent="0.55000000000000004">
      <c r="B40" s="44"/>
      <c r="C40" s="44"/>
      <c r="D40" s="44"/>
      <c r="E40" s="44"/>
      <c r="F40" s="44"/>
      <c r="G40" s="45"/>
      <c r="H40" s="45"/>
      <c r="I40" s="44"/>
      <c r="J40" s="44"/>
      <c r="K40" s="44"/>
      <c r="L40" s="47"/>
      <c r="M40" s="48"/>
      <c r="N40" s="48"/>
      <c r="Q40" s="48"/>
      <c r="R40" s="48"/>
      <c r="S40" s="48"/>
      <c r="T40" s="48"/>
      <c r="W40" s="48"/>
      <c r="X40" s="48"/>
      <c r="Y40" s="48"/>
      <c r="Z40" s="48"/>
      <c r="AD40" s="48"/>
      <c r="AE40" s="48"/>
      <c r="AF40" s="48"/>
      <c r="AG40" s="48"/>
      <c r="AH40" s="48"/>
      <c r="AI40" s="48"/>
      <c r="AJ40" s="51"/>
      <c r="AK40" s="51"/>
      <c r="AL40" s="51"/>
      <c r="AM40" s="83"/>
      <c r="AN40" s="81"/>
      <c r="AO40" s="81"/>
      <c r="AP40" s="81"/>
    </row>
    <row r="41" spans="2:42" s="43" customFormat="1" x14ac:dyDescent="0.55000000000000004">
      <c r="B41" s="44"/>
      <c r="C41" s="44"/>
      <c r="D41" s="44"/>
      <c r="E41" s="44"/>
      <c r="F41" s="44"/>
      <c r="G41" s="45"/>
      <c r="H41" s="45"/>
      <c r="I41" s="44"/>
      <c r="J41" s="44"/>
      <c r="K41" s="44"/>
      <c r="L41" s="47"/>
      <c r="M41" s="48"/>
      <c r="N41" s="48"/>
      <c r="Q41" s="48"/>
      <c r="R41" s="48"/>
      <c r="S41" s="48"/>
      <c r="T41" s="48"/>
      <c r="W41" s="48"/>
      <c r="X41" s="48"/>
      <c r="Y41" s="48"/>
      <c r="Z41" s="48"/>
      <c r="AD41" s="48"/>
      <c r="AE41" s="48"/>
      <c r="AF41" s="48"/>
      <c r="AG41" s="48"/>
      <c r="AH41" s="48"/>
      <c r="AI41" s="48"/>
      <c r="AJ41" s="51"/>
      <c r="AK41" s="51"/>
      <c r="AL41" s="51"/>
      <c r="AM41" s="83"/>
      <c r="AN41" s="81"/>
      <c r="AO41" s="81"/>
      <c r="AP41" s="81"/>
    </row>
    <row r="42" spans="2:42" x14ac:dyDescent="0.55000000000000004">
      <c r="E42" s="37"/>
      <c r="G42" s="38"/>
      <c r="H42" s="38"/>
      <c r="I42" s="37"/>
      <c r="J42" s="37"/>
      <c r="K42" s="39"/>
      <c r="L42" s="39"/>
    </row>
    <row r="43" spans="2:42" x14ac:dyDescent="0.55000000000000004">
      <c r="E43" s="37"/>
      <c r="G43" s="38"/>
      <c r="H43" s="38"/>
      <c r="I43" s="37"/>
      <c r="J43" s="37"/>
      <c r="K43" s="39"/>
      <c r="L43" s="39"/>
    </row>
  </sheetData>
  <mergeCells count="25">
    <mergeCell ref="A1:AM1"/>
    <mergeCell ref="A2:AM2"/>
    <mergeCell ref="A3:B4"/>
    <mergeCell ref="C3:C4"/>
    <mergeCell ref="D3:D4"/>
    <mergeCell ref="E3:E4"/>
    <mergeCell ref="F3:F4"/>
    <mergeCell ref="G3:G4"/>
    <mergeCell ref="H3:H4"/>
    <mergeCell ref="I3:J3"/>
    <mergeCell ref="AM3:AM4"/>
    <mergeCell ref="AP3:AP4"/>
    <mergeCell ref="A31:B31"/>
    <mergeCell ref="W3:X3"/>
    <mergeCell ref="Y3:Z3"/>
    <mergeCell ref="AA3:AC3"/>
    <mergeCell ref="AD3:AF3"/>
    <mergeCell ref="AG3:AI3"/>
    <mergeCell ref="AJ3:AL3"/>
    <mergeCell ref="K3:L3"/>
    <mergeCell ref="M3:N3"/>
    <mergeCell ref="O3:P3"/>
    <mergeCell ref="Q3:R3"/>
    <mergeCell ref="S3:T3"/>
    <mergeCell ref="U3:V3"/>
  </mergeCells>
  <pageMargins left="0.7" right="0.7" top="0.75" bottom="0.75" header="0.3" footer="0.3"/>
  <pageSetup paperSize="9" orientation="portrait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27"/>
  <sheetViews>
    <sheetView workbookViewId="0">
      <pane xSplit="5" ySplit="6" topLeftCell="K220" activePane="bottomRight" state="frozen"/>
      <selection pane="topRight" activeCell="F1" sqref="F1"/>
      <selection pane="bottomLeft" activeCell="A7" sqref="A7"/>
      <selection pane="bottomRight" activeCell="A224" sqref="A224:XFD236"/>
    </sheetView>
  </sheetViews>
  <sheetFormatPr defaultRowHeight="16.5" x14ac:dyDescent="0.35"/>
  <cols>
    <col min="1" max="1" width="2.625" style="181" customWidth="1"/>
    <col min="2" max="2" width="7.625" style="181" customWidth="1"/>
    <col min="3" max="3" width="15" style="182" customWidth="1"/>
    <col min="4" max="4" width="40" style="181" customWidth="1"/>
    <col min="5" max="5" width="11.75" style="183" bestFit="1" customWidth="1"/>
    <col min="6" max="6" width="5.625" style="184" customWidth="1"/>
    <col min="7" max="7" width="12.75" style="185" bestFit="1" customWidth="1"/>
    <col min="8" max="8" width="13.125" style="185" bestFit="1" customWidth="1"/>
    <col min="9" max="9" width="16.375" style="185" bestFit="1" customWidth="1"/>
    <col min="10" max="10" width="14" style="181" bestFit="1" customWidth="1"/>
    <col min="11" max="11" width="16.375" style="181" bestFit="1" customWidth="1"/>
    <col min="12" max="12" width="16.5" style="181" bestFit="1" customWidth="1"/>
    <col min="13" max="13" width="16.875" style="181" bestFit="1" customWidth="1"/>
    <col min="14" max="14" width="16.25" style="181" customWidth="1"/>
    <col min="15" max="16" width="9" style="188"/>
    <col min="17" max="255" width="9" style="181"/>
    <col min="256" max="256" width="2.625" style="181" customWidth="1"/>
    <col min="257" max="257" width="7.625" style="181" customWidth="1"/>
    <col min="258" max="258" width="15" style="181" customWidth="1"/>
    <col min="259" max="259" width="40" style="181" customWidth="1"/>
    <col min="260" max="260" width="10.625" style="181" bestFit="1" customWidth="1"/>
    <col min="261" max="261" width="5.625" style="181" customWidth="1"/>
    <col min="262" max="262" width="12.75" style="181" bestFit="1" customWidth="1"/>
    <col min="263" max="263" width="13.125" style="181" bestFit="1" customWidth="1"/>
    <col min="264" max="264" width="16.375" style="181" bestFit="1" customWidth="1"/>
    <col min="265" max="265" width="14" style="181" bestFit="1" customWidth="1"/>
    <col min="266" max="266" width="16.375" style="181" bestFit="1" customWidth="1"/>
    <col min="267" max="267" width="16.5" style="181" bestFit="1" customWidth="1"/>
    <col min="268" max="268" width="16.875" style="181" bestFit="1" customWidth="1"/>
    <col min="269" max="269" width="9.25" style="181" bestFit="1" customWidth="1"/>
    <col min="270" max="270" width="13.125" style="181" customWidth="1"/>
    <col min="271" max="511" width="9" style="181"/>
    <col min="512" max="512" width="2.625" style="181" customWidth="1"/>
    <col min="513" max="513" width="7.625" style="181" customWidth="1"/>
    <col min="514" max="514" width="15" style="181" customWidth="1"/>
    <col min="515" max="515" width="40" style="181" customWidth="1"/>
    <col min="516" max="516" width="10.625" style="181" bestFit="1" customWidth="1"/>
    <col min="517" max="517" width="5.625" style="181" customWidth="1"/>
    <col min="518" max="518" width="12.75" style="181" bestFit="1" customWidth="1"/>
    <col min="519" max="519" width="13.125" style="181" bestFit="1" customWidth="1"/>
    <col min="520" max="520" width="16.375" style="181" bestFit="1" customWidth="1"/>
    <col min="521" max="521" width="14" style="181" bestFit="1" customWidth="1"/>
    <col min="522" max="522" width="16.375" style="181" bestFit="1" customWidth="1"/>
    <col min="523" max="523" width="16.5" style="181" bestFit="1" customWidth="1"/>
    <col min="524" max="524" width="16.875" style="181" bestFit="1" customWidth="1"/>
    <col min="525" max="525" width="9.25" style="181" bestFit="1" customWidth="1"/>
    <col min="526" max="526" width="13.125" style="181" customWidth="1"/>
    <col min="527" max="767" width="9" style="181"/>
    <col min="768" max="768" width="2.625" style="181" customWidth="1"/>
    <col min="769" max="769" width="7.625" style="181" customWidth="1"/>
    <col min="770" max="770" width="15" style="181" customWidth="1"/>
    <col min="771" max="771" width="40" style="181" customWidth="1"/>
    <col min="772" max="772" width="10.625" style="181" bestFit="1" customWidth="1"/>
    <col min="773" max="773" width="5.625" style="181" customWidth="1"/>
    <col min="774" max="774" width="12.75" style="181" bestFit="1" customWidth="1"/>
    <col min="775" max="775" width="13.125" style="181" bestFit="1" customWidth="1"/>
    <col min="776" max="776" width="16.375" style="181" bestFit="1" customWidth="1"/>
    <col min="777" max="777" width="14" style="181" bestFit="1" customWidth="1"/>
    <col min="778" max="778" width="16.375" style="181" bestFit="1" customWidth="1"/>
    <col min="779" max="779" width="16.5" style="181" bestFit="1" customWidth="1"/>
    <col min="780" max="780" width="16.875" style="181" bestFit="1" customWidth="1"/>
    <col min="781" max="781" width="9.25" style="181" bestFit="1" customWidth="1"/>
    <col min="782" max="782" width="13.125" style="181" customWidth="1"/>
    <col min="783" max="1023" width="9" style="181"/>
    <col min="1024" max="1024" width="2.625" style="181" customWidth="1"/>
    <col min="1025" max="1025" width="7.625" style="181" customWidth="1"/>
    <col min="1026" max="1026" width="15" style="181" customWidth="1"/>
    <col min="1027" max="1027" width="40" style="181" customWidth="1"/>
    <col min="1028" max="1028" width="10.625" style="181" bestFit="1" customWidth="1"/>
    <col min="1029" max="1029" width="5.625" style="181" customWidth="1"/>
    <col min="1030" max="1030" width="12.75" style="181" bestFit="1" customWidth="1"/>
    <col min="1031" max="1031" width="13.125" style="181" bestFit="1" customWidth="1"/>
    <col min="1032" max="1032" width="16.375" style="181" bestFit="1" customWidth="1"/>
    <col min="1033" max="1033" width="14" style="181" bestFit="1" customWidth="1"/>
    <col min="1034" max="1034" width="16.375" style="181" bestFit="1" customWidth="1"/>
    <col min="1035" max="1035" width="16.5" style="181" bestFit="1" customWidth="1"/>
    <col min="1036" max="1036" width="16.875" style="181" bestFit="1" customWidth="1"/>
    <col min="1037" max="1037" width="9.25" style="181" bestFit="1" customWidth="1"/>
    <col min="1038" max="1038" width="13.125" style="181" customWidth="1"/>
    <col min="1039" max="1279" width="9" style="181"/>
    <col min="1280" max="1280" width="2.625" style="181" customWidth="1"/>
    <col min="1281" max="1281" width="7.625" style="181" customWidth="1"/>
    <col min="1282" max="1282" width="15" style="181" customWidth="1"/>
    <col min="1283" max="1283" width="40" style="181" customWidth="1"/>
    <col min="1284" max="1284" width="10.625" style="181" bestFit="1" customWidth="1"/>
    <col min="1285" max="1285" width="5.625" style="181" customWidth="1"/>
    <col min="1286" max="1286" width="12.75" style="181" bestFit="1" customWidth="1"/>
    <col min="1287" max="1287" width="13.125" style="181" bestFit="1" customWidth="1"/>
    <col min="1288" max="1288" width="16.375" style="181" bestFit="1" customWidth="1"/>
    <col min="1289" max="1289" width="14" style="181" bestFit="1" customWidth="1"/>
    <col min="1290" max="1290" width="16.375" style="181" bestFit="1" customWidth="1"/>
    <col min="1291" max="1291" width="16.5" style="181" bestFit="1" customWidth="1"/>
    <col min="1292" max="1292" width="16.875" style="181" bestFit="1" customWidth="1"/>
    <col min="1293" max="1293" width="9.25" style="181" bestFit="1" customWidth="1"/>
    <col min="1294" max="1294" width="13.125" style="181" customWidth="1"/>
    <col min="1295" max="1535" width="9" style="181"/>
    <col min="1536" max="1536" width="2.625" style="181" customWidth="1"/>
    <col min="1537" max="1537" width="7.625" style="181" customWidth="1"/>
    <col min="1538" max="1538" width="15" style="181" customWidth="1"/>
    <col min="1539" max="1539" width="40" style="181" customWidth="1"/>
    <col min="1540" max="1540" width="10.625" style="181" bestFit="1" customWidth="1"/>
    <col min="1541" max="1541" width="5.625" style="181" customWidth="1"/>
    <col min="1542" max="1542" width="12.75" style="181" bestFit="1" customWidth="1"/>
    <col min="1543" max="1543" width="13.125" style="181" bestFit="1" customWidth="1"/>
    <col min="1544" max="1544" width="16.375" style="181" bestFit="1" customWidth="1"/>
    <col min="1545" max="1545" width="14" style="181" bestFit="1" customWidth="1"/>
    <col min="1546" max="1546" width="16.375" style="181" bestFit="1" customWidth="1"/>
    <col min="1547" max="1547" width="16.5" style="181" bestFit="1" customWidth="1"/>
    <col min="1548" max="1548" width="16.875" style="181" bestFit="1" customWidth="1"/>
    <col min="1549" max="1549" width="9.25" style="181" bestFit="1" customWidth="1"/>
    <col min="1550" max="1550" width="13.125" style="181" customWidth="1"/>
    <col min="1551" max="1791" width="9" style="181"/>
    <col min="1792" max="1792" width="2.625" style="181" customWidth="1"/>
    <col min="1793" max="1793" width="7.625" style="181" customWidth="1"/>
    <col min="1794" max="1794" width="15" style="181" customWidth="1"/>
    <col min="1795" max="1795" width="40" style="181" customWidth="1"/>
    <col min="1796" max="1796" width="10.625" style="181" bestFit="1" customWidth="1"/>
    <col min="1797" max="1797" width="5.625" style="181" customWidth="1"/>
    <col min="1798" max="1798" width="12.75" style="181" bestFit="1" customWidth="1"/>
    <col min="1799" max="1799" width="13.125" style="181" bestFit="1" customWidth="1"/>
    <col min="1800" max="1800" width="16.375" style="181" bestFit="1" customWidth="1"/>
    <col min="1801" max="1801" width="14" style="181" bestFit="1" customWidth="1"/>
    <col min="1802" max="1802" width="16.375" style="181" bestFit="1" customWidth="1"/>
    <col min="1803" max="1803" width="16.5" style="181" bestFit="1" customWidth="1"/>
    <col min="1804" max="1804" width="16.875" style="181" bestFit="1" customWidth="1"/>
    <col min="1805" max="1805" width="9.25" style="181" bestFit="1" customWidth="1"/>
    <col min="1806" max="1806" width="13.125" style="181" customWidth="1"/>
    <col min="1807" max="2047" width="9" style="181"/>
    <col min="2048" max="2048" width="2.625" style="181" customWidth="1"/>
    <col min="2049" max="2049" width="7.625" style="181" customWidth="1"/>
    <col min="2050" max="2050" width="15" style="181" customWidth="1"/>
    <col min="2051" max="2051" width="40" style="181" customWidth="1"/>
    <col min="2052" max="2052" width="10.625" style="181" bestFit="1" customWidth="1"/>
    <col min="2053" max="2053" width="5.625" style="181" customWidth="1"/>
    <col min="2054" max="2054" width="12.75" style="181" bestFit="1" customWidth="1"/>
    <col min="2055" max="2055" width="13.125" style="181" bestFit="1" customWidth="1"/>
    <col min="2056" max="2056" width="16.375" style="181" bestFit="1" customWidth="1"/>
    <col min="2057" max="2057" width="14" style="181" bestFit="1" customWidth="1"/>
    <col min="2058" max="2058" width="16.375" style="181" bestFit="1" customWidth="1"/>
    <col min="2059" max="2059" width="16.5" style="181" bestFit="1" customWidth="1"/>
    <col min="2060" max="2060" width="16.875" style="181" bestFit="1" customWidth="1"/>
    <col min="2061" max="2061" width="9.25" style="181" bestFit="1" customWidth="1"/>
    <col min="2062" max="2062" width="13.125" style="181" customWidth="1"/>
    <col min="2063" max="2303" width="9" style="181"/>
    <col min="2304" max="2304" width="2.625" style="181" customWidth="1"/>
    <col min="2305" max="2305" width="7.625" style="181" customWidth="1"/>
    <col min="2306" max="2306" width="15" style="181" customWidth="1"/>
    <col min="2307" max="2307" width="40" style="181" customWidth="1"/>
    <col min="2308" max="2308" width="10.625" style="181" bestFit="1" customWidth="1"/>
    <col min="2309" max="2309" width="5.625" style="181" customWidth="1"/>
    <col min="2310" max="2310" width="12.75" style="181" bestFit="1" customWidth="1"/>
    <col min="2311" max="2311" width="13.125" style="181" bestFit="1" customWidth="1"/>
    <col min="2312" max="2312" width="16.375" style="181" bestFit="1" customWidth="1"/>
    <col min="2313" max="2313" width="14" style="181" bestFit="1" customWidth="1"/>
    <col min="2314" max="2314" width="16.375" style="181" bestFit="1" customWidth="1"/>
    <col min="2315" max="2315" width="16.5" style="181" bestFit="1" customWidth="1"/>
    <col min="2316" max="2316" width="16.875" style="181" bestFit="1" customWidth="1"/>
    <col min="2317" max="2317" width="9.25" style="181" bestFit="1" customWidth="1"/>
    <col min="2318" max="2318" width="13.125" style="181" customWidth="1"/>
    <col min="2319" max="2559" width="9" style="181"/>
    <col min="2560" max="2560" width="2.625" style="181" customWidth="1"/>
    <col min="2561" max="2561" width="7.625" style="181" customWidth="1"/>
    <col min="2562" max="2562" width="15" style="181" customWidth="1"/>
    <col min="2563" max="2563" width="40" style="181" customWidth="1"/>
    <col min="2564" max="2564" width="10.625" style="181" bestFit="1" customWidth="1"/>
    <col min="2565" max="2565" width="5.625" style="181" customWidth="1"/>
    <col min="2566" max="2566" width="12.75" style="181" bestFit="1" customWidth="1"/>
    <col min="2567" max="2567" width="13.125" style="181" bestFit="1" customWidth="1"/>
    <col min="2568" max="2568" width="16.375" style="181" bestFit="1" customWidth="1"/>
    <col min="2569" max="2569" width="14" style="181" bestFit="1" customWidth="1"/>
    <col min="2570" max="2570" width="16.375" style="181" bestFit="1" customWidth="1"/>
    <col min="2571" max="2571" width="16.5" style="181" bestFit="1" customWidth="1"/>
    <col min="2572" max="2572" width="16.875" style="181" bestFit="1" customWidth="1"/>
    <col min="2573" max="2573" width="9.25" style="181" bestFit="1" customWidth="1"/>
    <col min="2574" max="2574" width="13.125" style="181" customWidth="1"/>
    <col min="2575" max="2815" width="9" style="181"/>
    <col min="2816" max="2816" width="2.625" style="181" customWidth="1"/>
    <col min="2817" max="2817" width="7.625" style="181" customWidth="1"/>
    <col min="2818" max="2818" width="15" style="181" customWidth="1"/>
    <col min="2819" max="2819" width="40" style="181" customWidth="1"/>
    <col min="2820" max="2820" width="10.625" style="181" bestFit="1" customWidth="1"/>
    <col min="2821" max="2821" width="5.625" style="181" customWidth="1"/>
    <col min="2822" max="2822" width="12.75" style="181" bestFit="1" customWidth="1"/>
    <col min="2823" max="2823" width="13.125" style="181" bestFit="1" customWidth="1"/>
    <col min="2824" max="2824" width="16.375" style="181" bestFit="1" customWidth="1"/>
    <col min="2825" max="2825" width="14" style="181" bestFit="1" customWidth="1"/>
    <col min="2826" max="2826" width="16.375" style="181" bestFit="1" customWidth="1"/>
    <col min="2827" max="2827" width="16.5" style="181" bestFit="1" customWidth="1"/>
    <col min="2828" max="2828" width="16.875" style="181" bestFit="1" customWidth="1"/>
    <col min="2829" max="2829" width="9.25" style="181" bestFit="1" customWidth="1"/>
    <col min="2830" max="2830" width="13.125" style="181" customWidth="1"/>
    <col min="2831" max="3071" width="9" style="181"/>
    <col min="3072" max="3072" width="2.625" style="181" customWidth="1"/>
    <col min="3073" max="3073" width="7.625" style="181" customWidth="1"/>
    <col min="3074" max="3074" width="15" style="181" customWidth="1"/>
    <col min="3075" max="3075" width="40" style="181" customWidth="1"/>
    <col min="3076" max="3076" width="10.625" style="181" bestFit="1" customWidth="1"/>
    <col min="3077" max="3077" width="5.625" style="181" customWidth="1"/>
    <col min="3078" max="3078" width="12.75" style="181" bestFit="1" customWidth="1"/>
    <col min="3079" max="3079" width="13.125" style="181" bestFit="1" customWidth="1"/>
    <col min="3080" max="3080" width="16.375" style="181" bestFit="1" customWidth="1"/>
    <col min="3081" max="3081" width="14" style="181" bestFit="1" customWidth="1"/>
    <col min="3082" max="3082" width="16.375" style="181" bestFit="1" customWidth="1"/>
    <col min="3083" max="3083" width="16.5" style="181" bestFit="1" customWidth="1"/>
    <col min="3084" max="3084" width="16.875" style="181" bestFit="1" customWidth="1"/>
    <col min="3085" max="3085" width="9.25" style="181" bestFit="1" customWidth="1"/>
    <col min="3086" max="3086" width="13.125" style="181" customWidth="1"/>
    <col min="3087" max="3327" width="9" style="181"/>
    <col min="3328" max="3328" width="2.625" style="181" customWidth="1"/>
    <col min="3329" max="3329" width="7.625" style="181" customWidth="1"/>
    <col min="3330" max="3330" width="15" style="181" customWidth="1"/>
    <col min="3331" max="3331" width="40" style="181" customWidth="1"/>
    <col min="3332" max="3332" width="10.625" style="181" bestFit="1" customWidth="1"/>
    <col min="3333" max="3333" width="5.625" style="181" customWidth="1"/>
    <col min="3334" max="3334" width="12.75" style="181" bestFit="1" customWidth="1"/>
    <col min="3335" max="3335" width="13.125" style="181" bestFit="1" customWidth="1"/>
    <col min="3336" max="3336" width="16.375" style="181" bestFit="1" customWidth="1"/>
    <col min="3337" max="3337" width="14" style="181" bestFit="1" customWidth="1"/>
    <col min="3338" max="3338" width="16.375" style="181" bestFit="1" customWidth="1"/>
    <col min="3339" max="3339" width="16.5" style="181" bestFit="1" customWidth="1"/>
    <col min="3340" max="3340" width="16.875" style="181" bestFit="1" customWidth="1"/>
    <col min="3341" max="3341" width="9.25" style="181" bestFit="1" customWidth="1"/>
    <col min="3342" max="3342" width="13.125" style="181" customWidth="1"/>
    <col min="3343" max="3583" width="9" style="181"/>
    <col min="3584" max="3584" width="2.625" style="181" customWidth="1"/>
    <col min="3585" max="3585" width="7.625" style="181" customWidth="1"/>
    <col min="3586" max="3586" width="15" style="181" customWidth="1"/>
    <col min="3587" max="3587" width="40" style="181" customWidth="1"/>
    <col min="3588" max="3588" width="10.625" style="181" bestFit="1" customWidth="1"/>
    <col min="3589" max="3589" width="5.625" style="181" customWidth="1"/>
    <col min="3590" max="3590" width="12.75" style="181" bestFit="1" customWidth="1"/>
    <col min="3591" max="3591" width="13.125" style="181" bestFit="1" customWidth="1"/>
    <col min="3592" max="3592" width="16.375" style="181" bestFit="1" customWidth="1"/>
    <col min="3593" max="3593" width="14" style="181" bestFit="1" customWidth="1"/>
    <col min="3594" max="3594" width="16.375" style="181" bestFit="1" customWidth="1"/>
    <col min="3595" max="3595" width="16.5" style="181" bestFit="1" customWidth="1"/>
    <col min="3596" max="3596" width="16.875" style="181" bestFit="1" customWidth="1"/>
    <col min="3597" max="3597" width="9.25" style="181" bestFit="1" customWidth="1"/>
    <col min="3598" max="3598" width="13.125" style="181" customWidth="1"/>
    <col min="3599" max="3839" width="9" style="181"/>
    <col min="3840" max="3840" width="2.625" style="181" customWidth="1"/>
    <col min="3841" max="3841" width="7.625" style="181" customWidth="1"/>
    <col min="3842" max="3842" width="15" style="181" customWidth="1"/>
    <col min="3843" max="3843" width="40" style="181" customWidth="1"/>
    <col min="3844" max="3844" width="10.625" style="181" bestFit="1" customWidth="1"/>
    <col min="3845" max="3845" width="5.625" style="181" customWidth="1"/>
    <col min="3846" max="3846" width="12.75" style="181" bestFit="1" customWidth="1"/>
    <col min="3847" max="3847" width="13.125" style="181" bestFit="1" customWidth="1"/>
    <col min="3848" max="3848" width="16.375" style="181" bestFit="1" customWidth="1"/>
    <col min="3849" max="3849" width="14" style="181" bestFit="1" customWidth="1"/>
    <col min="3850" max="3850" width="16.375" style="181" bestFit="1" customWidth="1"/>
    <col min="3851" max="3851" width="16.5" style="181" bestFit="1" customWidth="1"/>
    <col min="3852" max="3852" width="16.875" style="181" bestFit="1" customWidth="1"/>
    <col min="3853" max="3853" width="9.25" style="181" bestFit="1" customWidth="1"/>
    <col min="3854" max="3854" width="13.125" style="181" customWidth="1"/>
    <col min="3855" max="4095" width="9" style="181"/>
    <col min="4096" max="4096" width="2.625" style="181" customWidth="1"/>
    <col min="4097" max="4097" width="7.625" style="181" customWidth="1"/>
    <col min="4098" max="4098" width="15" style="181" customWidth="1"/>
    <col min="4099" max="4099" width="40" style="181" customWidth="1"/>
    <col min="4100" max="4100" width="10.625" style="181" bestFit="1" customWidth="1"/>
    <col min="4101" max="4101" width="5.625" style="181" customWidth="1"/>
    <col min="4102" max="4102" width="12.75" style="181" bestFit="1" customWidth="1"/>
    <col min="4103" max="4103" width="13.125" style="181" bestFit="1" customWidth="1"/>
    <col min="4104" max="4104" width="16.375" style="181" bestFit="1" customWidth="1"/>
    <col min="4105" max="4105" width="14" style="181" bestFit="1" customWidth="1"/>
    <col min="4106" max="4106" width="16.375" style="181" bestFit="1" customWidth="1"/>
    <col min="4107" max="4107" width="16.5" style="181" bestFit="1" customWidth="1"/>
    <col min="4108" max="4108" width="16.875" style="181" bestFit="1" customWidth="1"/>
    <col min="4109" max="4109" width="9.25" style="181" bestFit="1" customWidth="1"/>
    <col min="4110" max="4110" width="13.125" style="181" customWidth="1"/>
    <col min="4111" max="4351" width="9" style="181"/>
    <col min="4352" max="4352" width="2.625" style="181" customWidth="1"/>
    <col min="4353" max="4353" width="7.625" style="181" customWidth="1"/>
    <col min="4354" max="4354" width="15" style="181" customWidth="1"/>
    <col min="4355" max="4355" width="40" style="181" customWidth="1"/>
    <col min="4356" max="4356" width="10.625" style="181" bestFit="1" customWidth="1"/>
    <col min="4357" max="4357" width="5.625" style="181" customWidth="1"/>
    <col min="4358" max="4358" width="12.75" style="181" bestFit="1" customWidth="1"/>
    <col min="4359" max="4359" width="13.125" style="181" bestFit="1" customWidth="1"/>
    <col min="4360" max="4360" width="16.375" style="181" bestFit="1" customWidth="1"/>
    <col min="4361" max="4361" width="14" style="181" bestFit="1" customWidth="1"/>
    <col min="4362" max="4362" width="16.375" style="181" bestFit="1" customWidth="1"/>
    <col min="4363" max="4363" width="16.5" style="181" bestFit="1" customWidth="1"/>
    <col min="4364" max="4364" width="16.875" style="181" bestFit="1" customWidth="1"/>
    <col min="4365" max="4365" width="9.25" style="181" bestFit="1" customWidth="1"/>
    <col min="4366" max="4366" width="13.125" style="181" customWidth="1"/>
    <col min="4367" max="4607" width="9" style="181"/>
    <col min="4608" max="4608" width="2.625" style="181" customWidth="1"/>
    <col min="4609" max="4609" width="7.625" style="181" customWidth="1"/>
    <col min="4610" max="4610" width="15" style="181" customWidth="1"/>
    <col min="4611" max="4611" width="40" style="181" customWidth="1"/>
    <col min="4612" max="4612" width="10.625" style="181" bestFit="1" customWidth="1"/>
    <col min="4613" max="4613" width="5.625" style="181" customWidth="1"/>
    <col min="4614" max="4614" width="12.75" style="181" bestFit="1" customWidth="1"/>
    <col min="4615" max="4615" width="13.125" style="181" bestFit="1" customWidth="1"/>
    <col min="4616" max="4616" width="16.375" style="181" bestFit="1" customWidth="1"/>
    <col min="4617" max="4617" width="14" style="181" bestFit="1" customWidth="1"/>
    <col min="4618" max="4618" width="16.375" style="181" bestFit="1" customWidth="1"/>
    <col min="4619" max="4619" width="16.5" style="181" bestFit="1" customWidth="1"/>
    <col min="4620" max="4620" width="16.875" style="181" bestFit="1" customWidth="1"/>
    <col min="4621" max="4621" width="9.25" style="181" bestFit="1" customWidth="1"/>
    <col min="4622" max="4622" width="13.125" style="181" customWidth="1"/>
    <col min="4623" max="4863" width="9" style="181"/>
    <col min="4864" max="4864" width="2.625" style="181" customWidth="1"/>
    <col min="4865" max="4865" width="7.625" style="181" customWidth="1"/>
    <col min="4866" max="4866" width="15" style="181" customWidth="1"/>
    <col min="4867" max="4867" width="40" style="181" customWidth="1"/>
    <col min="4868" max="4868" width="10.625" style="181" bestFit="1" customWidth="1"/>
    <col min="4869" max="4869" width="5.625" style="181" customWidth="1"/>
    <col min="4870" max="4870" width="12.75" style="181" bestFit="1" customWidth="1"/>
    <col min="4871" max="4871" width="13.125" style="181" bestFit="1" customWidth="1"/>
    <col min="4872" max="4872" width="16.375" style="181" bestFit="1" customWidth="1"/>
    <col min="4873" max="4873" width="14" style="181" bestFit="1" customWidth="1"/>
    <col min="4874" max="4874" width="16.375" style="181" bestFit="1" customWidth="1"/>
    <col min="4875" max="4875" width="16.5" style="181" bestFit="1" customWidth="1"/>
    <col min="4876" max="4876" width="16.875" style="181" bestFit="1" customWidth="1"/>
    <col min="4877" max="4877" width="9.25" style="181" bestFit="1" customWidth="1"/>
    <col min="4878" max="4878" width="13.125" style="181" customWidth="1"/>
    <col min="4879" max="5119" width="9" style="181"/>
    <col min="5120" max="5120" width="2.625" style="181" customWidth="1"/>
    <col min="5121" max="5121" width="7.625" style="181" customWidth="1"/>
    <col min="5122" max="5122" width="15" style="181" customWidth="1"/>
    <col min="5123" max="5123" width="40" style="181" customWidth="1"/>
    <col min="5124" max="5124" width="10.625" style="181" bestFit="1" customWidth="1"/>
    <col min="5125" max="5125" width="5.625" style="181" customWidth="1"/>
    <col min="5126" max="5126" width="12.75" style="181" bestFit="1" customWidth="1"/>
    <col min="5127" max="5127" width="13.125" style="181" bestFit="1" customWidth="1"/>
    <col min="5128" max="5128" width="16.375" style="181" bestFit="1" customWidth="1"/>
    <col min="5129" max="5129" width="14" style="181" bestFit="1" customWidth="1"/>
    <col min="5130" max="5130" width="16.375" style="181" bestFit="1" customWidth="1"/>
    <col min="5131" max="5131" width="16.5" style="181" bestFit="1" customWidth="1"/>
    <col min="5132" max="5132" width="16.875" style="181" bestFit="1" customWidth="1"/>
    <col min="5133" max="5133" width="9.25" style="181" bestFit="1" customWidth="1"/>
    <col min="5134" max="5134" width="13.125" style="181" customWidth="1"/>
    <col min="5135" max="5375" width="9" style="181"/>
    <col min="5376" max="5376" width="2.625" style="181" customWidth="1"/>
    <col min="5377" max="5377" width="7.625" style="181" customWidth="1"/>
    <col min="5378" max="5378" width="15" style="181" customWidth="1"/>
    <col min="5379" max="5379" width="40" style="181" customWidth="1"/>
    <col min="5380" max="5380" width="10.625" style="181" bestFit="1" customWidth="1"/>
    <col min="5381" max="5381" width="5.625" style="181" customWidth="1"/>
    <col min="5382" max="5382" width="12.75" style="181" bestFit="1" customWidth="1"/>
    <col min="5383" max="5383" width="13.125" style="181" bestFit="1" customWidth="1"/>
    <col min="5384" max="5384" width="16.375" style="181" bestFit="1" customWidth="1"/>
    <col min="5385" max="5385" width="14" style="181" bestFit="1" customWidth="1"/>
    <col min="5386" max="5386" width="16.375" style="181" bestFit="1" customWidth="1"/>
    <col min="5387" max="5387" width="16.5" style="181" bestFit="1" customWidth="1"/>
    <col min="5388" max="5388" width="16.875" style="181" bestFit="1" customWidth="1"/>
    <col min="5389" max="5389" width="9.25" style="181" bestFit="1" customWidth="1"/>
    <col min="5390" max="5390" width="13.125" style="181" customWidth="1"/>
    <col min="5391" max="5631" width="9" style="181"/>
    <col min="5632" max="5632" width="2.625" style="181" customWidth="1"/>
    <col min="5633" max="5633" width="7.625" style="181" customWidth="1"/>
    <col min="5634" max="5634" width="15" style="181" customWidth="1"/>
    <col min="5635" max="5635" width="40" style="181" customWidth="1"/>
    <col min="5636" max="5636" width="10.625" style="181" bestFit="1" customWidth="1"/>
    <col min="5637" max="5637" width="5.625" style="181" customWidth="1"/>
    <col min="5638" max="5638" width="12.75" style="181" bestFit="1" customWidth="1"/>
    <col min="5639" max="5639" width="13.125" style="181" bestFit="1" customWidth="1"/>
    <col min="5640" max="5640" width="16.375" style="181" bestFit="1" customWidth="1"/>
    <col min="5641" max="5641" width="14" style="181" bestFit="1" customWidth="1"/>
    <col min="5642" max="5642" width="16.375" style="181" bestFit="1" customWidth="1"/>
    <col min="5643" max="5643" width="16.5" style="181" bestFit="1" customWidth="1"/>
    <col min="5644" max="5644" width="16.875" style="181" bestFit="1" customWidth="1"/>
    <col min="5645" max="5645" width="9.25" style="181" bestFit="1" customWidth="1"/>
    <col min="5646" max="5646" width="13.125" style="181" customWidth="1"/>
    <col min="5647" max="5887" width="9" style="181"/>
    <col min="5888" max="5888" width="2.625" style="181" customWidth="1"/>
    <col min="5889" max="5889" width="7.625" style="181" customWidth="1"/>
    <col min="5890" max="5890" width="15" style="181" customWidth="1"/>
    <col min="5891" max="5891" width="40" style="181" customWidth="1"/>
    <col min="5892" max="5892" width="10.625" style="181" bestFit="1" customWidth="1"/>
    <col min="5893" max="5893" width="5.625" style="181" customWidth="1"/>
    <col min="5894" max="5894" width="12.75" style="181" bestFit="1" customWidth="1"/>
    <col min="5895" max="5895" width="13.125" style="181" bestFit="1" customWidth="1"/>
    <col min="5896" max="5896" width="16.375" style="181" bestFit="1" customWidth="1"/>
    <col min="5897" max="5897" width="14" style="181" bestFit="1" customWidth="1"/>
    <col min="5898" max="5898" width="16.375" style="181" bestFit="1" customWidth="1"/>
    <col min="5899" max="5899" width="16.5" style="181" bestFit="1" customWidth="1"/>
    <col min="5900" max="5900" width="16.875" style="181" bestFit="1" customWidth="1"/>
    <col min="5901" max="5901" width="9.25" style="181" bestFit="1" customWidth="1"/>
    <col min="5902" max="5902" width="13.125" style="181" customWidth="1"/>
    <col min="5903" max="6143" width="9" style="181"/>
    <col min="6144" max="6144" width="2.625" style="181" customWidth="1"/>
    <col min="6145" max="6145" width="7.625" style="181" customWidth="1"/>
    <col min="6146" max="6146" width="15" style="181" customWidth="1"/>
    <col min="6147" max="6147" width="40" style="181" customWidth="1"/>
    <col min="6148" max="6148" width="10.625" style="181" bestFit="1" customWidth="1"/>
    <col min="6149" max="6149" width="5.625" style="181" customWidth="1"/>
    <col min="6150" max="6150" width="12.75" style="181" bestFit="1" customWidth="1"/>
    <col min="6151" max="6151" width="13.125" style="181" bestFit="1" customWidth="1"/>
    <col min="6152" max="6152" width="16.375" style="181" bestFit="1" customWidth="1"/>
    <col min="6153" max="6153" width="14" style="181" bestFit="1" customWidth="1"/>
    <col min="6154" max="6154" width="16.375" style="181" bestFit="1" customWidth="1"/>
    <col min="6155" max="6155" width="16.5" style="181" bestFit="1" customWidth="1"/>
    <col min="6156" max="6156" width="16.875" style="181" bestFit="1" customWidth="1"/>
    <col min="6157" max="6157" width="9.25" style="181" bestFit="1" customWidth="1"/>
    <col min="6158" max="6158" width="13.125" style="181" customWidth="1"/>
    <col min="6159" max="6399" width="9" style="181"/>
    <col min="6400" max="6400" width="2.625" style="181" customWidth="1"/>
    <col min="6401" max="6401" width="7.625" style="181" customWidth="1"/>
    <col min="6402" max="6402" width="15" style="181" customWidth="1"/>
    <col min="6403" max="6403" width="40" style="181" customWidth="1"/>
    <col min="6404" max="6404" width="10.625" style="181" bestFit="1" customWidth="1"/>
    <col min="6405" max="6405" width="5.625" style="181" customWidth="1"/>
    <col min="6406" max="6406" width="12.75" style="181" bestFit="1" customWidth="1"/>
    <col min="6407" max="6407" width="13.125" style="181" bestFit="1" customWidth="1"/>
    <col min="6408" max="6408" width="16.375" style="181" bestFit="1" customWidth="1"/>
    <col min="6409" max="6409" width="14" style="181" bestFit="1" customWidth="1"/>
    <col min="6410" max="6410" width="16.375" style="181" bestFit="1" customWidth="1"/>
    <col min="6411" max="6411" width="16.5" style="181" bestFit="1" customWidth="1"/>
    <col min="6412" max="6412" width="16.875" style="181" bestFit="1" customWidth="1"/>
    <col min="6413" max="6413" width="9.25" style="181" bestFit="1" customWidth="1"/>
    <col min="6414" max="6414" width="13.125" style="181" customWidth="1"/>
    <col min="6415" max="6655" width="9" style="181"/>
    <col min="6656" max="6656" width="2.625" style="181" customWidth="1"/>
    <col min="6657" max="6657" width="7.625" style="181" customWidth="1"/>
    <col min="6658" max="6658" width="15" style="181" customWidth="1"/>
    <col min="6659" max="6659" width="40" style="181" customWidth="1"/>
    <col min="6660" max="6660" width="10.625" style="181" bestFit="1" customWidth="1"/>
    <col min="6661" max="6661" width="5.625" style="181" customWidth="1"/>
    <col min="6662" max="6662" width="12.75" style="181" bestFit="1" customWidth="1"/>
    <col min="6663" max="6663" width="13.125" style="181" bestFit="1" customWidth="1"/>
    <col min="6664" max="6664" width="16.375" style="181" bestFit="1" customWidth="1"/>
    <col min="6665" max="6665" width="14" style="181" bestFit="1" customWidth="1"/>
    <col min="6666" max="6666" width="16.375" style="181" bestFit="1" customWidth="1"/>
    <col min="6667" max="6667" width="16.5" style="181" bestFit="1" customWidth="1"/>
    <col min="6668" max="6668" width="16.875" style="181" bestFit="1" customWidth="1"/>
    <col min="6669" max="6669" width="9.25" style="181" bestFit="1" customWidth="1"/>
    <col min="6670" max="6670" width="13.125" style="181" customWidth="1"/>
    <col min="6671" max="6911" width="9" style="181"/>
    <col min="6912" max="6912" width="2.625" style="181" customWidth="1"/>
    <col min="6913" max="6913" width="7.625" style="181" customWidth="1"/>
    <col min="6914" max="6914" width="15" style="181" customWidth="1"/>
    <col min="6915" max="6915" width="40" style="181" customWidth="1"/>
    <col min="6916" max="6916" width="10.625" style="181" bestFit="1" customWidth="1"/>
    <col min="6917" max="6917" width="5.625" style="181" customWidth="1"/>
    <col min="6918" max="6918" width="12.75" style="181" bestFit="1" customWidth="1"/>
    <col min="6919" max="6919" width="13.125" style="181" bestFit="1" customWidth="1"/>
    <col min="6920" max="6920" width="16.375" style="181" bestFit="1" customWidth="1"/>
    <col min="6921" max="6921" width="14" style="181" bestFit="1" customWidth="1"/>
    <col min="6922" max="6922" width="16.375" style="181" bestFit="1" customWidth="1"/>
    <col min="6923" max="6923" width="16.5" style="181" bestFit="1" customWidth="1"/>
    <col min="6924" max="6924" width="16.875" style="181" bestFit="1" customWidth="1"/>
    <col min="6925" max="6925" width="9.25" style="181" bestFit="1" customWidth="1"/>
    <col min="6926" max="6926" width="13.125" style="181" customWidth="1"/>
    <col min="6927" max="7167" width="9" style="181"/>
    <col min="7168" max="7168" width="2.625" style="181" customWidth="1"/>
    <col min="7169" max="7169" width="7.625" style="181" customWidth="1"/>
    <col min="7170" max="7170" width="15" style="181" customWidth="1"/>
    <col min="7171" max="7171" width="40" style="181" customWidth="1"/>
    <col min="7172" max="7172" width="10.625" style="181" bestFit="1" customWidth="1"/>
    <col min="7173" max="7173" width="5.625" style="181" customWidth="1"/>
    <col min="7174" max="7174" width="12.75" style="181" bestFit="1" customWidth="1"/>
    <col min="7175" max="7175" width="13.125" style="181" bestFit="1" customWidth="1"/>
    <col min="7176" max="7176" width="16.375" style="181" bestFit="1" customWidth="1"/>
    <col min="7177" max="7177" width="14" style="181" bestFit="1" customWidth="1"/>
    <col min="7178" max="7178" width="16.375" style="181" bestFit="1" customWidth="1"/>
    <col min="7179" max="7179" width="16.5" style="181" bestFit="1" customWidth="1"/>
    <col min="7180" max="7180" width="16.875" style="181" bestFit="1" customWidth="1"/>
    <col min="7181" max="7181" width="9.25" style="181" bestFit="1" customWidth="1"/>
    <col min="7182" max="7182" width="13.125" style="181" customWidth="1"/>
    <col min="7183" max="7423" width="9" style="181"/>
    <col min="7424" max="7424" width="2.625" style="181" customWidth="1"/>
    <col min="7425" max="7425" width="7.625" style="181" customWidth="1"/>
    <col min="7426" max="7426" width="15" style="181" customWidth="1"/>
    <col min="7427" max="7427" width="40" style="181" customWidth="1"/>
    <col min="7428" max="7428" width="10.625" style="181" bestFit="1" customWidth="1"/>
    <col min="7429" max="7429" width="5.625" style="181" customWidth="1"/>
    <col min="7430" max="7430" width="12.75" style="181" bestFit="1" customWidth="1"/>
    <col min="7431" max="7431" width="13.125" style="181" bestFit="1" customWidth="1"/>
    <col min="7432" max="7432" width="16.375" style="181" bestFit="1" customWidth="1"/>
    <col min="7433" max="7433" width="14" style="181" bestFit="1" customWidth="1"/>
    <col min="7434" max="7434" width="16.375" style="181" bestFit="1" customWidth="1"/>
    <col min="7435" max="7435" width="16.5" style="181" bestFit="1" customWidth="1"/>
    <col min="7436" max="7436" width="16.875" style="181" bestFit="1" customWidth="1"/>
    <col min="7437" max="7437" width="9.25" style="181" bestFit="1" customWidth="1"/>
    <col min="7438" max="7438" width="13.125" style="181" customWidth="1"/>
    <col min="7439" max="7679" width="9" style="181"/>
    <col min="7680" max="7680" width="2.625" style="181" customWidth="1"/>
    <col min="7681" max="7681" width="7.625" style="181" customWidth="1"/>
    <col min="7682" max="7682" width="15" style="181" customWidth="1"/>
    <col min="7683" max="7683" width="40" style="181" customWidth="1"/>
    <col min="7684" max="7684" width="10.625" style="181" bestFit="1" customWidth="1"/>
    <col min="7685" max="7685" width="5.625" style="181" customWidth="1"/>
    <col min="7686" max="7686" width="12.75" style="181" bestFit="1" customWidth="1"/>
    <col min="7687" max="7687" width="13.125" style="181" bestFit="1" customWidth="1"/>
    <col min="7688" max="7688" width="16.375" style="181" bestFit="1" customWidth="1"/>
    <col min="7689" max="7689" width="14" style="181" bestFit="1" customWidth="1"/>
    <col min="7690" max="7690" width="16.375" style="181" bestFit="1" customWidth="1"/>
    <col min="7691" max="7691" width="16.5" style="181" bestFit="1" customWidth="1"/>
    <col min="7692" max="7692" width="16.875" style="181" bestFit="1" customWidth="1"/>
    <col min="7693" max="7693" width="9.25" style="181" bestFit="1" customWidth="1"/>
    <col min="7694" max="7694" width="13.125" style="181" customWidth="1"/>
    <col min="7695" max="7935" width="9" style="181"/>
    <col min="7936" max="7936" width="2.625" style="181" customWidth="1"/>
    <col min="7937" max="7937" width="7.625" style="181" customWidth="1"/>
    <col min="7938" max="7938" width="15" style="181" customWidth="1"/>
    <col min="7939" max="7939" width="40" style="181" customWidth="1"/>
    <col min="7940" max="7940" width="10.625" style="181" bestFit="1" customWidth="1"/>
    <col min="7941" max="7941" width="5.625" style="181" customWidth="1"/>
    <col min="7942" max="7942" width="12.75" style="181" bestFit="1" customWidth="1"/>
    <col min="7943" max="7943" width="13.125" style="181" bestFit="1" customWidth="1"/>
    <col min="7944" max="7944" width="16.375" style="181" bestFit="1" customWidth="1"/>
    <col min="7945" max="7945" width="14" style="181" bestFit="1" customWidth="1"/>
    <col min="7946" max="7946" width="16.375" style="181" bestFit="1" customWidth="1"/>
    <col min="7947" max="7947" width="16.5" style="181" bestFit="1" customWidth="1"/>
    <col min="7948" max="7948" width="16.875" style="181" bestFit="1" customWidth="1"/>
    <col min="7949" max="7949" width="9.25" style="181" bestFit="1" customWidth="1"/>
    <col min="7950" max="7950" width="13.125" style="181" customWidth="1"/>
    <col min="7951" max="8191" width="9" style="181"/>
    <col min="8192" max="8192" width="2.625" style="181" customWidth="1"/>
    <col min="8193" max="8193" width="7.625" style="181" customWidth="1"/>
    <col min="8194" max="8194" width="15" style="181" customWidth="1"/>
    <col min="8195" max="8195" width="40" style="181" customWidth="1"/>
    <col min="8196" max="8196" width="10.625" style="181" bestFit="1" customWidth="1"/>
    <col min="8197" max="8197" width="5.625" style="181" customWidth="1"/>
    <col min="8198" max="8198" width="12.75" style="181" bestFit="1" customWidth="1"/>
    <col min="8199" max="8199" width="13.125" style="181" bestFit="1" customWidth="1"/>
    <col min="8200" max="8200" width="16.375" style="181" bestFit="1" customWidth="1"/>
    <col min="8201" max="8201" width="14" style="181" bestFit="1" customWidth="1"/>
    <col min="8202" max="8202" width="16.375" style="181" bestFit="1" customWidth="1"/>
    <col min="8203" max="8203" width="16.5" style="181" bestFit="1" customWidth="1"/>
    <col min="8204" max="8204" width="16.875" style="181" bestFit="1" customWidth="1"/>
    <col min="8205" max="8205" width="9.25" style="181" bestFit="1" customWidth="1"/>
    <col min="8206" max="8206" width="13.125" style="181" customWidth="1"/>
    <col min="8207" max="8447" width="9" style="181"/>
    <col min="8448" max="8448" width="2.625" style="181" customWidth="1"/>
    <col min="8449" max="8449" width="7.625" style="181" customWidth="1"/>
    <col min="8450" max="8450" width="15" style="181" customWidth="1"/>
    <col min="8451" max="8451" width="40" style="181" customWidth="1"/>
    <col min="8452" max="8452" width="10.625" style="181" bestFit="1" customWidth="1"/>
    <col min="8453" max="8453" width="5.625" style="181" customWidth="1"/>
    <col min="8454" max="8454" width="12.75" style="181" bestFit="1" customWidth="1"/>
    <col min="8455" max="8455" width="13.125" style="181" bestFit="1" customWidth="1"/>
    <col min="8456" max="8456" width="16.375" style="181" bestFit="1" customWidth="1"/>
    <col min="8457" max="8457" width="14" style="181" bestFit="1" customWidth="1"/>
    <col min="8458" max="8458" width="16.375" style="181" bestFit="1" customWidth="1"/>
    <col min="8459" max="8459" width="16.5" style="181" bestFit="1" customWidth="1"/>
    <col min="8460" max="8460" width="16.875" style="181" bestFit="1" customWidth="1"/>
    <col min="8461" max="8461" width="9.25" style="181" bestFit="1" customWidth="1"/>
    <col min="8462" max="8462" width="13.125" style="181" customWidth="1"/>
    <col min="8463" max="8703" width="9" style="181"/>
    <col min="8704" max="8704" width="2.625" style="181" customWidth="1"/>
    <col min="8705" max="8705" width="7.625" style="181" customWidth="1"/>
    <col min="8706" max="8706" width="15" style="181" customWidth="1"/>
    <col min="8707" max="8707" width="40" style="181" customWidth="1"/>
    <col min="8708" max="8708" width="10.625" style="181" bestFit="1" customWidth="1"/>
    <col min="8709" max="8709" width="5.625" style="181" customWidth="1"/>
    <col min="8710" max="8710" width="12.75" style="181" bestFit="1" customWidth="1"/>
    <col min="8711" max="8711" width="13.125" style="181" bestFit="1" customWidth="1"/>
    <col min="8712" max="8712" width="16.375" style="181" bestFit="1" customWidth="1"/>
    <col min="8713" max="8713" width="14" style="181" bestFit="1" customWidth="1"/>
    <col min="8714" max="8714" width="16.375" style="181" bestFit="1" customWidth="1"/>
    <col min="8715" max="8715" width="16.5" style="181" bestFit="1" customWidth="1"/>
    <col min="8716" max="8716" width="16.875" style="181" bestFit="1" customWidth="1"/>
    <col min="8717" max="8717" width="9.25" style="181" bestFit="1" customWidth="1"/>
    <col min="8718" max="8718" width="13.125" style="181" customWidth="1"/>
    <col min="8719" max="8959" width="9" style="181"/>
    <col min="8960" max="8960" width="2.625" style="181" customWidth="1"/>
    <col min="8961" max="8961" width="7.625" style="181" customWidth="1"/>
    <col min="8962" max="8962" width="15" style="181" customWidth="1"/>
    <col min="8963" max="8963" width="40" style="181" customWidth="1"/>
    <col min="8964" max="8964" width="10.625" style="181" bestFit="1" customWidth="1"/>
    <col min="8965" max="8965" width="5.625" style="181" customWidth="1"/>
    <col min="8966" max="8966" width="12.75" style="181" bestFit="1" customWidth="1"/>
    <col min="8967" max="8967" width="13.125" style="181" bestFit="1" customWidth="1"/>
    <col min="8968" max="8968" width="16.375" style="181" bestFit="1" customWidth="1"/>
    <col min="8969" max="8969" width="14" style="181" bestFit="1" customWidth="1"/>
    <col min="8970" max="8970" width="16.375" style="181" bestFit="1" customWidth="1"/>
    <col min="8971" max="8971" width="16.5" style="181" bestFit="1" customWidth="1"/>
    <col min="8972" max="8972" width="16.875" style="181" bestFit="1" customWidth="1"/>
    <col min="8973" max="8973" width="9.25" style="181" bestFit="1" customWidth="1"/>
    <col min="8974" max="8974" width="13.125" style="181" customWidth="1"/>
    <col min="8975" max="9215" width="9" style="181"/>
    <col min="9216" max="9216" width="2.625" style="181" customWidth="1"/>
    <col min="9217" max="9217" width="7.625" style="181" customWidth="1"/>
    <col min="9218" max="9218" width="15" style="181" customWidth="1"/>
    <col min="9219" max="9219" width="40" style="181" customWidth="1"/>
    <col min="9220" max="9220" width="10.625" style="181" bestFit="1" customWidth="1"/>
    <col min="9221" max="9221" width="5.625" style="181" customWidth="1"/>
    <col min="9222" max="9222" width="12.75" style="181" bestFit="1" customWidth="1"/>
    <col min="9223" max="9223" width="13.125" style="181" bestFit="1" customWidth="1"/>
    <col min="9224" max="9224" width="16.375" style="181" bestFit="1" customWidth="1"/>
    <col min="9225" max="9225" width="14" style="181" bestFit="1" customWidth="1"/>
    <col min="9226" max="9226" width="16.375" style="181" bestFit="1" customWidth="1"/>
    <col min="9227" max="9227" width="16.5" style="181" bestFit="1" customWidth="1"/>
    <col min="9228" max="9228" width="16.875" style="181" bestFit="1" customWidth="1"/>
    <col min="9229" max="9229" width="9.25" style="181" bestFit="1" customWidth="1"/>
    <col min="9230" max="9230" width="13.125" style="181" customWidth="1"/>
    <col min="9231" max="9471" width="9" style="181"/>
    <col min="9472" max="9472" width="2.625" style="181" customWidth="1"/>
    <col min="9473" max="9473" width="7.625" style="181" customWidth="1"/>
    <col min="9474" max="9474" width="15" style="181" customWidth="1"/>
    <col min="9475" max="9475" width="40" style="181" customWidth="1"/>
    <col min="9476" max="9476" width="10.625" style="181" bestFit="1" customWidth="1"/>
    <col min="9477" max="9477" width="5.625" style="181" customWidth="1"/>
    <col min="9478" max="9478" width="12.75" style="181" bestFit="1" customWidth="1"/>
    <col min="9479" max="9479" width="13.125" style="181" bestFit="1" customWidth="1"/>
    <col min="9480" max="9480" width="16.375" style="181" bestFit="1" customWidth="1"/>
    <col min="9481" max="9481" width="14" style="181" bestFit="1" customWidth="1"/>
    <col min="9482" max="9482" width="16.375" style="181" bestFit="1" customWidth="1"/>
    <col min="9483" max="9483" width="16.5" style="181" bestFit="1" customWidth="1"/>
    <col min="9484" max="9484" width="16.875" style="181" bestFit="1" customWidth="1"/>
    <col min="9485" max="9485" width="9.25" style="181" bestFit="1" customWidth="1"/>
    <col min="9486" max="9486" width="13.125" style="181" customWidth="1"/>
    <col min="9487" max="9727" width="9" style="181"/>
    <col min="9728" max="9728" width="2.625" style="181" customWidth="1"/>
    <col min="9729" max="9729" width="7.625" style="181" customWidth="1"/>
    <col min="9730" max="9730" width="15" style="181" customWidth="1"/>
    <col min="9731" max="9731" width="40" style="181" customWidth="1"/>
    <col min="9732" max="9732" width="10.625" style="181" bestFit="1" customWidth="1"/>
    <col min="9733" max="9733" width="5.625" style="181" customWidth="1"/>
    <col min="9734" max="9734" width="12.75" style="181" bestFit="1" customWidth="1"/>
    <col min="9735" max="9735" width="13.125" style="181" bestFit="1" customWidth="1"/>
    <col min="9736" max="9736" width="16.375" style="181" bestFit="1" customWidth="1"/>
    <col min="9737" max="9737" width="14" style="181" bestFit="1" customWidth="1"/>
    <col min="9738" max="9738" width="16.375" style="181" bestFit="1" customWidth="1"/>
    <col min="9739" max="9739" width="16.5" style="181" bestFit="1" customWidth="1"/>
    <col min="9740" max="9740" width="16.875" style="181" bestFit="1" customWidth="1"/>
    <col min="9741" max="9741" width="9.25" style="181" bestFit="1" customWidth="1"/>
    <col min="9742" max="9742" width="13.125" style="181" customWidth="1"/>
    <col min="9743" max="9983" width="9" style="181"/>
    <col min="9984" max="9984" width="2.625" style="181" customWidth="1"/>
    <col min="9985" max="9985" width="7.625" style="181" customWidth="1"/>
    <col min="9986" max="9986" width="15" style="181" customWidth="1"/>
    <col min="9987" max="9987" width="40" style="181" customWidth="1"/>
    <col min="9988" max="9988" width="10.625" style="181" bestFit="1" customWidth="1"/>
    <col min="9989" max="9989" width="5.625" style="181" customWidth="1"/>
    <col min="9990" max="9990" width="12.75" style="181" bestFit="1" customWidth="1"/>
    <col min="9991" max="9991" width="13.125" style="181" bestFit="1" customWidth="1"/>
    <col min="9992" max="9992" width="16.375" style="181" bestFit="1" customWidth="1"/>
    <col min="9993" max="9993" width="14" style="181" bestFit="1" customWidth="1"/>
    <col min="9994" max="9994" width="16.375" style="181" bestFit="1" customWidth="1"/>
    <col min="9995" max="9995" width="16.5" style="181" bestFit="1" customWidth="1"/>
    <col min="9996" max="9996" width="16.875" style="181" bestFit="1" customWidth="1"/>
    <col min="9997" max="9997" width="9.25" style="181" bestFit="1" customWidth="1"/>
    <col min="9998" max="9998" width="13.125" style="181" customWidth="1"/>
    <col min="9999" max="10239" width="9" style="181"/>
    <col min="10240" max="10240" width="2.625" style="181" customWidth="1"/>
    <col min="10241" max="10241" width="7.625" style="181" customWidth="1"/>
    <col min="10242" max="10242" width="15" style="181" customWidth="1"/>
    <col min="10243" max="10243" width="40" style="181" customWidth="1"/>
    <col min="10244" max="10244" width="10.625" style="181" bestFit="1" customWidth="1"/>
    <col min="10245" max="10245" width="5.625" style="181" customWidth="1"/>
    <col min="10246" max="10246" width="12.75" style="181" bestFit="1" customWidth="1"/>
    <col min="10247" max="10247" width="13.125" style="181" bestFit="1" customWidth="1"/>
    <col min="10248" max="10248" width="16.375" style="181" bestFit="1" customWidth="1"/>
    <col min="10249" max="10249" width="14" style="181" bestFit="1" customWidth="1"/>
    <col min="10250" max="10250" width="16.375" style="181" bestFit="1" customWidth="1"/>
    <col min="10251" max="10251" width="16.5" style="181" bestFit="1" customWidth="1"/>
    <col min="10252" max="10252" width="16.875" style="181" bestFit="1" customWidth="1"/>
    <col min="10253" max="10253" width="9.25" style="181" bestFit="1" customWidth="1"/>
    <col min="10254" max="10254" width="13.125" style="181" customWidth="1"/>
    <col min="10255" max="10495" width="9" style="181"/>
    <col min="10496" max="10496" width="2.625" style="181" customWidth="1"/>
    <col min="10497" max="10497" width="7.625" style="181" customWidth="1"/>
    <col min="10498" max="10498" width="15" style="181" customWidth="1"/>
    <col min="10499" max="10499" width="40" style="181" customWidth="1"/>
    <col min="10500" max="10500" width="10.625" style="181" bestFit="1" customWidth="1"/>
    <col min="10501" max="10501" width="5.625" style="181" customWidth="1"/>
    <col min="10502" max="10502" width="12.75" style="181" bestFit="1" customWidth="1"/>
    <col min="10503" max="10503" width="13.125" style="181" bestFit="1" customWidth="1"/>
    <col min="10504" max="10504" width="16.375" style="181" bestFit="1" customWidth="1"/>
    <col min="10505" max="10505" width="14" style="181" bestFit="1" customWidth="1"/>
    <col min="10506" max="10506" width="16.375" style="181" bestFit="1" customWidth="1"/>
    <col min="10507" max="10507" width="16.5" style="181" bestFit="1" customWidth="1"/>
    <col min="10508" max="10508" width="16.875" style="181" bestFit="1" customWidth="1"/>
    <col min="10509" max="10509" width="9.25" style="181" bestFit="1" customWidth="1"/>
    <col min="10510" max="10510" width="13.125" style="181" customWidth="1"/>
    <col min="10511" max="10751" width="9" style="181"/>
    <col min="10752" max="10752" width="2.625" style="181" customWidth="1"/>
    <col min="10753" max="10753" width="7.625" style="181" customWidth="1"/>
    <col min="10754" max="10754" width="15" style="181" customWidth="1"/>
    <col min="10755" max="10755" width="40" style="181" customWidth="1"/>
    <col min="10756" max="10756" width="10.625" style="181" bestFit="1" customWidth="1"/>
    <col min="10757" max="10757" width="5.625" style="181" customWidth="1"/>
    <col min="10758" max="10758" width="12.75" style="181" bestFit="1" customWidth="1"/>
    <col min="10759" max="10759" width="13.125" style="181" bestFit="1" customWidth="1"/>
    <col min="10760" max="10760" width="16.375" style="181" bestFit="1" customWidth="1"/>
    <col min="10761" max="10761" width="14" style="181" bestFit="1" customWidth="1"/>
    <col min="10762" max="10762" width="16.375" style="181" bestFit="1" customWidth="1"/>
    <col min="10763" max="10763" width="16.5" style="181" bestFit="1" customWidth="1"/>
    <col min="10764" max="10764" width="16.875" style="181" bestFit="1" customWidth="1"/>
    <col min="10765" max="10765" width="9.25" style="181" bestFit="1" customWidth="1"/>
    <col min="10766" max="10766" width="13.125" style="181" customWidth="1"/>
    <col min="10767" max="11007" width="9" style="181"/>
    <col min="11008" max="11008" width="2.625" style="181" customWidth="1"/>
    <col min="11009" max="11009" width="7.625" style="181" customWidth="1"/>
    <col min="11010" max="11010" width="15" style="181" customWidth="1"/>
    <col min="11011" max="11011" width="40" style="181" customWidth="1"/>
    <col min="11012" max="11012" width="10.625" style="181" bestFit="1" customWidth="1"/>
    <col min="11013" max="11013" width="5.625" style="181" customWidth="1"/>
    <col min="11014" max="11014" width="12.75" style="181" bestFit="1" customWidth="1"/>
    <col min="11015" max="11015" width="13.125" style="181" bestFit="1" customWidth="1"/>
    <col min="11016" max="11016" width="16.375" style="181" bestFit="1" customWidth="1"/>
    <col min="11017" max="11017" width="14" style="181" bestFit="1" customWidth="1"/>
    <col min="11018" max="11018" width="16.375" style="181" bestFit="1" customWidth="1"/>
    <col min="11019" max="11019" width="16.5" style="181" bestFit="1" customWidth="1"/>
    <col min="11020" max="11020" width="16.875" style="181" bestFit="1" customWidth="1"/>
    <col min="11021" max="11021" width="9.25" style="181" bestFit="1" customWidth="1"/>
    <col min="11022" max="11022" width="13.125" style="181" customWidth="1"/>
    <col min="11023" max="11263" width="9" style="181"/>
    <col min="11264" max="11264" width="2.625" style="181" customWidth="1"/>
    <col min="11265" max="11265" width="7.625" style="181" customWidth="1"/>
    <col min="11266" max="11266" width="15" style="181" customWidth="1"/>
    <col min="11267" max="11267" width="40" style="181" customWidth="1"/>
    <col min="11268" max="11268" width="10.625" style="181" bestFit="1" customWidth="1"/>
    <col min="11269" max="11269" width="5.625" style="181" customWidth="1"/>
    <col min="11270" max="11270" width="12.75" style="181" bestFit="1" customWidth="1"/>
    <col min="11271" max="11271" width="13.125" style="181" bestFit="1" customWidth="1"/>
    <col min="11272" max="11272" width="16.375" style="181" bestFit="1" customWidth="1"/>
    <col min="11273" max="11273" width="14" style="181" bestFit="1" customWidth="1"/>
    <col min="11274" max="11274" width="16.375" style="181" bestFit="1" customWidth="1"/>
    <col min="11275" max="11275" width="16.5" style="181" bestFit="1" customWidth="1"/>
    <col min="11276" max="11276" width="16.875" style="181" bestFit="1" customWidth="1"/>
    <col min="11277" max="11277" width="9.25" style="181" bestFit="1" customWidth="1"/>
    <col min="11278" max="11278" width="13.125" style="181" customWidth="1"/>
    <col min="11279" max="11519" width="9" style="181"/>
    <col min="11520" max="11520" width="2.625" style="181" customWidth="1"/>
    <col min="11521" max="11521" width="7.625" style="181" customWidth="1"/>
    <col min="11522" max="11522" width="15" style="181" customWidth="1"/>
    <col min="11523" max="11523" width="40" style="181" customWidth="1"/>
    <col min="11524" max="11524" width="10.625" style="181" bestFit="1" customWidth="1"/>
    <col min="11525" max="11525" width="5.625" style="181" customWidth="1"/>
    <col min="11526" max="11526" width="12.75" style="181" bestFit="1" customWidth="1"/>
    <col min="11527" max="11527" width="13.125" style="181" bestFit="1" customWidth="1"/>
    <col min="11528" max="11528" width="16.375" style="181" bestFit="1" customWidth="1"/>
    <col min="11529" max="11529" width="14" style="181" bestFit="1" customWidth="1"/>
    <col min="11530" max="11530" width="16.375" style="181" bestFit="1" customWidth="1"/>
    <col min="11531" max="11531" width="16.5" style="181" bestFit="1" customWidth="1"/>
    <col min="11532" max="11532" width="16.875" style="181" bestFit="1" customWidth="1"/>
    <col min="11533" max="11533" width="9.25" style="181" bestFit="1" customWidth="1"/>
    <col min="11534" max="11534" width="13.125" style="181" customWidth="1"/>
    <col min="11535" max="11775" width="9" style="181"/>
    <col min="11776" max="11776" width="2.625" style="181" customWidth="1"/>
    <col min="11777" max="11777" width="7.625" style="181" customWidth="1"/>
    <col min="11778" max="11778" width="15" style="181" customWidth="1"/>
    <col min="11779" max="11779" width="40" style="181" customWidth="1"/>
    <col min="11780" max="11780" width="10.625" style="181" bestFit="1" customWidth="1"/>
    <col min="11781" max="11781" width="5.625" style="181" customWidth="1"/>
    <col min="11782" max="11782" width="12.75" style="181" bestFit="1" customWidth="1"/>
    <col min="11783" max="11783" width="13.125" style="181" bestFit="1" customWidth="1"/>
    <col min="11784" max="11784" width="16.375" style="181" bestFit="1" customWidth="1"/>
    <col min="11785" max="11785" width="14" style="181" bestFit="1" customWidth="1"/>
    <col min="11786" max="11786" width="16.375" style="181" bestFit="1" customWidth="1"/>
    <col min="11787" max="11787" width="16.5" style="181" bestFit="1" customWidth="1"/>
    <col min="11788" max="11788" width="16.875" style="181" bestFit="1" customWidth="1"/>
    <col min="11789" max="11789" width="9.25" style="181" bestFit="1" customWidth="1"/>
    <col min="11790" max="11790" width="13.125" style="181" customWidth="1"/>
    <col min="11791" max="12031" width="9" style="181"/>
    <col min="12032" max="12032" width="2.625" style="181" customWidth="1"/>
    <col min="12033" max="12033" width="7.625" style="181" customWidth="1"/>
    <col min="12034" max="12034" width="15" style="181" customWidth="1"/>
    <col min="12035" max="12035" width="40" style="181" customWidth="1"/>
    <col min="12036" max="12036" width="10.625" style="181" bestFit="1" customWidth="1"/>
    <col min="12037" max="12037" width="5.625" style="181" customWidth="1"/>
    <col min="12038" max="12038" width="12.75" style="181" bestFit="1" customWidth="1"/>
    <col min="12039" max="12039" width="13.125" style="181" bestFit="1" customWidth="1"/>
    <col min="12040" max="12040" width="16.375" style="181" bestFit="1" customWidth="1"/>
    <col min="12041" max="12041" width="14" style="181" bestFit="1" customWidth="1"/>
    <col min="12042" max="12042" width="16.375" style="181" bestFit="1" customWidth="1"/>
    <col min="12043" max="12043" width="16.5" style="181" bestFit="1" customWidth="1"/>
    <col min="12044" max="12044" width="16.875" style="181" bestFit="1" customWidth="1"/>
    <col min="12045" max="12045" width="9.25" style="181" bestFit="1" customWidth="1"/>
    <col min="12046" max="12046" width="13.125" style="181" customWidth="1"/>
    <col min="12047" max="12287" width="9" style="181"/>
    <col min="12288" max="12288" width="2.625" style="181" customWidth="1"/>
    <col min="12289" max="12289" width="7.625" style="181" customWidth="1"/>
    <col min="12290" max="12290" width="15" style="181" customWidth="1"/>
    <col min="12291" max="12291" width="40" style="181" customWidth="1"/>
    <col min="12292" max="12292" width="10.625" style="181" bestFit="1" customWidth="1"/>
    <col min="12293" max="12293" width="5.625" style="181" customWidth="1"/>
    <col min="12294" max="12294" width="12.75" style="181" bestFit="1" customWidth="1"/>
    <col min="12295" max="12295" width="13.125" style="181" bestFit="1" customWidth="1"/>
    <col min="12296" max="12296" width="16.375" style="181" bestFit="1" customWidth="1"/>
    <col min="12297" max="12297" width="14" style="181" bestFit="1" customWidth="1"/>
    <col min="12298" max="12298" width="16.375" style="181" bestFit="1" customWidth="1"/>
    <col min="12299" max="12299" width="16.5" style="181" bestFit="1" customWidth="1"/>
    <col min="12300" max="12300" width="16.875" style="181" bestFit="1" customWidth="1"/>
    <col min="12301" max="12301" width="9.25" style="181" bestFit="1" customWidth="1"/>
    <col min="12302" max="12302" width="13.125" style="181" customWidth="1"/>
    <col min="12303" max="12543" width="9" style="181"/>
    <col min="12544" max="12544" width="2.625" style="181" customWidth="1"/>
    <col min="12545" max="12545" width="7.625" style="181" customWidth="1"/>
    <col min="12546" max="12546" width="15" style="181" customWidth="1"/>
    <col min="12547" max="12547" width="40" style="181" customWidth="1"/>
    <col min="12548" max="12548" width="10.625" style="181" bestFit="1" customWidth="1"/>
    <col min="12549" max="12549" width="5.625" style="181" customWidth="1"/>
    <col min="12550" max="12550" width="12.75" style="181" bestFit="1" customWidth="1"/>
    <col min="12551" max="12551" width="13.125" style="181" bestFit="1" customWidth="1"/>
    <col min="12552" max="12552" width="16.375" style="181" bestFit="1" customWidth="1"/>
    <col min="12553" max="12553" width="14" style="181" bestFit="1" customWidth="1"/>
    <col min="12554" max="12554" width="16.375" style="181" bestFit="1" customWidth="1"/>
    <col min="12555" max="12555" width="16.5" style="181" bestFit="1" customWidth="1"/>
    <col min="12556" max="12556" width="16.875" style="181" bestFit="1" customWidth="1"/>
    <col min="12557" max="12557" width="9.25" style="181" bestFit="1" customWidth="1"/>
    <col min="12558" max="12558" width="13.125" style="181" customWidth="1"/>
    <col min="12559" max="12799" width="9" style="181"/>
    <col min="12800" max="12800" width="2.625" style="181" customWidth="1"/>
    <col min="12801" max="12801" width="7.625" style="181" customWidth="1"/>
    <col min="12802" max="12802" width="15" style="181" customWidth="1"/>
    <col min="12803" max="12803" width="40" style="181" customWidth="1"/>
    <col min="12804" max="12804" width="10.625" style="181" bestFit="1" customWidth="1"/>
    <col min="12805" max="12805" width="5.625" style="181" customWidth="1"/>
    <col min="12806" max="12806" width="12.75" style="181" bestFit="1" customWidth="1"/>
    <col min="12807" max="12807" width="13.125" style="181" bestFit="1" customWidth="1"/>
    <col min="12808" max="12808" width="16.375" style="181" bestFit="1" customWidth="1"/>
    <col min="12809" max="12809" width="14" style="181" bestFit="1" customWidth="1"/>
    <col min="12810" max="12810" width="16.375" style="181" bestFit="1" customWidth="1"/>
    <col min="12811" max="12811" width="16.5" style="181" bestFit="1" customWidth="1"/>
    <col min="12812" max="12812" width="16.875" style="181" bestFit="1" customWidth="1"/>
    <col min="12813" max="12813" width="9.25" style="181" bestFit="1" customWidth="1"/>
    <col min="12814" max="12814" width="13.125" style="181" customWidth="1"/>
    <col min="12815" max="13055" width="9" style="181"/>
    <col min="13056" max="13056" width="2.625" style="181" customWidth="1"/>
    <col min="13057" max="13057" width="7.625" style="181" customWidth="1"/>
    <col min="13058" max="13058" width="15" style="181" customWidth="1"/>
    <col min="13059" max="13059" width="40" style="181" customWidth="1"/>
    <col min="13060" max="13060" width="10.625" style="181" bestFit="1" customWidth="1"/>
    <col min="13061" max="13061" width="5.625" style="181" customWidth="1"/>
    <col min="13062" max="13062" width="12.75" style="181" bestFit="1" customWidth="1"/>
    <col min="13063" max="13063" width="13.125" style="181" bestFit="1" customWidth="1"/>
    <col min="13064" max="13064" width="16.375" style="181" bestFit="1" customWidth="1"/>
    <col min="13065" max="13065" width="14" style="181" bestFit="1" customWidth="1"/>
    <col min="13066" max="13066" width="16.375" style="181" bestFit="1" customWidth="1"/>
    <col min="13067" max="13067" width="16.5" style="181" bestFit="1" customWidth="1"/>
    <col min="13068" max="13068" width="16.875" style="181" bestFit="1" customWidth="1"/>
    <col min="13069" max="13069" width="9.25" style="181" bestFit="1" customWidth="1"/>
    <col min="13070" max="13070" width="13.125" style="181" customWidth="1"/>
    <col min="13071" max="13311" width="9" style="181"/>
    <col min="13312" max="13312" width="2.625" style="181" customWidth="1"/>
    <col min="13313" max="13313" width="7.625" style="181" customWidth="1"/>
    <col min="13314" max="13314" width="15" style="181" customWidth="1"/>
    <col min="13315" max="13315" width="40" style="181" customWidth="1"/>
    <col min="13316" max="13316" width="10.625" style="181" bestFit="1" customWidth="1"/>
    <col min="13317" max="13317" width="5.625" style="181" customWidth="1"/>
    <col min="13318" max="13318" width="12.75" style="181" bestFit="1" customWidth="1"/>
    <col min="13319" max="13319" width="13.125" style="181" bestFit="1" customWidth="1"/>
    <col min="13320" max="13320" width="16.375" style="181" bestFit="1" customWidth="1"/>
    <col min="13321" max="13321" width="14" style="181" bestFit="1" customWidth="1"/>
    <col min="13322" max="13322" width="16.375" style="181" bestFit="1" customWidth="1"/>
    <col min="13323" max="13323" width="16.5" style="181" bestFit="1" customWidth="1"/>
    <col min="13324" max="13324" width="16.875" style="181" bestFit="1" customWidth="1"/>
    <col min="13325" max="13325" width="9.25" style="181" bestFit="1" customWidth="1"/>
    <col min="13326" max="13326" width="13.125" style="181" customWidth="1"/>
    <col min="13327" max="13567" width="9" style="181"/>
    <col min="13568" max="13568" width="2.625" style="181" customWidth="1"/>
    <col min="13569" max="13569" width="7.625" style="181" customWidth="1"/>
    <col min="13570" max="13570" width="15" style="181" customWidth="1"/>
    <col min="13571" max="13571" width="40" style="181" customWidth="1"/>
    <col min="13572" max="13572" width="10.625" style="181" bestFit="1" customWidth="1"/>
    <col min="13573" max="13573" width="5.625" style="181" customWidth="1"/>
    <col min="13574" max="13574" width="12.75" style="181" bestFit="1" customWidth="1"/>
    <col min="13575" max="13575" width="13.125" style="181" bestFit="1" customWidth="1"/>
    <col min="13576" max="13576" width="16.375" style="181" bestFit="1" customWidth="1"/>
    <col min="13577" max="13577" width="14" style="181" bestFit="1" customWidth="1"/>
    <col min="13578" max="13578" width="16.375" style="181" bestFit="1" customWidth="1"/>
    <col min="13579" max="13579" width="16.5" style="181" bestFit="1" customWidth="1"/>
    <col min="13580" max="13580" width="16.875" style="181" bestFit="1" customWidth="1"/>
    <col min="13581" max="13581" width="9.25" style="181" bestFit="1" customWidth="1"/>
    <col min="13582" max="13582" width="13.125" style="181" customWidth="1"/>
    <col min="13583" max="13823" width="9" style="181"/>
    <col min="13824" max="13824" width="2.625" style="181" customWidth="1"/>
    <col min="13825" max="13825" width="7.625" style="181" customWidth="1"/>
    <col min="13826" max="13826" width="15" style="181" customWidth="1"/>
    <col min="13827" max="13827" width="40" style="181" customWidth="1"/>
    <col min="13828" max="13828" width="10.625" style="181" bestFit="1" customWidth="1"/>
    <col min="13829" max="13829" width="5.625" style="181" customWidth="1"/>
    <col min="13830" max="13830" width="12.75" style="181" bestFit="1" customWidth="1"/>
    <col min="13831" max="13831" width="13.125" style="181" bestFit="1" customWidth="1"/>
    <col min="13832" max="13832" width="16.375" style="181" bestFit="1" customWidth="1"/>
    <col min="13833" max="13833" width="14" style="181" bestFit="1" customWidth="1"/>
    <col min="13834" max="13834" width="16.375" style="181" bestFit="1" customWidth="1"/>
    <col min="13835" max="13835" width="16.5" style="181" bestFit="1" customWidth="1"/>
    <col min="13836" max="13836" width="16.875" style="181" bestFit="1" customWidth="1"/>
    <col min="13837" max="13837" width="9.25" style="181" bestFit="1" customWidth="1"/>
    <col min="13838" max="13838" width="13.125" style="181" customWidth="1"/>
    <col min="13839" max="14079" width="9" style="181"/>
    <col min="14080" max="14080" width="2.625" style="181" customWidth="1"/>
    <col min="14081" max="14081" width="7.625" style="181" customWidth="1"/>
    <col min="14082" max="14082" width="15" style="181" customWidth="1"/>
    <col min="14083" max="14083" width="40" style="181" customWidth="1"/>
    <col min="14084" max="14084" width="10.625" style="181" bestFit="1" customWidth="1"/>
    <col min="14085" max="14085" width="5.625" style="181" customWidth="1"/>
    <col min="14086" max="14086" width="12.75" style="181" bestFit="1" customWidth="1"/>
    <col min="14087" max="14087" width="13.125" style="181" bestFit="1" customWidth="1"/>
    <col min="14088" max="14088" width="16.375" style="181" bestFit="1" customWidth="1"/>
    <col min="14089" max="14089" width="14" style="181" bestFit="1" customWidth="1"/>
    <col min="14090" max="14090" width="16.375" style="181" bestFit="1" customWidth="1"/>
    <col min="14091" max="14091" width="16.5" style="181" bestFit="1" customWidth="1"/>
    <col min="14092" max="14092" width="16.875" style="181" bestFit="1" customWidth="1"/>
    <col min="14093" max="14093" width="9.25" style="181" bestFit="1" customWidth="1"/>
    <col min="14094" max="14094" width="13.125" style="181" customWidth="1"/>
    <col min="14095" max="14335" width="9" style="181"/>
    <col min="14336" max="14336" width="2.625" style="181" customWidth="1"/>
    <col min="14337" max="14337" width="7.625" style="181" customWidth="1"/>
    <col min="14338" max="14338" width="15" style="181" customWidth="1"/>
    <col min="14339" max="14339" width="40" style="181" customWidth="1"/>
    <col min="14340" max="14340" width="10.625" style="181" bestFit="1" customWidth="1"/>
    <col min="14341" max="14341" width="5.625" style="181" customWidth="1"/>
    <col min="14342" max="14342" width="12.75" style="181" bestFit="1" customWidth="1"/>
    <col min="14343" max="14343" width="13.125" style="181" bestFit="1" customWidth="1"/>
    <col min="14344" max="14344" width="16.375" style="181" bestFit="1" customWidth="1"/>
    <col min="14345" max="14345" width="14" style="181" bestFit="1" customWidth="1"/>
    <col min="14346" max="14346" width="16.375" style="181" bestFit="1" customWidth="1"/>
    <col min="14347" max="14347" width="16.5" style="181" bestFit="1" customWidth="1"/>
    <col min="14348" max="14348" width="16.875" style="181" bestFit="1" customWidth="1"/>
    <col min="14349" max="14349" width="9.25" style="181" bestFit="1" customWidth="1"/>
    <col min="14350" max="14350" width="13.125" style="181" customWidth="1"/>
    <col min="14351" max="14591" width="9" style="181"/>
    <col min="14592" max="14592" width="2.625" style="181" customWidth="1"/>
    <col min="14593" max="14593" width="7.625" style="181" customWidth="1"/>
    <col min="14594" max="14594" width="15" style="181" customWidth="1"/>
    <col min="14595" max="14595" width="40" style="181" customWidth="1"/>
    <col min="14596" max="14596" width="10.625" style="181" bestFit="1" customWidth="1"/>
    <col min="14597" max="14597" width="5.625" style="181" customWidth="1"/>
    <col min="14598" max="14598" width="12.75" style="181" bestFit="1" customWidth="1"/>
    <col min="14599" max="14599" width="13.125" style="181" bestFit="1" customWidth="1"/>
    <col min="14600" max="14600" width="16.375" style="181" bestFit="1" customWidth="1"/>
    <col min="14601" max="14601" width="14" style="181" bestFit="1" customWidth="1"/>
    <col min="14602" max="14602" width="16.375" style="181" bestFit="1" customWidth="1"/>
    <col min="14603" max="14603" width="16.5" style="181" bestFit="1" customWidth="1"/>
    <col min="14604" max="14604" width="16.875" style="181" bestFit="1" customWidth="1"/>
    <col min="14605" max="14605" width="9.25" style="181" bestFit="1" customWidth="1"/>
    <col min="14606" max="14606" width="13.125" style="181" customWidth="1"/>
    <col min="14607" max="14847" width="9" style="181"/>
    <col min="14848" max="14848" width="2.625" style="181" customWidth="1"/>
    <col min="14849" max="14849" width="7.625" style="181" customWidth="1"/>
    <col min="14850" max="14850" width="15" style="181" customWidth="1"/>
    <col min="14851" max="14851" width="40" style="181" customWidth="1"/>
    <col min="14852" max="14852" width="10.625" style="181" bestFit="1" customWidth="1"/>
    <col min="14853" max="14853" width="5.625" style="181" customWidth="1"/>
    <col min="14854" max="14854" width="12.75" style="181" bestFit="1" customWidth="1"/>
    <col min="14855" max="14855" width="13.125" style="181" bestFit="1" customWidth="1"/>
    <col min="14856" max="14856" width="16.375" style="181" bestFit="1" customWidth="1"/>
    <col min="14857" max="14857" width="14" style="181" bestFit="1" customWidth="1"/>
    <col min="14858" max="14858" width="16.375" style="181" bestFit="1" customWidth="1"/>
    <col min="14859" max="14859" width="16.5" style="181" bestFit="1" customWidth="1"/>
    <col min="14860" max="14860" width="16.875" style="181" bestFit="1" customWidth="1"/>
    <col min="14861" max="14861" width="9.25" style="181" bestFit="1" customWidth="1"/>
    <col min="14862" max="14862" width="13.125" style="181" customWidth="1"/>
    <col min="14863" max="15103" width="9" style="181"/>
    <col min="15104" max="15104" width="2.625" style="181" customWidth="1"/>
    <col min="15105" max="15105" width="7.625" style="181" customWidth="1"/>
    <col min="15106" max="15106" width="15" style="181" customWidth="1"/>
    <col min="15107" max="15107" width="40" style="181" customWidth="1"/>
    <col min="15108" max="15108" width="10.625" style="181" bestFit="1" customWidth="1"/>
    <col min="15109" max="15109" width="5.625" style="181" customWidth="1"/>
    <col min="15110" max="15110" width="12.75" style="181" bestFit="1" customWidth="1"/>
    <col min="15111" max="15111" width="13.125" style="181" bestFit="1" customWidth="1"/>
    <col min="15112" max="15112" width="16.375" style="181" bestFit="1" customWidth="1"/>
    <col min="15113" max="15113" width="14" style="181" bestFit="1" customWidth="1"/>
    <col min="15114" max="15114" width="16.375" style="181" bestFit="1" customWidth="1"/>
    <col min="15115" max="15115" width="16.5" style="181" bestFit="1" customWidth="1"/>
    <col min="15116" max="15116" width="16.875" style="181" bestFit="1" customWidth="1"/>
    <col min="15117" max="15117" width="9.25" style="181" bestFit="1" customWidth="1"/>
    <col min="15118" max="15118" width="13.125" style="181" customWidth="1"/>
    <col min="15119" max="15359" width="9" style="181"/>
    <col min="15360" max="15360" width="2.625" style="181" customWidth="1"/>
    <col min="15361" max="15361" width="7.625" style="181" customWidth="1"/>
    <col min="15362" max="15362" width="15" style="181" customWidth="1"/>
    <col min="15363" max="15363" width="40" style="181" customWidth="1"/>
    <col min="15364" max="15364" width="10.625" style="181" bestFit="1" customWidth="1"/>
    <col min="15365" max="15365" width="5.625" style="181" customWidth="1"/>
    <col min="15366" max="15366" width="12.75" style="181" bestFit="1" customWidth="1"/>
    <col min="15367" max="15367" width="13.125" style="181" bestFit="1" customWidth="1"/>
    <col min="15368" max="15368" width="16.375" style="181" bestFit="1" customWidth="1"/>
    <col min="15369" max="15369" width="14" style="181" bestFit="1" customWidth="1"/>
    <col min="15370" max="15370" width="16.375" style="181" bestFit="1" customWidth="1"/>
    <col min="15371" max="15371" width="16.5" style="181" bestFit="1" customWidth="1"/>
    <col min="15372" max="15372" width="16.875" style="181" bestFit="1" customWidth="1"/>
    <col min="15373" max="15373" width="9.25" style="181" bestFit="1" customWidth="1"/>
    <col min="15374" max="15374" width="13.125" style="181" customWidth="1"/>
    <col min="15375" max="15615" width="9" style="181"/>
    <col min="15616" max="15616" width="2.625" style="181" customWidth="1"/>
    <col min="15617" max="15617" width="7.625" style="181" customWidth="1"/>
    <col min="15618" max="15618" width="15" style="181" customWidth="1"/>
    <col min="15619" max="15619" width="40" style="181" customWidth="1"/>
    <col min="15620" max="15620" width="10.625" style="181" bestFit="1" customWidth="1"/>
    <col min="15621" max="15621" width="5.625" style="181" customWidth="1"/>
    <col min="15622" max="15622" width="12.75" style="181" bestFit="1" customWidth="1"/>
    <col min="15623" max="15623" width="13.125" style="181" bestFit="1" customWidth="1"/>
    <col min="15624" max="15624" width="16.375" style="181" bestFit="1" customWidth="1"/>
    <col min="15625" max="15625" width="14" style="181" bestFit="1" customWidth="1"/>
    <col min="15626" max="15626" width="16.375" style="181" bestFit="1" customWidth="1"/>
    <col min="15627" max="15627" width="16.5" style="181" bestFit="1" customWidth="1"/>
    <col min="15628" max="15628" width="16.875" style="181" bestFit="1" customWidth="1"/>
    <col min="15629" max="15629" width="9.25" style="181" bestFit="1" customWidth="1"/>
    <col min="15630" max="15630" width="13.125" style="181" customWidth="1"/>
    <col min="15631" max="15871" width="9" style="181"/>
    <col min="15872" max="15872" width="2.625" style="181" customWidth="1"/>
    <col min="15873" max="15873" width="7.625" style="181" customWidth="1"/>
    <col min="15874" max="15874" width="15" style="181" customWidth="1"/>
    <col min="15875" max="15875" width="40" style="181" customWidth="1"/>
    <col min="15876" max="15876" width="10.625" style="181" bestFit="1" customWidth="1"/>
    <col min="15877" max="15877" width="5.625" style="181" customWidth="1"/>
    <col min="15878" max="15878" width="12.75" style="181" bestFit="1" customWidth="1"/>
    <col min="15879" max="15879" width="13.125" style="181" bestFit="1" customWidth="1"/>
    <col min="15880" max="15880" width="16.375" style="181" bestFit="1" customWidth="1"/>
    <col min="15881" max="15881" width="14" style="181" bestFit="1" customWidth="1"/>
    <col min="15882" max="15882" width="16.375" style="181" bestFit="1" customWidth="1"/>
    <col min="15883" max="15883" width="16.5" style="181" bestFit="1" customWidth="1"/>
    <col min="15884" max="15884" width="16.875" style="181" bestFit="1" customWidth="1"/>
    <col min="15885" max="15885" width="9.25" style="181" bestFit="1" customWidth="1"/>
    <col min="15886" max="15886" width="13.125" style="181" customWidth="1"/>
    <col min="15887" max="16127" width="9" style="181"/>
    <col min="16128" max="16128" width="2.625" style="181" customWidth="1"/>
    <col min="16129" max="16129" width="7.625" style="181" customWidth="1"/>
    <col min="16130" max="16130" width="15" style="181" customWidth="1"/>
    <col min="16131" max="16131" width="40" style="181" customWidth="1"/>
    <col min="16132" max="16132" width="10.625" style="181" bestFit="1" customWidth="1"/>
    <col min="16133" max="16133" width="5.625" style="181" customWidth="1"/>
    <col min="16134" max="16134" width="12.75" style="181" bestFit="1" customWidth="1"/>
    <col min="16135" max="16135" width="13.125" style="181" bestFit="1" customWidth="1"/>
    <col min="16136" max="16136" width="16.375" style="181" bestFit="1" customWidth="1"/>
    <col min="16137" max="16137" width="14" style="181" bestFit="1" customWidth="1"/>
    <col min="16138" max="16138" width="16.375" style="181" bestFit="1" customWidth="1"/>
    <col min="16139" max="16139" width="16.5" style="181" bestFit="1" customWidth="1"/>
    <col min="16140" max="16140" width="16.875" style="181" bestFit="1" customWidth="1"/>
    <col min="16141" max="16141" width="9.25" style="181" bestFit="1" customWidth="1"/>
    <col min="16142" max="16142" width="13.125" style="181" customWidth="1"/>
    <col min="16143" max="16384" width="9" style="181"/>
  </cols>
  <sheetData>
    <row r="1" spans="1:16" s="85" customFormat="1" ht="23.25" x14ac:dyDescent="0.45">
      <c r="A1" s="1041" t="s">
        <v>93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84"/>
      <c r="P1" s="84"/>
    </row>
    <row r="2" spans="1:16" s="85" customFormat="1" ht="23.25" x14ac:dyDescent="0.45">
      <c r="A2" s="1041" t="s">
        <v>94</v>
      </c>
      <c r="B2" s="1041"/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84"/>
      <c r="P2" s="84"/>
    </row>
    <row r="3" spans="1:16" s="85" customFormat="1" ht="23.25" x14ac:dyDescent="0.45">
      <c r="A3" s="1042" t="s">
        <v>95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84"/>
      <c r="P3" s="84"/>
    </row>
    <row r="4" spans="1:16" s="86" customFormat="1" ht="21" customHeight="1" x14ac:dyDescent="0.45">
      <c r="A4" s="831" t="s">
        <v>96</v>
      </c>
      <c r="B4" s="832"/>
      <c r="C4" s="837" t="s">
        <v>97</v>
      </c>
      <c r="D4" s="1043" t="s">
        <v>98</v>
      </c>
      <c r="E4" s="1046" t="s">
        <v>99</v>
      </c>
      <c r="F4" s="1049" t="s">
        <v>100</v>
      </c>
      <c r="G4" s="1050"/>
      <c r="H4" s="1051"/>
      <c r="I4" s="1051"/>
      <c r="J4" s="1051"/>
      <c r="K4" s="1052"/>
      <c r="L4" s="1025" t="s">
        <v>101</v>
      </c>
      <c r="M4" s="1025" t="s">
        <v>102</v>
      </c>
      <c r="N4" s="1025" t="s">
        <v>103</v>
      </c>
      <c r="O4" s="84"/>
      <c r="P4" s="84"/>
    </row>
    <row r="5" spans="1:16" s="86" customFormat="1" ht="21" x14ac:dyDescent="0.45">
      <c r="A5" s="833"/>
      <c r="B5" s="834"/>
      <c r="C5" s="838"/>
      <c r="D5" s="1044"/>
      <c r="E5" s="1047"/>
      <c r="F5" s="1039" t="s">
        <v>104</v>
      </c>
      <c r="G5" s="1039"/>
      <c r="H5" s="1040" t="s">
        <v>105</v>
      </c>
      <c r="I5" s="1031"/>
      <c r="J5" s="1032" t="s">
        <v>106</v>
      </c>
      <c r="K5" s="1032"/>
      <c r="L5" s="1025"/>
      <c r="M5" s="1025"/>
      <c r="N5" s="1025"/>
      <c r="O5" s="84"/>
      <c r="P5" s="84"/>
    </row>
    <row r="6" spans="1:16" s="86" customFormat="1" ht="21" x14ac:dyDescent="0.45">
      <c r="A6" s="835"/>
      <c r="B6" s="836"/>
      <c r="C6" s="839"/>
      <c r="D6" s="1045"/>
      <c r="E6" s="1048"/>
      <c r="F6" s="1039"/>
      <c r="G6" s="1039"/>
      <c r="H6" s="87" t="s">
        <v>107</v>
      </c>
      <c r="I6" s="88" t="s">
        <v>108</v>
      </c>
      <c r="J6" s="89" t="s">
        <v>109</v>
      </c>
      <c r="K6" s="88" t="s">
        <v>110</v>
      </c>
      <c r="L6" s="1025"/>
      <c r="M6" s="1025"/>
      <c r="N6" s="1025"/>
      <c r="O6" s="84"/>
      <c r="P6" s="84"/>
    </row>
    <row r="7" spans="1:16" s="94" customFormat="1" ht="18" x14ac:dyDescent="0.4">
      <c r="A7" s="90" t="s">
        <v>111</v>
      </c>
      <c r="B7" s="90"/>
      <c r="C7" s="91"/>
      <c r="D7" s="92"/>
      <c r="E7" s="93">
        <f>SUM(E8:E33)</f>
        <v>5890030</v>
      </c>
      <c r="F7" s="93"/>
      <c r="G7" s="93">
        <f t="shared" ref="G7:N7" si="0">SUM(G8:G33)</f>
        <v>313191.5</v>
      </c>
      <c r="H7" s="93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313191.5</v>
      </c>
      <c r="M7" s="93">
        <f t="shared" si="0"/>
        <v>0</v>
      </c>
      <c r="N7" s="93">
        <f t="shared" si="0"/>
        <v>5576838.5</v>
      </c>
      <c r="O7" s="84"/>
      <c r="P7" s="84"/>
    </row>
    <row r="8" spans="1:16" s="104" customFormat="1" ht="54" x14ac:dyDescent="0.2">
      <c r="A8" s="95"/>
      <c r="B8" s="96" t="s">
        <v>112</v>
      </c>
      <c r="C8" s="97" t="s">
        <v>113</v>
      </c>
      <c r="D8" s="98" t="s">
        <v>114</v>
      </c>
      <c r="E8" s="99">
        <v>461735</v>
      </c>
      <c r="F8" s="100">
        <v>0.05</v>
      </c>
      <c r="G8" s="99">
        <f t="shared" ref="G8:G15" si="1">SUM(E8*F8)</f>
        <v>23086.75</v>
      </c>
      <c r="H8" s="100"/>
      <c r="I8" s="99"/>
      <c r="J8" s="101"/>
      <c r="K8" s="101"/>
      <c r="L8" s="99">
        <f>SUM(G8+H8+J8)</f>
        <v>23086.75</v>
      </c>
      <c r="M8" s="102">
        <f>SUM(I8+K8)</f>
        <v>0</v>
      </c>
      <c r="N8" s="103">
        <f>SUM(E8-L8-M8)</f>
        <v>438648.25</v>
      </c>
      <c r="O8" s="84"/>
      <c r="P8" s="84"/>
    </row>
    <row r="9" spans="1:16" s="104" customFormat="1" ht="54" x14ac:dyDescent="0.2">
      <c r="A9" s="95"/>
      <c r="B9" s="96" t="s">
        <v>115</v>
      </c>
      <c r="C9" s="97" t="s">
        <v>116</v>
      </c>
      <c r="D9" s="98" t="s">
        <v>117</v>
      </c>
      <c r="E9" s="99">
        <v>1030000</v>
      </c>
      <c r="F9" s="100">
        <v>0.05</v>
      </c>
      <c r="G9" s="99">
        <f t="shared" si="1"/>
        <v>51500</v>
      </c>
      <c r="H9" s="100"/>
      <c r="I9" s="99"/>
      <c r="J9" s="101"/>
      <c r="K9" s="101"/>
      <c r="L9" s="99">
        <f t="shared" ref="L9:L92" si="2">SUM(G9+H9+J9)</f>
        <v>51500</v>
      </c>
      <c r="M9" s="102">
        <f t="shared" ref="M9:M92" si="3">SUM(I9+K9)</f>
        <v>0</v>
      </c>
      <c r="N9" s="103">
        <f t="shared" ref="N9:N92" si="4">SUM(E9-L9-M9)</f>
        <v>978500</v>
      </c>
      <c r="O9" s="84"/>
      <c r="P9" s="84"/>
    </row>
    <row r="10" spans="1:16" s="104" customFormat="1" ht="54" x14ac:dyDescent="0.2">
      <c r="A10" s="95"/>
      <c r="B10" s="96" t="s">
        <v>118</v>
      </c>
      <c r="C10" s="97" t="s">
        <v>119</v>
      </c>
      <c r="D10" s="98" t="s">
        <v>120</v>
      </c>
      <c r="E10" s="99">
        <v>461735</v>
      </c>
      <c r="F10" s="100">
        <v>0.05</v>
      </c>
      <c r="G10" s="99">
        <f t="shared" si="1"/>
        <v>23086.75</v>
      </c>
      <c r="H10" s="100"/>
      <c r="I10" s="99"/>
      <c r="J10" s="101"/>
      <c r="K10" s="101"/>
      <c r="L10" s="99">
        <f t="shared" si="2"/>
        <v>23086.75</v>
      </c>
      <c r="M10" s="102">
        <f t="shared" si="3"/>
        <v>0</v>
      </c>
      <c r="N10" s="103">
        <f t="shared" si="4"/>
        <v>438648.25</v>
      </c>
      <c r="O10" s="84"/>
      <c r="P10" s="84"/>
    </row>
    <row r="11" spans="1:16" s="104" customFormat="1" ht="54" x14ac:dyDescent="0.2">
      <c r="A11" s="95"/>
      <c r="B11" s="96" t="s">
        <v>118</v>
      </c>
      <c r="C11" s="97" t="s">
        <v>121</v>
      </c>
      <c r="D11" s="98" t="s">
        <v>122</v>
      </c>
      <c r="E11" s="99">
        <v>893100</v>
      </c>
      <c r="F11" s="100">
        <v>0.05</v>
      </c>
      <c r="G11" s="99">
        <f t="shared" si="1"/>
        <v>44655</v>
      </c>
      <c r="H11" s="100"/>
      <c r="I11" s="99"/>
      <c r="J11" s="101"/>
      <c r="K11" s="101"/>
      <c r="L11" s="99">
        <f t="shared" si="2"/>
        <v>44655</v>
      </c>
      <c r="M11" s="102">
        <f t="shared" si="3"/>
        <v>0</v>
      </c>
      <c r="N11" s="103">
        <f t="shared" si="4"/>
        <v>848445</v>
      </c>
      <c r="O11" s="84"/>
      <c r="P11" s="84"/>
    </row>
    <row r="12" spans="1:16" s="104" customFormat="1" ht="54" x14ac:dyDescent="0.2">
      <c r="A12" s="95"/>
      <c r="B12" s="96" t="s">
        <v>118</v>
      </c>
      <c r="C12" s="97" t="s">
        <v>123</v>
      </c>
      <c r="D12" s="98" t="s">
        <v>124</v>
      </c>
      <c r="E12" s="99">
        <v>309930</v>
      </c>
      <c r="F12" s="100">
        <v>0.05</v>
      </c>
      <c r="G12" s="99">
        <f t="shared" si="1"/>
        <v>15496.5</v>
      </c>
      <c r="H12" s="100"/>
      <c r="I12" s="99"/>
      <c r="J12" s="101"/>
      <c r="K12" s="101"/>
      <c r="L12" s="99">
        <f t="shared" si="2"/>
        <v>15496.5</v>
      </c>
      <c r="M12" s="102">
        <f t="shared" si="3"/>
        <v>0</v>
      </c>
      <c r="N12" s="103">
        <f t="shared" si="4"/>
        <v>294433.5</v>
      </c>
      <c r="O12" s="84"/>
      <c r="P12" s="84"/>
    </row>
    <row r="13" spans="1:16" s="104" customFormat="1" ht="54" x14ac:dyDescent="0.2">
      <c r="A13" s="95"/>
      <c r="B13" s="96" t="s">
        <v>118</v>
      </c>
      <c r="C13" s="97" t="s">
        <v>125</v>
      </c>
      <c r="D13" s="98" t="s">
        <v>126</v>
      </c>
      <c r="E13" s="99">
        <v>182240</v>
      </c>
      <c r="F13" s="100">
        <v>0.05</v>
      </c>
      <c r="G13" s="99">
        <f t="shared" si="1"/>
        <v>9112</v>
      </c>
      <c r="H13" s="100"/>
      <c r="I13" s="99"/>
      <c r="J13" s="101"/>
      <c r="K13" s="101"/>
      <c r="L13" s="99">
        <f t="shared" si="2"/>
        <v>9112</v>
      </c>
      <c r="M13" s="102">
        <f t="shared" si="3"/>
        <v>0</v>
      </c>
      <c r="N13" s="103">
        <f t="shared" si="4"/>
        <v>173128</v>
      </c>
      <c r="O13" s="84"/>
      <c r="P13" s="84"/>
    </row>
    <row r="14" spans="1:16" s="104" customFormat="1" ht="54" x14ac:dyDescent="0.2">
      <c r="A14" s="95"/>
      <c r="B14" s="96" t="s">
        <v>118</v>
      </c>
      <c r="C14" s="97" t="s">
        <v>127</v>
      </c>
      <c r="D14" s="98" t="s">
        <v>128</v>
      </c>
      <c r="E14" s="99">
        <v>107890</v>
      </c>
      <c r="F14" s="100">
        <v>0.05</v>
      </c>
      <c r="G14" s="99">
        <f t="shared" si="1"/>
        <v>5394.5</v>
      </c>
      <c r="H14" s="100"/>
      <c r="I14" s="99"/>
      <c r="J14" s="101"/>
      <c r="K14" s="101"/>
      <c r="L14" s="99">
        <f t="shared" si="2"/>
        <v>5394.5</v>
      </c>
      <c r="M14" s="102">
        <f t="shared" si="3"/>
        <v>0</v>
      </c>
      <c r="N14" s="103">
        <f t="shared" si="4"/>
        <v>102495.5</v>
      </c>
      <c r="O14" s="84"/>
      <c r="P14" s="84"/>
    </row>
    <row r="15" spans="1:16" s="104" customFormat="1" ht="54" x14ac:dyDescent="0.2">
      <c r="A15" s="95"/>
      <c r="B15" s="96" t="s">
        <v>129</v>
      </c>
      <c r="C15" s="97" t="s">
        <v>130</v>
      </c>
      <c r="D15" s="98" t="s">
        <v>131</v>
      </c>
      <c r="E15" s="99">
        <v>280000</v>
      </c>
      <c r="F15" s="100">
        <v>0.05</v>
      </c>
      <c r="G15" s="99">
        <f t="shared" si="1"/>
        <v>14000</v>
      </c>
      <c r="H15" s="100"/>
      <c r="I15" s="99"/>
      <c r="J15" s="101"/>
      <c r="K15" s="101"/>
      <c r="L15" s="99">
        <f t="shared" si="2"/>
        <v>14000</v>
      </c>
      <c r="M15" s="102">
        <f t="shared" si="3"/>
        <v>0</v>
      </c>
      <c r="N15" s="103">
        <f t="shared" si="4"/>
        <v>266000</v>
      </c>
      <c r="O15" s="84"/>
      <c r="P15" s="84"/>
    </row>
    <row r="16" spans="1:16" s="104" customFormat="1" ht="36" x14ac:dyDescent="0.2">
      <c r="A16" s="95"/>
      <c r="B16" s="96" t="s">
        <v>132</v>
      </c>
      <c r="C16" s="97" t="s">
        <v>133</v>
      </c>
      <c r="D16" s="98" t="s">
        <v>134</v>
      </c>
      <c r="E16" s="99">
        <v>36400</v>
      </c>
      <c r="F16" s="100">
        <v>0.15</v>
      </c>
      <c r="G16" s="99">
        <f t="shared" ref="G16:G25" si="5">SUM(E16*F16)</f>
        <v>5460</v>
      </c>
      <c r="H16" s="100"/>
      <c r="I16" s="99"/>
      <c r="J16" s="101"/>
      <c r="K16" s="101"/>
      <c r="L16" s="99">
        <f t="shared" si="2"/>
        <v>5460</v>
      </c>
      <c r="M16" s="102">
        <f t="shared" si="3"/>
        <v>0</v>
      </c>
      <c r="N16" s="103">
        <f t="shared" si="4"/>
        <v>30940</v>
      </c>
      <c r="O16" s="84"/>
      <c r="P16" s="84"/>
    </row>
    <row r="17" spans="1:16" s="104" customFormat="1" ht="36" x14ac:dyDescent="0.2">
      <c r="A17" s="95"/>
      <c r="B17" s="96" t="s">
        <v>135</v>
      </c>
      <c r="C17" s="97" t="s">
        <v>136</v>
      </c>
      <c r="D17" s="98" t="s">
        <v>134</v>
      </c>
      <c r="E17" s="99">
        <v>150500</v>
      </c>
      <c r="F17" s="100">
        <v>0.15</v>
      </c>
      <c r="G17" s="99">
        <f t="shared" si="5"/>
        <v>22575</v>
      </c>
      <c r="H17" s="100"/>
      <c r="I17" s="99"/>
      <c r="J17" s="101"/>
      <c r="K17" s="101"/>
      <c r="L17" s="99">
        <f t="shared" si="2"/>
        <v>22575</v>
      </c>
      <c r="M17" s="102">
        <f t="shared" si="3"/>
        <v>0</v>
      </c>
      <c r="N17" s="103">
        <f t="shared" si="4"/>
        <v>127925</v>
      </c>
      <c r="O17" s="84"/>
      <c r="P17" s="84"/>
    </row>
    <row r="18" spans="1:16" s="104" customFormat="1" ht="36" x14ac:dyDescent="0.2">
      <c r="A18" s="95"/>
      <c r="B18" s="96" t="s">
        <v>137</v>
      </c>
      <c r="C18" s="97" t="s">
        <v>138</v>
      </c>
      <c r="D18" s="98" t="s">
        <v>139</v>
      </c>
      <c r="E18" s="99">
        <v>6000</v>
      </c>
      <c r="F18" s="100">
        <v>0.05</v>
      </c>
      <c r="G18" s="99">
        <f t="shared" si="5"/>
        <v>300</v>
      </c>
      <c r="H18" s="100"/>
      <c r="I18" s="99"/>
      <c r="J18" s="101"/>
      <c r="K18" s="101"/>
      <c r="L18" s="99">
        <f t="shared" si="2"/>
        <v>300</v>
      </c>
      <c r="M18" s="102">
        <f t="shared" si="3"/>
        <v>0</v>
      </c>
      <c r="N18" s="103">
        <f t="shared" si="4"/>
        <v>5700</v>
      </c>
      <c r="O18" s="84"/>
      <c r="P18" s="84"/>
    </row>
    <row r="19" spans="1:16" s="104" customFormat="1" ht="36" x14ac:dyDescent="0.2">
      <c r="A19" s="95"/>
      <c r="B19" s="96" t="s">
        <v>140</v>
      </c>
      <c r="C19" s="97" t="s">
        <v>141</v>
      </c>
      <c r="D19" s="98" t="s">
        <v>142</v>
      </c>
      <c r="E19" s="99">
        <v>6000</v>
      </c>
      <c r="F19" s="100">
        <v>0.05</v>
      </c>
      <c r="G19" s="99">
        <f t="shared" si="5"/>
        <v>300</v>
      </c>
      <c r="H19" s="100"/>
      <c r="I19" s="99"/>
      <c r="J19" s="101"/>
      <c r="K19" s="101"/>
      <c r="L19" s="99">
        <f t="shared" si="2"/>
        <v>300</v>
      </c>
      <c r="M19" s="102">
        <f t="shared" si="3"/>
        <v>0</v>
      </c>
      <c r="N19" s="103">
        <f t="shared" si="4"/>
        <v>5700</v>
      </c>
      <c r="O19" s="84"/>
      <c r="P19" s="84"/>
    </row>
    <row r="20" spans="1:16" s="104" customFormat="1" ht="36" x14ac:dyDescent="0.2">
      <c r="A20" s="95"/>
      <c r="B20" s="96" t="s">
        <v>143</v>
      </c>
      <c r="C20" s="97" t="s">
        <v>144</v>
      </c>
      <c r="D20" s="98" t="s">
        <v>145</v>
      </c>
      <c r="E20" s="99">
        <v>6000</v>
      </c>
      <c r="F20" s="100">
        <v>0.05</v>
      </c>
      <c r="G20" s="99">
        <f t="shared" si="5"/>
        <v>300</v>
      </c>
      <c r="H20" s="100"/>
      <c r="I20" s="99"/>
      <c r="J20" s="101"/>
      <c r="K20" s="101"/>
      <c r="L20" s="99">
        <f t="shared" si="2"/>
        <v>300</v>
      </c>
      <c r="M20" s="102">
        <f t="shared" si="3"/>
        <v>0</v>
      </c>
      <c r="N20" s="103">
        <f t="shared" si="4"/>
        <v>5700</v>
      </c>
      <c r="O20" s="84"/>
      <c r="P20" s="84"/>
    </row>
    <row r="21" spans="1:16" s="104" customFormat="1" ht="36" x14ac:dyDescent="0.2">
      <c r="A21" s="95"/>
      <c r="B21" s="96" t="s">
        <v>146</v>
      </c>
      <c r="C21" s="97" t="s">
        <v>147</v>
      </c>
      <c r="D21" s="98" t="s">
        <v>148</v>
      </c>
      <c r="E21" s="99">
        <v>8000</v>
      </c>
      <c r="F21" s="100">
        <v>0.05</v>
      </c>
      <c r="G21" s="99">
        <f t="shared" si="5"/>
        <v>400</v>
      </c>
      <c r="H21" s="100"/>
      <c r="I21" s="99"/>
      <c r="J21" s="101"/>
      <c r="K21" s="101"/>
      <c r="L21" s="99">
        <f t="shared" si="2"/>
        <v>400</v>
      </c>
      <c r="M21" s="102">
        <f t="shared" si="3"/>
        <v>0</v>
      </c>
      <c r="N21" s="103">
        <f t="shared" si="4"/>
        <v>7600</v>
      </c>
      <c r="O21" s="84"/>
      <c r="P21" s="84"/>
    </row>
    <row r="22" spans="1:16" s="104" customFormat="1" ht="36" x14ac:dyDescent="0.2">
      <c r="A22" s="95"/>
      <c r="B22" s="96" t="s">
        <v>149</v>
      </c>
      <c r="C22" s="97" t="s">
        <v>150</v>
      </c>
      <c r="D22" s="98" t="s">
        <v>151</v>
      </c>
      <c r="E22" s="99">
        <v>8000</v>
      </c>
      <c r="F22" s="100">
        <v>0.05</v>
      </c>
      <c r="G22" s="99">
        <f t="shared" si="5"/>
        <v>400</v>
      </c>
      <c r="H22" s="100"/>
      <c r="I22" s="99"/>
      <c r="J22" s="101"/>
      <c r="K22" s="101"/>
      <c r="L22" s="99">
        <f t="shared" si="2"/>
        <v>400</v>
      </c>
      <c r="M22" s="102">
        <f t="shared" si="3"/>
        <v>0</v>
      </c>
      <c r="N22" s="103">
        <f t="shared" si="4"/>
        <v>7600</v>
      </c>
      <c r="O22" s="84"/>
      <c r="P22" s="84"/>
    </row>
    <row r="23" spans="1:16" s="104" customFormat="1" ht="36" x14ac:dyDescent="0.2">
      <c r="A23" s="95"/>
      <c r="B23" s="96" t="s">
        <v>152</v>
      </c>
      <c r="C23" s="97" t="s">
        <v>153</v>
      </c>
      <c r="D23" s="98" t="s">
        <v>154</v>
      </c>
      <c r="E23" s="99">
        <v>40000</v>
      </c>
      <c r="F23" s="100">
        <v>0.05</v>
      </c>
      <c r="G23" s="99">
        <f t="shared" si="5"/>
        <v>2000</v>
      </c>
      <c r="H23" s="100"/>
      <c r="I23" s="99"/>
      <c r="J23" s="101"/>
      <c r="K23" s="101"/>
      <c r="L23" s="99">
        <f t="shared" si="2"/>
        <v>2000</v>
      </c>
      <c r="M23" s="102">
        <f t="shared" si="3"/>
        <v>0</v>
      </c>
      <c r="N23" s="103">
        <f t="shared" si="4"/>
        <v>38000</v>
      </c>
      <c r="O23" s="84"/>
      <c r="P23" s="84"/>
    </row>
    <row r="24" spans="1:16" s="104" customFormat="1" ht="36" x14ac:dyDescent="0.2">
      <c r="A24" s="95"/>
      <c r="B24" s="96" t="s">
        <v>155</v>
      </c>
      <c r="C24" s="97" t="s">
        <v>156</v>
      </c>
      <c r="D24" s="98" t="s">
        <v>157</v>
      </c>
      <c r="E24" s="99">
        <v>8000</v>
      </c>
      <c r="F24" s="100">
        <v>0.05</v>
      </c>
      <c r="G24" s="99">
        <f t="shared" si="5"/>
        <v>400</v>
      </c>
      <c r="H24" s="100"/>
      <c r="I24" s="99"/>
      <c r="J24" s="101"/>
      <c r="K24" s="101"/>
      <c r="L24" s="99">
        <f t="shared" si="2"/>
        <v>400</v>
      </c>
      <c r="M24" s="102">
        <f t="shared" si="3"/>
        <v>0</v>
      </c>
      <c r="N24" s="103">
        <f t="shared" si="4"/>
        <v>7600</v>
      </c>
      <c r="O24" s="84"/>
      <c r="P24" s="84"/>
    </row>
    <row r="25" spans="1:16" s="108" customFormat="1" ht="36" x14ac:dyDescent="0.2">
      <c r="A25" s="95"/>
      <c r="B25" s="96" t="s">
        <v>158</v>
      </c>
      <c r="C25" s="105" t="s">
        <v>159</v>
      </c>
      <c r="D25" s="106" t="s">
        <v>160</v>
      </c>
      <c r="E25" s="99">
        <v>312000</v>
      </c>
      <c r="F25" s="107">
        <v>0.05</v>
      </c>
      <c r="G25" s="99">
        <f t="shared" si="5"/>
        <v>15600</v>
      </c>
      <c r="H25" s="107"/>
      <c r="I25" s="99"/>
      <c r="J25" s="105"/>
      <c r="K25" s="105"/>
      <c r="L25" s="99">
        <f t="shared" si="2"/>
        <v>15600</v>
      </c>
      <c r="M25" s="102">
        <f t="shared" si="3"/>
        <v>0</v>
      </c>
      <c r="N25" s="103">
        <f t="shared" si="4"/>
        <v>296400</v>
      </c>
      <c r="O25" s="84"/>
      <c r="P25" s="84"/>
    </row>
    <row r="26" spans="1:16" s="108" customFormat="1" ht="108" x14ac:dyDescent="0.2">
      <c r="A26" s="109"/>
      <c r="B26" s="110" t="s">
        <v>161</v>
      </c>
      <c r="C26" s="111" t="s">
        <v>162</v>
      </c>
      <c r="D26" s="112" t="s">
        <v>163</v>
      </c>
      <c r="E26" s="113">
        <v>595000</v>
      </c>
      <c r="F26" s="114">
        <v>0.05</v>
      </c>
      <c r="G26" s="113">
        <f t="shared" ref="G26:G32" si="6">SUM(E26*F26)</f>
        <v>29750</v>
      </c>
      <c r="H26" s="113">
        <v>0</v>
      </c>
      <c r="I26" s="113">
        <v>0</v>
      </c>
      <c r="J26" s="113">
        <v>0</v>
      </c>
      <c r="K26" s="113">
        <v>0</v>
      </c>
      <c r="L26" s="113">
        <f t="shared" si="2"/>
        <v>29750</v>
      </c>
      <c r="M26" s="113">
        <f t="shared" si="3"/>
        <v>0</v>
      </c>
      <c r="N26" s="102">
        <f t="shared" si="4"/>
        <v>565250</v>
      </c>
      <c r="O26" s="84"/>
      <c r="P26" s="84"/>
    </row>
    <row r="27" spans="1:16" s="108" customFormat="1" ht="72" x14ac:dyDescent="0.2">
      <c r="A27" s="109"/>
      <c r="B27" s="110" t="s">
        <v>164</v>
      </c>
      <c r="C27" s="111" t="s">
        <v>165</v>
      </c>
      <c r="D27" s="112" t="s">
        <v>166</v>
      </c>
      <c r="E27" s="113">
        <v>91000</v>
      </c>
      <c r="F27" s="114">
        <v>0.05</v>
      </c>
      <c r="G27" s="113">
        <f t="shared" si="6"/>
        <v>4550</v>
      </c>
      <c r="H27" s="113">
        <v>0</v>
      </c>
      <c r="I27" s="113">
        <v>0</v>
      </c>
      <c r="J27" s="113">
        <v>0</v>
      </c>
      <c r="K27" s="113">
        <v>0</v>
      </c>
      <c r="L27" s="113">
        <f t="shared" si="2"/>
        <v>4550</v>
      </c>
      <c r="M27" s="113">
        <f t="shared" si="3"/>
        <v>0</v>
      </c>
      <c r="N27" s="102">
        <f t="shared" si="4"/>
        <v>86450</v>
      </c>
      <c r="O27" s="84"/>
      <c r="P27" s="84"/>
    </row>
    <row r="28" spans="1:16" s="108" customFormat="1" ht="72" x14ac:dyDescent="0.2">
      <c r="A28" s="109"/>
      <c r="B28" s="110" t="s">
        <v>167</v>
      </c>
      <c r="C28" s="111" t="s">
        <v>168</v>
      </c>
      <c r="D28" s="112" t="s">
        <v>169</v>
      </c>
      <c r="E28" s="113">
        <v>140000</v>
      </c>
      <c r="F28" s="114">
        <v>0.05</v>
      </c>
      <c r="G28" s="113">
        <f t="shared" si="6"/>
        <v>7000</v>
      </c>
      <c r="H28" s="113">
        <v>0</v>
      </c>
      <c r="I28" s="113">
        <v>0</v>
      </c>
      <c r="J28" s="113">
        <v>0</v>
      </c>
      <c r="K28" s="113">
        <v>0</v>
      </c>
      <c r="L28" s="113">
        <f t="shared" si="2"/>
        <v>7000</v>
      </c>
      <c r="M28" s="113">
        <f t="shared" si="3"/>
        <v>0</v>
      </c>
      <c r="N28" s="102">
        <f t="shared" si="4"/>
        <v>133000</v>
      </c>
      <c r="O28" s="84"/>
      <c r="P28" s="84"/>
    </row>
    <row r="29" spans="1:16" s="108" customFormat="1" ht="90" x14ac:dyDescent="0.2">
      <c r="A29" s="109"/>
      <c r="B29" s="110" t="s">
        <v>170</v>
      </c>
      <c r="C29" s="111" t="s">
        <v>171</v>
      </c>
      <c r="D29" s="112" t="s">
        <v>172</v>
      </c>
      <c r="E29" s="113">
        <v>490000</v>
      </c>
      <c r="F29" s="114">
        <v>0.05</v>
      </c>
      <c r="G29" s="113">
        <f t="shared" si="6"/>
        <v>24500</v>
      </c>
      <c r="H29" s="113">
        <v>0</v>
      </c>
      <c r="I29" s="113">
        <v>0</v>
      </c>
      <c r="J29" s="113">
        <v>0</v>
      </c>
      <c r="K29" s="113">
        <v>0</v>
      </c>
      <c r="L29" s="113">
        <f t="shared" si="2"/>
        <v>24500</v>
      </c>
      <c r="M29" s="113">
        <f t="shared" si="3"/>
        <v>0</v>
      </c>
      <c r="N29" s="102">
        <f t="shared" si="4"/>
        <v>465500</v>
      </c>
      <c r="O29" s="84"/>
      <c r="P29" s="84"/>
    </row>
    <row r="30" spans="1:16" s="108" customFormat="1" ht="90" x14ac:dyDescent="0.2">
      <c r="A30" s="95"/>
      <c r="B30" s="96" t="s">
        <v>173</v>
      </c>
      <c r="C30" s="97" t="s">
        <v>174</v>
      </c>
      <c r="D30" s="98" t="s">
        <v>175</v>
      </c>
      <c r="E30" s="113">
        <v>161000</v>
      </c>
      <c r="F30" s="114">
        <v>0.05</v>
      </c>
      <c r="G30" s="113">
        <f t="shared" si="6"/>
        <v>8050</v>
      </c>
      <c r="H30" s="113">
        <v>0</v>
      </c>
      <c r="I30" s="113">
        <v>0</v>
      </c>
      <c r="J30" s="113">
        <v>0</v>
      </c>
      <c r="K30" s="113">
        <v>0</v>
      </c>
      <c r="L30" s="113">
        <f t="shared" si="2"/>
        <v>8050</v>
      </c>
      <c r="M30" s="113">
        <f t="shared" si="3"/>
        <v>0</v>
      </c>
      <c r="N30" s="102">
        <f t="shared" si="4"/>
        <v>152950</v>
      </c>
      <c r="O30" s="84"/>
      <c r="P30" s="84"/>
    </row>
    <row r="31" spans="1:16" s="108" customFormat="1" ht="54" x14ac:dyDescent="0.2">
      <c r="A31" s="109"/>
      <c r="B31" s="110" t="s">
        <v>176</v>
      </c>
      <c r="C31" s="105" t="s">
        <v>177</v>
      </c>
      <c r="D31" s="98" t="s">
        <v>178</v>
      </c>
      <c r="E31" s="99">
        <v>5000</v>
      </c>
      <c r="F31" s="114">
        <v>0.05</v>
      </c>
      <c r="G31" s="113">
        <f t="shared" si="6"/>
        <v>250</v>
      </c>
      <c r="H31" s="113">
        <v>0</v>
      </c>
      <c r="I31" s="113">
        <v>0</v>
      </c>
      <c r="J31" s="113">
        <v>0</v>
      </c>
      <c r="K31" s="113">
        <v>0</v>
      </c>
      <c r="L31" s="113">
        <f t="shared" si="2"/>
        <v>250</v>
      </c>
      <c r="M31" s="113">
        <f t="shared" si="3"/>
        <v>0</v>
      </c>
      <c r="N31" s="102">
        <f t="shared" si="4"/>
        <v>4750</v>
      </c>
      <c r="O31" s="84"/>
      <c r="P31" s="84"/>
    </row>
    <row r="32" spans="1:16" s="108" customFormat="1" ht="72" x14ac:dyDescent="0.2">
      <c r="A32" s="109"/>
      <c r="B32" s="110" t="s">
        <v>179</v>
      </c>
      <c r="C32" s="105" t="s">
        <v>180</v>
      </c>
      <c r="D32" s="98" t="s">
        <v>181</v>
      </c>
      <c r="E32" s="99">
        <v>94500</v>
      </c>
      <c r="F32" s="114">
        <v>0.05</v>
      </c>
      <c r="G32" s="113">
        <f t="shared" si="6"/>
        <v>4725</v>
      </c>
      <c r="H32" s="113">
        <v>0</v>
      </c>
      <c r="I32" s="113">
        <v>0</v>
      </c>
      <c r="J32" s="113">
        <v>0</v>
      </c>
      <c r="K32" s="113">
        <v>0</v>
      </c>
      <c r="L32" s="113">
        <f t="shared" si="2"/>
        <v>4725</v>
      </c>
      <c r="M32" s="113">
        <f t="shared" si="3"/>
        <v>0</v>
      </c>
      <c r="N32" s="102">
        <f t="shared" si="4"/>
        <v>89775</v>
      </c>
      <c r="O32" s="84"/>
      <c r="P32" s="84"/>
    </row>
    <row r="33" spans="1:16" s="108" customFormat="1" ht="72" x14ac:dyDescent="0.2">
      <c r="A33" s="109"/>
      <c r="B33" s="115" t="s">
        <v>182</v>
      </c>
      <c r="C33" s="105" t="s">
        <v>183</v>
      </c>
      <c r="D33" s="98" t="s">
        <v>184</v>
      </c>
      <c r="E33" s="99">
        <v>6000</v>
      </c>
      <c r="F33" s="116">
        <v>0.05</v>
      </c>
      <c r="G33" s="113">
        <f>SUM(E33*F33)</f>
        <v>300</v>
      </c>
      <c r="H33" s="113">
        <v>0</v>
      </c>
      <c r="I33" s="113">
        <v>0</v>
      </c>
      <c r="J33" s="113">
        <v>0</v>
      </c>
      <c r="K33" s="113">
        <v>0</v>
      </c>
      <c r="L33" s="113">
        <f>SUM(G33+H33+J33)</f>
        <v>300</v>
      </c>
      <c r="M33" s="113">
        <f>SUM(I33+K33)</f>
        <v>0</v>
      </c>
      <c r="N33" s="102">
        <f>SUM(E33-L33-M33)</f>
        <v>5700</v>
      </c>
      <c r="O33" s="84"/>
      <c r="P33" s="84"/>
    </row>
    <row r="34" spans="1:16" s="94" customFormat="1" ht="18" x14ac:dyDescent="0.4">
      <c r="A34" s="90" t="s">
        <v>185</v>
      </c>
      <c r="B34" s="90"/>
      <c r="C34" s="91"/>
      <c r="D34" s="91"/>
      <c r="E34" s="93">
        <f>SUM(E35:E40)</f>
        <v>488778</v>
      </c>
      <c r="F34" s="93"/>
      <c r="G34" s="93">
        <f t="shared" ref="G34:N34" si="7">SUM(G35:G40)</f>
        <v>18366.75</v>
      </c>
      <c r="H34" s="93">
        <f t="shared" si="7"/>
        <v>6244.92</v>
      </c>
      <c r="I34" s="93">
        <f t="shared" si="7"/>
        <v>3122.46</v>
      </c>
      <c r="J34" s="93">
        <f t="shared" si="7"/>
        <v>0</v>
      </c>
      <c r="K34" s="93">
        <f t="shared" si="7"/>
        <v>0</v>
      </c>
      <c r="L34" s="93">
        <f t="shared" si="7"/>
        <v>24611.67</v>
      </c>
      <c r="M34" s="93">
        <f t="shared" si="7"/>
        <v>3122.46</v>
      </c>
      <c r="N34" s="93">
        <f t="shared" si="7"/>
        <v>461043.87</v>
      </c>
      <c r="O34" s="84"/>
      <c r="P34" s="84"/>
    </row>
    <row r="35" spans="1:16" s="104" customFormat="1" ht="36" x14ac:dyDescent="0.2">
      <c r="A35" s="95"/>
      <c r="B35" s="96" t="s">
        <v>186</v>
      </c>
      <c r="C35" s="97" t="s">
        <v>187</v>
      </c>
      <c r="D35" s="98" t="s">
        <v>188</v>
      </c>
      <c r="E35" s="99">
        <v>8160</v>
      </c>
      <c r="F35" s="100">
        <v>0.15</v>
      </c>
      <c r="G35" s="99">
        <f>SUM(E35*F35)</f>
        <v>1224</v>
      </c>
      <c r="H35" s="100"/>
      <c r="I35" s="99"/>
      <c r="J35" s="101"/>
      <c r="K35" s="101"/>
      <c r="L35" s="99">
        <f t="shared" si="2"/>
        <v>1224</v>
      </c>
      <c r="M35" s="102">
        <f t="shared" si="3"/>
        <v>0</v>
      </c>
      <c r="N35" s="103">
        <f t="shared" si="4"/>
        <v>6936</v>
      </c>
      <c r="O35" s="84"/>
      <c r="P35" s="84"/>
    </row>
    <row r="36" spans="1:16" s="104" customFormat="1" ht="54" x14ac:dyDescent="0.2">
      <c r="A36" s="95"/>
      <c r="B36" s="96" t="s">
        <v>189</v>
      </c>
      <c r="C36" s="97" t="s">
        <v>190</v>
      </c>
      <c r="D36" s="98" t="s">
        <v>191</v>
      </c>
      <c r="E36" s="99">
        <v>167580</v>
      </c>
      <c r="F36" s="100">
        <v>0.05</v>
      </c>
      <c r="G36" s="99">
        <f>SUM(E36*F36)</f>
        <v>8379</v>
      </c>
      <c r="H36" s="100"/>
      <c r="I36" s="99"/>
      <c r="J36" s="101"/>
      <c r="K36" s="101"/>
      <c r="L36" s="99">
        <f t="shared" si="2"/>
        <v>8379</v>
      </c>
      <c r="M36" s="102">
        <f t="shared" si="3"/>
        <v>0</v>
      </c>
      <c r="N36" s="103">
        <f t="shared" si="4"/>
        <v>159201</v>
      </c>
      <c r="O36" s="84"/>
      <c r="P36" s="84"/>
    </row>
    <row r="37" spans="1:16" s="104" customFormat="1" ht="54" x14ac:dyDescent="0.2">
      <c r="A37" s="95"/>
      <c r="B37" s="96" t="s">
        <v>192</v>
      </c>
      <c r="C37" s="97" t="s">
        <v>193</v>
      </c>
      <c r="D37" s="98" t="s">
        <v>194</v>
      </c>
      <c r="E37" s="99">
        <v>125685</v>
      </c>
      <c r="F37" s="100">
        <v>0.05</v>
      </c>
      <c r="G37" s="99">
        <f>SUM(E37*F37)</f>
        <v>6284.25</v>
      </c>
      <c r="H37" s="100"/>
      <c r="I37" s="99"/>
      <c r="J37" s="101"/>
      <c r="K37" s="101"/>
      <c r="L37" s="99">
        <f t="shared" si="2"/>
        <v>6284.25</v>
      </c>
      <c r="M37" s="102">
        <f t="shared" si="3"/>
        <v>0</v>
      </c>
      <c r="N37" s="103">
        <f t="shared" si="4"/>
        <v>119400.75</v>
      </c>
      <c r="O37" s="84"/>
      <c r="P37" s="84"/>
    </row>
    <row r="38" spans="1:16" s="104" customFormat="1" ht="54" x14ac:dyDescent="0.2">
      <c r="A38" s="95"/>
      <c r="B38" s="96" t="s">
        <v>195</v>
      </c>
      <c r="C38" s="97" t="s">
        <v>196</v>
      </c>
      <c r="D38" s="98" t="s">
        <v>197</v>
      </c>
      <c r="E38" s="99">
        <v>22050</v>
      </c>
      <c r="F38" s="100">
        <v>0.05</v>
      </c>
      <c r="G38" s="99">
        <f>SUM(E38*F38)</f>
        <v>1102.5</v>
      </c>
      <c r="H38" s="100"/>
      <c r="I38" s="99"/>
      <c r="J38" s="101"/>
      <c r="K38" s="101"/>
      <c r="L38" s="99">
        <f t="shared" si="2"/>
        <v>1102.5</v>
      </c>
      <c r="M38" s="102">
        <f t="shared" si="3"/>
        <v>0</v>
      </c>
      <c r="N38" s="103">
        <f t="shared" si="4"/>
        <v>20947.5</v>
      </c>
      <c r="O38" s="84"/>
      <c r="P38" s="84"/>
    </row>
    <row r="39" spans="1:16" s="108" customFormat="1" ht="90" x14ac:dyDescent="0.2">
      <c r="A39" s="109"/>
      <c r="B39" s="115" t="s">
        <v>198</v>
      </c>
      <c r="C39" s="105" t="s">
        <v>199</v>
      </c>
      <c r="D39" s="98" t="s">
        <v>200</v>
      </c>
      <c r="E39" s="99">
        <v>156123</v>
      </c>
      <c r="F39" s="114" t="s">
        <v>201</v>
      </c>
      <c r="G39" s="113">
        <v>0</v>
      </c>
      <c r="H39" s="113">
        <f>SUM(E39*4/100)</f>
        <v>6244.92</v>
      </c>
      <c r="I39" s="113">
        <f>SUM(E39*2/100)</f>
        <v>3122.46</v>
      </c>
      <c r="J39" s="113">
        <v>0</v>
      </c>
      <c r="K39" s="113">
        <v>0</v>
      </c>
      <c r="L39" s="113">
        <f>SUM(G39+H39+J39)</f>
        <v>6244.92</v>
      </c>
      <c r="M39" s="113">
        <f>SUM(I39+K39)</f>
        <v>3122.46</v>
      </c>
      <c r="N39" s="102">
        <f>SUM(E39-L39-M39)</f>
        <v>146755.62</v>
      </c>
      <c r="O39" s="84"/>
      <c r="P39" s="84"/>
    </row>
    <row r="40" spans="1:16" s="108" customFormat="1" ht="54" x14ac:dyDescent="0.2">
      <c r="A40" s="109"/>
      <c r="B40" s="115" t="s">
        <v>202</v>
      </c>
      <c r="C40" s="105" t="s">
        <v>203</v>
      </c>
      <c r="D40" s="98" t="s">
        <v>204</v>
      </c>
      <c r="E40" s="99">
        <v>9180</v>
      </c>
      <c r="F40" s="114">
        <v>0.15</v>
      </c>
      <c r="G40" s="113">
        <f>SUM(E40*F40)</f>
        <v>1377</v>
      </c>
      <c r="H40" s="113">
        <v>0</v>
      </c>
      <c r="I40" s="113">
        <v>0</v>
      </c>
      <c r="J40" s="113">
        <v>0</v>
      </c>
      <c r="K40" s="113">
        <v>0</v>
      </c>
      <c r="L40" s="113">
        <f>SUM(G40+H40+J40)</f>
        <v>1377</v>
      </c>
      <c r="M40" s="113">
        <f>SUM(I40+K40)</f>
        <v>0</v>
      </c>
      <c r="N40" s="102">
        <f>SUM(E40-L40-M40)</f>
        <v>7803</v>
      </c>
      <c r="O40" s="84"/>
      <c r="P40" s="84"/>
    </row>
    <row r="41" spans="1:16" s="94" customFormat="1" ht="18" x14ac:dyDescent="0.4">
      <c r="A41" s="90" t="s">
        <v>205</v>
      </c>
      <c r="B41" s="90"/>
      <c r="C41" s="91"/>
      <c r="D41" s="91"/>
      <c r="E41" s="93">
        <f>SUM(E42:E45)</f>
        <v>26200</v>
      </c>
      <c r="F41" s="93"/>
      <c r="G41" s="93">
        <f t="shared" ref="G41:N41" si="8">SUM(G42:G45)</f>
        <v>3930</v>
      </c>
      <c r="H41" s="93">
        <f t="shared" si="8"/>
        <v>0</v>
      </c>
      <c r="I41" s="93">
        <f t="shared" si="8"/>
        <v>0</v>
      </c>
      <c r="J41" s="93">
        <f t="shared" si="8"/>
        <v>0</v>
      </c>
      <c r="K41" s="93">
        <f t="shared" si="8"/>
        <v>0</v>
      </c>
      <c r="L41" s="93">
        <f t="shared" si="8"/>
        <v>3930</v>
      </c>
      <c r="M41" s="93">
        <f t="shared" si="8"/>
        <v>0</v>
      </c>
      <c r="N41" s="93">
        <f t="shared" si="8"/>
        <v>22270</v>
      </c>
      <c r="O41" s="84"/>
      <c r="P41" s="84"/>
    </row>
    <row r="42" spans="1:16" s="104" customFormat="1" ht="18" x14ac:dyDescent="0.2">
      <c r="A42" s="95"/>
      <c r="B42" s="96" t="s">
        <v>206</v>
      </c>
      <c r="C42" s="97" t="s">
        <v>207</v>
      </c>
      <c r="D42" s="98" t="s">
        <v>208</v>
      </c>
      <c r="E42" s="99">
        <v>5300</v>
      </c>
      <c r="F42" s="100">
        <v>0.15</v>
      </c>
      <c r="G42" s="99">
        <f>SUM(E42*F42)</f>
        <v>795</v>
      </c>
      <c r="H42" s="100"/>
      <c r="I42" s="99"/>
      <c r="J42" s="101"/>
      <c r="K42" s="101"/>
      <c r="L42" s="99">
        <f t="shared" si="2"/>
        <v>795</v>
      </c>
      <c r="M42" s="102">
        <f t="shared" si="3"/>
        <v>0</v>
      </c>
      <c r="N42" s="103">
        <f t="shared" si="4"/>
        <v>4505</v>
      </c>
      <c r="O42" s="84"/>
      <c r="P42" s="84"/>
    </row>
    <row r="43" spans="1:16" s="108" customFormat="1" ht="36" x14ac:dyDescent="0.2">
      <c r="A43" s="95"/>
      <c r="B43" s="96" t="s">
        <v>209</v>
      </c>
      <c r="C43" s="105" t="s">
        <v>210</v>
      </c>
      <c r="D43" s="106" t="s">
        <v>211</v>
      </c>
      <c r="E43" s="99">
        <v>7800</v>
      </c>
      <c r="F43" s="107">
        <v>0.15</v>
      </c>
      <c r="G43" s="99">
        <f>SUM(E43*F43)</f>
        <v>1170</v>
      </c>
      <c r="H43" s="107"/>
      <c r="I43" s="99"/>
      <c r="J43" s="105"/>
      <c r="K43" s="105"/>
      <c r="L43" s="99">
        <f t="shared" si="2"/>
        <v>1170</v>
      </c>
      <c r="M43" s="102">
        <f t="shared" si="3"/>
        <v>0</v>
      </c>
      <c r="N43" s="103">
        <f t="shared" si="4"/>
        <v>6630</v>
      </c>
      <c r="O43" s="84"/>
      <c r="P43" s="84"/>
    </row>
    <row r="44" spans="1:16" s="108" customFormat="1" ht="54" x14ac:dyDescent="0.2">
      <c r="A44" s="95"/>
      <c r="B44" s="96" t="s">
        <v>212</v>
      </c>
      <c r="C44" s="97" t="s">
        <v>213</v>
      </c>
      <c r="D44" s="98" t="s">
        <v>214</v>
      </c>
      <c r="E44" s="113">
        <v>7700</v>
      </c>
      <c r="F44" s="114">
        <v>0.15</v>
      </c>
      <c r="G44" s="113">
        <f>SUM(E44*F44)</f>
        <v>1155</v>
      </c>
      <c r="H44" s="113">
        <v>0</v>
      </c>
      <c r="I44" s="113">
        <v>0</v>
      </c>
      <c r="J44" s="113">
        <v>0</v>
      </c>
      <c r="K44" s="113">
        <v>0</v>
      </c>
      <c r="L44" s="113">
        <f>SUM(G44+H44+J44)</f>
        <v>1155</v>
      </c>
      <c r="M44" s="113">
        <f>SUM(I44+K44)</f>
        <v>0</v>
      </c>
      <c r="N44" s="102">
        <f>SUM(E44-L44-M44)</f>
        <v>6545</v>
      </c>
      <c r="O44" s="84"/>
      <c r="P44" s="84"/>
    </row>
    <row r="45" spans="1:16" s="108" customFormat="1" ht="54" x14ac:dyDescent="0.2">
      <c r="A45" s="109"/>
      <c r="B45" s="115" t="s">
        <v>215</v>
      </c>
      <c r="C45" s="105" t="s">
        <v>216</v>
      </c>
      <c r="D45" s="98" t="s">
        <v>217</v>
      </c>
      <c r="E45" s="99">
        <v>5400</v>
      </c>
      <c r="F45" s="116">
        <v>0.15</v>
      </c>
      <c r="G45" s="113">
        <f>SUM(E45*F45)</f>
        <v>810</v>
      </c>
      <c r="H45" s="113">
        <v>0</v>
      </c>
      <c r="I45" s="113">
        <v>0</v>
      </c>
      <c r="J45" s="113">
        <v>0</v>
      </c>
      <c r="K45" s="113">
        <v>0</v>
      </c>
      <c r="L45" s="113">
        <f>SUM(G45+H45+J45)</f>
        <v>810</v>
      </c>
      <c r="M45" s="113">
        <f>SUM(I45+K45)</f>
        <v>0</v>
      </c>
      <c r="N45" s="102">
        <f>SUM(E45-L45-M45)</f>
        <v>4590</v>
      </c>
      <c r="O45" s="84"/>
      <c r="P45" s="84"/>
    </row>
    <row r="46" spans="1:16" s="121" customFormat="1" ht="18" x14ac:dyDescent="0.4">
      <c r="A46" s="90" t="s">
        <v>218</v>
      </c>
      <c r="B46" s="117"/>
      <c r="C46" s="118"/>
      <c r="D46" s="119"/>
      <c r="E46" s="120">
        <f>SUM(E47:E60)</f>
        <v>699950</v>
      </c>
      <c r="F46" s="120"/>
      <c r="G46" s="120">
        <f t="shared" ref="G46:N46" si="9">SUM(G47:G60)</f>
        <v>44485</v>
      </c>
      <c r="H46" s="120">
        <f t="shared" si="9"/>
        <v>2000</v>
      </c>
      <c r="I46" s="120">
        <f t="shared" si="9"/>
        <v>1000</v>
      </c>
      <c r="J46" s="120">
        <f t="shared" si="9"/>
        <v>0</v>
      </c>
      <c r="K46" s="120">
        <f t="shared" si="9"/>
        <v>0</v>
      </c>
      <c r="L46" s="120">
        <f t="shared" si="9"/>
        <v>46485</v>
      </c>
      <c r="M46" s="120">
        <f t="shared" si="9"/>
        <v>1000</v>
      </c>
      <c r="N46" s="120">
        <f t="shared" si="9"/>
        <v>652465</v>
      </c>
      <c r="O46" s="84"/>
      <c r="P46" s="84"/>
    </row>
    <row r="47" spans="1:16" s="104" customFormat="1" ht="54" x14ac:dyDescent="0.2">
      <c r="A47" s="95"/>
      <c r="B47" s="96" t="s">
        <v>219</v>
      </c>
      <c r="C47" s="97" t="s">
        <v>220</v>
      </c>
      <c r="D47" s="98" t="s">
        <v>221</v>
      </c>
      <c r="E47" s="99">
        <v>20000</v>
      </c>
      <c r="F47" s="100">
        <v>0.05</v>
      </c>
      <c r="G47" s="99">
        <f t="shared" ref="G47:G52" si="10">SUM(E47*F47)</f>
        <v>1000</v>
      </c>
      <c r="H47" s="100"/>
      <c r="I47" s="99"/>
      <c r="J47" s="101"/>
      <c r="K47" s="101"/>
      <c r="L47" s="99">
        <f t="shared" si="2"/>
        <v>1000</v>
      </c>
      <c r="M47" s="102">
        <f t="shared" si="3"/>
        <v>0</v>
      </c>
      <c r="N47" s="103">
        <f t="shared" si="4"/>
        <v>19000</v>
      </c>
      <c r="O47" s="84"/>
      <c r="P47" s="84"/>
    </row>
    <row r="48" spans="1:16" s="104" customFormat="1" ht="36" x14ac:dyDescent="0.2">
      <c r="A48" s="95"/>
      <c r="B48" s="96" t="s">
        <v>222</v>
      </c>
      <c r="C48" s="97" t="s">
        <v>223</v>
      </c>
      <c r="D48" s="98" t="s">
        <v>224</v>
      </c>
      <c r="E48" s="99">
        <v>80000</v>
      </c>
      <c r="F48" s="100">
        <v>0.05</v>
      </c>
      <c r="G48" s="99">
        <f t="shared" si="10"/>
        <v>4000</v>
      </c>
      <c r="H48" s="100"/>
      <c r="I48" s="99"/>
      <c r="J48" s="101"/>
      <c r="K48" s="101"/>
      <c r="L48" s="99">
        <f t="shared" si="2"/>
        <v>4000</v>
      </c>
      <c r="M48" s="102">
        <f t="shared" si="3"/>
        <v>0</v>
      </c>
      <c r="N48" s="103">
        <f t="shared" si="4"/>
        <v>76000</v>
      </c>
      <c r="O48" s="84"/>
      <c r="P48" s="84"/>
    </row>
    <row r="49" spans="1:16" s="104" customFormat="1" ht="36" x14ac:dyDescent="0.2">
      <c r="A49" s="95"/>
      <c r="B49" s="96" t="s">
        <v>222</v>
      </c>
      <c r="C49" s="97" t="s">
        <v>225</v>
      </c>
      <c r="D49" s="98" t="s">
        <v>226</v>
      </c>
      <c r="E49" s="99">
        <v>40000</v>
      </c>
      <c r="F49" s="100">
        <v>0.05</v>
      </c>
      <c r="G49" s="99">
        <f t="shared" si="10"/>
        <v>2000</v>
      </c>
      <c r="H49" s="100"/>
      <c r="I49" s="99"/>
      <c r="J49" s="101"/>
      <c r="K49" s="101"/>
      <c r="L49" s="99">
        <f t="shared" si="2"/>
        <v>2000</v>
      </c>
      <c r="M49" s="102">
        <f t="shared" si="3"/>
        <v>0</v>
      </c>
      <c r="N49" s="103">
        <f t="shared" si="4"/>
        <v>38000</v>
      </c>
      <c r="O49" s="84"/>
      <c r="P49" s="84"/>
    </row>
    <row r="50" spans="1:16" s="104" customFormat="1" ht="36" x14ac:dyDescent="0.2">
      <c r="A50" s="95"/>
      <c r="B50" s="96" t="s">
        <v>227</v>
      </c>
      <c r="C50" s="97" t="s">
        <v>228</v>
      </c>
      <c r="D50" s="98" t="s">
        <v>229</v>
      </c>
      <c r="E50" s="99">
        <v>4500</v>
      </c>
      <c r="F50" s="100">
        <v>0.15</v>
      </c>
      <c r="G50" s="99">
        <f t="shared" si="10"/>
        <v>675</v>
      </c>
      <c r="H50" s="100"/>
      <c r="I50" s="99"/>
      <c r="J50" s="101"/>
      <c r="K50" s="101"/>
      <c r="L50" s="99">
        <f t="shared" si="2"/>
        <v>675</v>
      </c>
      <c r="M50" s="102">
        <f t="shared" si="3"/>
        <v>0</v>
      </c>
      <c r="N50" s="103">
        <f t="shared" si="4"/>
        <v>3825</v>
      </c>
      <c r="O50" s="84"/>
      <c r="P50" s="84"/>
    </row>
    <row r="51" spans="1:16" s="104" customFormat="1" ht="36" x14ac:dyDescent="0.2">
      <c r="A51" s="95"/>
      <c r="B51" s="96" t="s">
        <v>230</v>
      </c>
      <c r="C51" s="97" t="s">
        <v>231</v>
      </c>
      <c r="D51" s="98" t="s">
        <v>232</v>
      </c>
      <c r="E51" s="99">
        <v>225600</v>
      </c>
      <c r="F51" s="100">
        <v>0.1</v>
      </c>
      <c r="G51" s="99">
        <f t="shared" si="10"/>
        <v>22560</v>
      </c>
      <c r="H51" s="100"/>
      <c r="I51" s="99"/>
      <c r="J51" s="101"/>
      <c r="K51" s="101"/>
      <c r="L51" s="99">
        <f t="shared" si="2"/>
        <v>22560</v>
      </c>
      <c r="M51" s="102">
        <f t="shared" si="3"/>
        <v>0</v>
      </c>
      <c r="N51" s="103">
        <f t="shared" si="4"/>
        <v>203040</v>
      </c>
      <c r="O51" s="84"/>
      <c r="P51" s="84"/>
    </row>
    <row r="52" spans="1:16" s="104" customFormat="1" ht="18" x14ac:dyDescent="0.2">
      <c r="A52" s="95"/>
      <c r="B52" s="96" t="s">
        <v>233</v>
      </c>
      <c r="C52" s="97" t="s">
        <v>234</v>
      </c>
      <c r="D52" s="98" t="s">
        <v>235</v>
      </c>
      <c r="E52" s="99">
        <v>9000</v>
      </c>
      <c r="F52" s="100">
        <v>0.15</v>
      </c>
      <c r="G52" s="99">
        <f t="shared" si="10"/>
        <v>1350</v>
      </c>
      <c r="H52" s="100"/>
      <c r="I52" s="99"/>
      <c r="J52" s="101"/>
      <c r="K52" s="101"/>
      <c r="L52" s="99">
        <f t="shared" si="2"/>
        <v>1350</v>
      </c>
      <c r="M52" s="102">
        <f t="shared" si="3"/>
        <v>0</v>
      </c>
      <c r="N52" s="103">
        <f t="shared" si="4"/>
        <v>7650</v>
      </c>
      <c r="O52" s="84"/>
      <c r="P52" s="84"/>
    </row>
    <row r="53" spans="1:16" s="108" customFormat="1" ht="72" x14ac:dyDescent="0.2">
      <c r="A53" s="109"/>
      <c r="B53" s="110" t="s">
        <v>161</v>
      </c>
      <c r="C53" s="111" t="s">
        <v>236</v>
      </c>
      <c r="D53" s="112" t="s">
        <v>237</v>
      </c>
      <c r="E53" s="113">
        <v>-1350</v>
      </c>
      <c r="F53" s="113">
        <v>0</v>
      </c>
      <c r="G53" s="113">
        <v>-1350</v>
      </c>
      <c r="H53" s="113">
        <v>0</v>
      </c>
      <c r="I53" s="113">
        <v>0</v>
      </c>
      <c r="J53" s="113">
        <v>0</v>
      </c>
      <c r="K53" s="113">
        <v>0</v>
      </c>
      <c r="L53" s="113">
        <f t="shared" ref="L53:L58" si="11">SUM(G53+H53+J53)</f>
        <v>-1350</v>
      </c>
      <c r="M53" s="113">
        <f t="shared" si="3"/>
        <v>0</v>
      </c>
      <c r="N53" s="102">
        <f t="shared" si="4"/>
        <v>0</v>
      </c>
      <c r="O53" s="84"/>
      <c r="P53" s="84"/>
    </row>
    <row r="54" spans="1:16" s="108" customFormat="1" ht="54" x14ac:dyDescent="0.2">
      <c r="A54" s="109"/>
      <c r="B54" s="110" t="s">
        <v>164</v>
      </c>
      <c r="C54" s="111" t="s">
        <v>238</v>
      </c>
      <c r="D54" s="112" t="s">
        <v>239</v>
      </c>
      <c r="E54" s="113">
        <v>52800</v>
      </c>
      <c r="F54" s="114">
        <v>0.05</v>
      </c>
      <c r="G54" s="113">
        <f t="shared" ref="G54:G59" si="12">SUM(E54*F54)</f>
        <v>2640</v>
      </c>
      <c r="H54" s="113">
        <v>0</v>
      </c>
      <c r="I54" s="113">
        <v>0</v>
      </c>
      <c r="J54" s="113">
        <v>0</v>
      </c>
      <c r="K54" s="113">
        <v>0</v>
      </c>
      <c r="L54" s="113">
        <f t="shared" si="11"/>
        <v>2640</v>
      </c>
      <c r="M54" s="113">
        <f t="shared" si="3"/>
        <v>0</v>
      </c>
      <c r="N54" s="102">
        <f t="shared" si="4"/>
        <v>50160</v>
      </c>
      <c r="O54" s="84"/>
      <c r="P54" s="84"/>
    </row>
    <row r="55" spans="1:16" s="108" customFormat="1" ht="54" x14ac:dyDescent="0.2">
      <c r="A55" s="95"/>
      <c r="B55" s="96" t="s">
        <v>240</v>
      </c>
      <c r="C55" s="97" t="s">
        <v>241</v>
      </c>
      <c r="D55" s="98" t="s">
        <v>242</v>
      </c>
      <c r="E55" s="113">
        <v>60000</v>
      </c>
      <c r="F55" s="114">
        <v>0.05</v>
      </c>
      <c r="G55" s="113">
        <f t="shared" si="12"/>
        <v>3000</v>
      </c>
      <c r="H55" s="113">
        <v>0</v>
      </c>
      <c r="I55" s="113">
        <v>0</v>
      </c>
      <c r="J55" s="113">
        <v>0</v>
      </c>
      <c r="K55" s="113">
        <v>0</v>
      </c>
      <c r="L55" s="113">
        <f t="shared" si="11"/>
        <v>3000</v>
      </c>
      <c r="M55" s="113">
        <f t="shared" si="3"/>
        <v>0</v>
      </c>
      <c r="N55" s="102">
        <f t="shared" si="4"/>
        <v>57000</v>
      </c>
      <c r="O55" s="84"/>
      <c r="P55" s="84"/>
    </row>
    <row r="56" spans="1:16" s="108" customFormat="1" ht="54" x14ac:dyDescent="0.2">
      <c r="A56" s="109"/>
      <c r="B56" s="110" t="s">
        <v>243</v>
      </c>
      <c r="C56" s="111" t="s">
        <v>244</v>
      </c>
      <c r="D56" s="112" t="s">
        <v>245</v>
      </c>
      <c r="E56" s="113">
        <v>45000</v>
      </c>
      <c r="F56" s="114">
        <v>0.05</v>
      </c>
      <c r="G56" s="113">
        <f t="shared" si="12"/>
        <v>2250</v>
      </c>
      <c r="H56" s="113">
        <v>0</v>
      </c>
      <c r="I56" s="113">
        <v>0</v>
      </c>
      <c r="J56" s="113">
        <v>0</v>
      </c>
      <c r="K56" s="113">
        <v>0</v>
      </c>
      <c r="L56" s="113">
        <f t="shared" si="11"/>
        <v>2250</v>
      </c>
      <c r="M56" s="113">
        <f t="shared" si="3"/>
        <v>0</v>
      </c>
      <c r="N56" s="102">
        <f t="shared" si="4"/>
        <v>42750</v>
      </c>
      <c r="O56" s="84"/>
      <c r="P56" s="84"/>
    </row>
    <row r="57" spans="1:16" s="108" customFormat="1" ht="54" x14ac:dyDescent="0.2">
      <c r="A57" s="95"/>
      <c r="B57" s="115" t="s">
        <v>246</v>
      </c>
      <c r="C57" s="105" t="s">
        <v>247</v>
      </c>
      <c r="D57" s="98" t="s">
        <v>248</v>
      </c>
      <c r="E57" s="99">
        <v>60000</v>
      </c>
      <c r="F57" s="116">
        <v>0.05</v>
      </c>
      <c r="G57" s="113">
        <f t="shared" si="12"/>
        <v>3000</v>
      </c>
      <c r="H57" s="113">
        <v>0</v>
      </c>
      <c r="I57" s="113">
        <v>0</v>
      </c>
      <c r="J57" s="113">
        <v>0</v>
      </c>
      <c r="K57" s="113">
        <v>0</v>
      </c>
      <c r="L57" s="113">
        <f t="shared" si="11"/>
        <v>3000</v>
      </c>
      <c r="M57" s="113">
        <f t="shared" si="3"/>
        <v>0</v>
      </c>
      <c r="N57" s="102">
        <f t="shared" si="4"/>
        <v>57000</v>
      </c>
      <c r="O57" s="84"/>
      <c r="P57" s="84"/>
    </row>
    <row r="58" spans="1:16" s="108" customFormat="1" ht="54" x14ac:dyDescent="0.2">
      <c r="A58" s="95"/>
      <c r="B58" s="115" t="s">
        <v>198</v>
      </c>
      <c r="C58" s="105" t="s">
        <v>249</v>
      </c>
      <c r="D58" s="98" t="s">
        <v>250</v>
      </c>
      <c r="E58" s="99">
        <v>48000</v>
      </c>
      <c r="F58" s="116">
        <v>0.05</v>
      </c>
      <c r="G58" s="113">
        <f t="shared" si="12"/>
        <v>2400</v>
      </c>
      <c r="H58" s="113">
        <v>0</v>
      </c>
      <c r="I58" s="113">
        <v>0</v>
      </c>
      <c r="J58" s="113">
        <v>0</v>
      </c>
      <c r="K58" s="113">
        <v>0</v>
      </c>
      <c r="L58" s="113">
        <f t="shared" si="11"/>
        <v>2400</v>
      </c>
      <c r="M58" s="113">
        <f t="shared" si="3"/>
        <v>0</v>
      </c>
      <c r="N58" s="102">
        <f t="shared" si="4"/>
        <v>45600</v>
      </c>
      <c r="O58" s="84"/>
      <c r="P58" s="84"/>
    </row>
    <row r="59" spans="1:16" s="108" customFormat="1" ht="54" x14ac:dyDescent="0.2">
      <c r="A59" s="95"/>
      <c r="B59" s="115" t="s">
        <v>251</v>
      </c>
      <c r="C59" s="105" t="s">
        <v>252</v>
      </c>
      <c r="D59" s="98" t="s">
        <v>253</v>
      </c>
      <c r="E59" s="99">
        <v>6400</v>
      </c>
      <c r="F59" s="116">
        <v>0.15</v>
      </c>
      <c r="G59" s="113">
        <f t="shared" si="12"/>
        <v>960</v>
      </c>
      <c r="H59" s="113">
        <v>0</v>
      </c>
      <c r="I59" s="113">
        <v>0</v>
      </c>
      <c r="J59" s="113">
        <v>0</v>
      </c>
      <c r="K59" s="113">
        <v>0</v>
      </c>
      <c r="L59" s="113">
        <f>SUM(G59+H59+J59)</f>
        <v>960</v>
      </c>
      <c r="M59" s="113">
        <f>SUM(I59+K59)</f>
        <v>0</v>
      </c>
      <c r="N59" s="102">
        <f t="shared" si="4"/>
        <v>5440</v>
      </c>
      <c r="O59" s="84"/>
      <c r="P59" s="84"/>
    </row>
    <row r="60" spans="1:16" s="108" customFormat="1" ht="72" x14ac:dyDescent="0.2">
      <c r="A60" s="95"/>
      <c r="B60" s="115" t="s">
        <v>251</v>
      </c>
      <c r="C60" s="105" t="s">
        <v>254</v>
      </c>
      <c r="D60" s="98" t="s">
        <v>255</v>
      </c>
      <c r="E60" s="99">
        <v>50000</v>
      </c>
      <c r="F60" s="116" t="s">
        <v>201</v>
      </c>
      <c r="G60" s="113">
        <v>0</v>
      </c>
      <c r="H60" s="113">
        <f>SUM(E60*4/100)</f>
        <v>2000</v>
      </c>
      <c r="I60" s="113">
        <f>SUM(E60*2/100)</f>
        <v>1000</v>
      </c>
      <c r="J60" s="113">
        <v>0</v>
      </c>
      <c r="K60" s="113">
        <v>0</v>
      </c>
      <c r="L60" s="113">
        <f>SUM(G60+H60+J60)</f>
        <v>2000</v>
      </c>
      <c r="M60" s="113">
        <f>SUM(I60+K60)</f>
        <v>1000</v>
      </c>
      <c r="N60" s="102">
        <f t="shared" si="4"/>
        <v>47000</v>
      </c>
      <c r="O60" s="84"/>
      <c r="P60" s="84"/>
    </row>
    <row r="61" spans="1:16" s="94" customFormat="1" ht="18" x14ac:dyDescent="0.4">
      <c r="A61" s="90" t="s">
        <v>256</v>
      </c>
      <c r="B61" s="90"/>
      <c r="C61" s="91"/>
      <c r="D61" s="91"/>
      <c r="E61" s="93">
        <f>SUM(E62:E64)</f>
        <v>411000</v>
      </c>
      <c r="F61" s="122"/>
      <c r="G61" s="93">
        <f>SUM(G62:G64)</f>
        <v>20870</v>
      </c>
      <c r="H61" s="93">
        <f t="shared" ref="H61:N61" si="13">SUM(H62:H64)</f>
        <v>0</v>
      </c>
      <c r="I61" s="93">
        <f t="shared" si="13"/>
        <v>0</v>
      </c>
      <c r="J61" s="93">
        <f t="shared" si="13"/>
        <v>0</v>
      </c>
      <c r="K61" s="93">
        <f t="shared" si="13"/>
        <v>0</v>
      </c>
      <c r="L61" s="93">
        <f t="shared" si="13"/>
        <v>20870</v>
      </c>
      <c r="M61" s="93">
        <f t="shared" si="13"/>
        <v>0</v>
      </c>
      <c r="N61" s="93">
        <f t="shared" si="13"/>
        <v>390130</v>
      </c>
      <c r="O61" s="84"/>
      <c r="P61" s="84"/>
    </row>
    <row r="62" spans="1:16" s="104" customFormat="1" ht="36" x14ac:dyDescent="0.2">
      <c r="A62" s="95"/>
      <c r="B62" s="96" t="s">
        <v>257</v>
      </c>
      <c r="C62" s="97" t="s">
        <v>258</v>
      </c>
      <c r="D62" s="98" t="s">
        <v>259</v>
      </c>
      <c r="E62" s="99">
        <v>185500</v>
      </c>
      <c r="F62" s="100">
        <v>0.05</v>
      </c>
      <c r="G62" s="99">
        <f>SUM(E62*F62)</f>
        <v>9275</v>
      </c>
      <c r="H62" s="100"/>
      <c r="I62" s="99"/>
      <c r="J62" s="101"/>
      <c r="K62" s="101"/>
      <c r="L62" s="99">
        <f t="shared" si="2"/>
        <v>9275</v>
      </c>
      <c r="M62" s="102">
        <f t="shared" si="3"/>
        <v>0</v>
      </c>
      <c r="N62" s="103">
        <f t="shared" si="4"/>
        <v>176225</v>
      </c>
      <c r="O62" s="84"/>
      <c r="P62" s="84"/>
    </row>
    <row r="63" spans="1:16" s="104" customFormat="1" ht="36" x14ac:dyDescent="0.2">
      <c r="A63" s="95"/>
      <c r="B63" s="96" t="s">
        <v>260</v>
      </c>
      <c r="C63" s="97" t="s">
        <v>261</v>
      </c>
      <c r="D63" s="98" t="s">
        <v>262</v>
      </c>
      <c r="E63" s="99">
        <v>3200</v>
      </c>
      <c r="F63" s="100">
        <v>0.15</v>
      </c>
      <c r="G63" s="99">
        <f>SUM(E63*F63)</f>
        <v>480</v>
      </c>
      <c r="H63" s="100"/>
      <c r="I63" s="99"/>
      <c r="J63" s="101"/>
      <c r="K63" s="101"/>
      <c r="L63" s="99">
        <f t="shared" si="2"/>
        <v>480</v>
      </c>
      <c r="M63" s="102">
        <f t="shared" si="3"/>
        <v>0</v>
      </c>
      <c r="N63" s="103">
        <f t="shared" si="4"/>
        <v>2720</v>
      </c>
      <c r="O63" s="84"/>
      <c r="P63" s="84"/>
    </row>
    <row r="64" spans="1:16" s="104" customFormat="1" ht="36" x14ac:dyDescent="0.2">
      <c r="A64" s="95"/>
      <c r="B64" s="96" t="s">
        <v>263</v>
      </c>
      <c r="C64" s="97" t="s">
        <v>264</v>
      </c>
      <c r="D64" s="98" t="s">
        <v>265</v>
      </c>
      <c r="E64" s="99">
        <v>222300</v>
      </c>
      <c r="F64" s="100">
        <v>0.05</v>
      </c>
      <c r="G64" s="99">
        <f>SUM(E64*F64)</f>
        <v>11115</v>
      </c>
      <c r="H64" s="100"/>
      <c r="I64" s="99"/>
      <c r="J64" s="101"/>
      <c r="K64" s="101"/>
      <c r="L64" s="99">
        <f t="shared" si="2"/>
        <v>11115</v>
      </c>
      <c r="M64" s="102">
        <f t="shared" si="3"/>
        <v>0</v>
      </c>
      <c r="N64" s="103">
        <f t="shared" si="4"/>
        <v>211185</v>
      </c>
      <c r="O64" s="84"/>
      <c r="P64" s="84"/>
    </row>
    <row r="65" spans="1:16" s="94" customFormat="1" ht="18" x14ac:dyDescent="0.4">
      <c r="A65" s="90" t="s">
        <v>48</v>
      </c>
      <c r="B65" s="90"/>
      <c r="C65" s="91"/>
      <c r="D65" s="91"/>
      <c r="E65" s="93">
        <f>SUM(E66:E70)</f>
        <v>1486750</v>
      </c>
      <c r="F65" s="93"/>
      <c r="G65" s="93">
        <f>SUM(G66:G70)</f>
        <v>148012.5</v>
      </c>
      <c r="H65" s="93">
        <f t="shared" ref="H65:N65" si="14">SUM(H66:H70)</f>
        <v>0</v>
      </c>
      <c r="I65" s="93">
        <f t="shared" si="14"/>
        <v>0</v>
      </c>
      <c r="J65" s="93">
        <f t="shared" si="14"/>
        <v>0</v>
      </c>
      <c r="K65" s="93">
        <f t="shared" si="14"/>
        <v>0</v>
      </c>
      <c r="L65" s="93">
        <f t="shared" si="14"/>
        <v>148012.5</v>
      </c>
      <c r="M65" s="93">
        <f t="shared" si="14"/>
        <v>0</v>
      </c>
      <c r="N65" s="93">
        <f t="shared" si="14"/>
        <v>1338737.5</v>
      </c>
      <c r="O65" s="84"/>
      <c r="P65" s="84"/>
    </row>
    <row r="66" spans="1:16" s="104" customFormat="1" ht="54" x14ac:dyDescent="0.2">
      <c r="A66" s="95"/>
      <c r="B66" s="96" t="s">
        <v>266</v>
      </c>
      <c r="C66" s="97" t="s">
        <v>267</v>
      </c>
      <c r="D66" s="98" t="s">
        <v>268</v>
      </c>
      <c r="E66" s="99">
        <v>285000</v>
      </c>
      <c r="F66" s="100">
        <v>0.05</v>
      </c>
      <c r="G66" s="99">
        <f>SUM(E66*F66)</f>
        <v>14250</v>
      </c>
      <c r="H66" s="100"/>
      <c r="I66" s="99"/>
      <c r="J66" s="101"/>
      <c r="K66" s="101"/>
      <c r="L66" s="99">
        <f t="shared" si="2"/>
        <v>14250</v>
      </c>
      <c r="M66" s="102">
        <f t="shared" si="3"/>
        <v>0</v>
      </c>
      <c r="N66" s="103">
        <f t="shared" si="4"/>
        <v>270750</v>
      </c>
      <c r="O66" s="84"/>
      <c r="P66" s="84"/>
    </row>
    <row r="67" spans="1:16" s="104" customFormat="1" ht="54" x14ac:dyDescent="0.2">
      <c r="A67" s="95"/>
      <c r="B67" s="96" t="s">
        <v>269</v>
      </c>
      <c r="C67" s="97" t="s">
        <v>270</v>
      </c>
      <c r="D67" s="98" t="s">
        <v>271</v>
      </c>
      <c r="E67" s="99">
        <v>213750</v>
      </c>
      <c r="F67" s="100">
        <v>0.05</v>
      </c>
      <c r="G67" s="99">
        <f>SUM(E67*F67)</f>
        <v>10687.5</v>
      </c>
      <c r="H67" s="100"/>
      <c r="I67" s="99"/>
      <c r="J67" s="101"/>
      <c r="K67" s="101"/>
      <c r="L67" s="99">
        <f t="shared" si="2"/>
        <v>10687.5</v>
      </c>
      <c r="M67" s="102">
        <f t="shared" si="3"/>
        <v>0</v>
      </c>
      <c r="N67" s="103">
        <f t="shared" si="4"/>
        <v>203062.5</v>
      </c>
      <c r="O67" s="84"/>
      <c r="P67" s="84"/>
    </row>
    <row r="68" spans="1:16" s="104" customFormat="1" ht="72" x14ac:dyDescent="0.2">
      <c r="A68" s="95"/>
      <c r="B68" s="96" t="s">
        <v>272</v>
      </c>
      <c r="C68" s="97" t="s">
        <v>273</v>
      </c>
      <c r="D68" s="98" t="s">
        <v>274</v>
      </c>
      <c r="E68" s="99">
        <v>213750</v>
      </c>
      <c r="F68" s="100">
        <v>0.05</v>
      </c>
      <c r="G68" s="99">
        <f>SUM(E68*F68)</f>
        <v>10687.5</v>
      </c>
      <c r="H68" s="100"/>
      <c r="I68" s="99"/>
      <c r="J68" s="101"/>
      <c r="K68" s="101"/>
      <c r="L68" s="99">
        <f t="shared" si="2"/>
        <v>10687.5</v>
      </c>
      <c r="M68" s="102">
        <f t="shared" si="3"/>
        <v>0</v>
      </c>
      <c r="N68" s="103">
        <f t="shared" si="4"/>
        <v>203062.5</v>
      </c>
      <c r="O68" s="84"/>
      <c r="P68" s="84"/>
    </row>
    <row r="69" spans="1:16" s="104" customFormat="1" ht="72" x14ac:dyDescent="0.2">
      <c r="A69" s="95"/>
      <c r="B69" s="96" t="s">
        <v>195</v>
      </c>
      <c r="C69" s="97" t="s">
        <v>275</v>
      </c>
      <c r="D69" s="98" t="s">
        <v>276</v>
      </c>
      <c r="E69" s="99">
        <v>37500</v>
      </c>
      <c r="F69" s="100">
        <v>0.05</v>
      </c>
      <c r="G69" s="99">
        <f>SUM(E69*F69)</f>
        <v>1875</v>
      </c>
      <c r="H69" s="100"/>
      <c r="I69" s="99"/>
      <c r="J69" s="101"/>
      <c r="K69" s="101"/>
      <c r="L69" s="99">
        <f t="shared" si="2"/>
        <v>1875</v>
      </c>
      <c r="M69" s="102">
        <f t="shared" si="3"/>
        <v>0</v>
      </c>
      <c r="N69" s="103">
        <f t="shared" si="4"/>
        <v>35625</v>
      </c>
      <c r="O69" s="84"/>
      <c r="P69" s="84"/>
    </row>
    <row r="70" spans="1:16" s="108" customFormat="1" ht="36" x14ac:dyDescent="0.2">
      <c r="A70" s="95"/>
      <c r="B70" s="96" t="s">
        <v>277</v>
      </c>
      <c r="C70" s="105" t="s">
        <v>278</v>
      </c>
      <c r="D70" s="106" t="s">
        <v>279</v>
      </c>
      <c r="E70" s="99">
        <v>736750</v>
      </c>
      <c r="F70" s="107">
        <v>0.15</v>
      </c>
      <c r="G70" s="99">
        <f>SUM(E70*F70)</f>
        <v>110512.5</v>
      </c>
      <c r="H70" s="107"/>
      <c r="I70" s="99"/>
      <c r="J70" s="105"/>
      <c r="K70" s="105"/>
      <c r="L70" s="99">
        <f t="shared" si="2"/>
        <v>110512.5</v>
      </c>
      <c r="M70" s="102">
        <f t="shared" si="3"/>
        <v>0</v>
      </c>
      <c r="N70" s="103">
        <f t="shared" si="4"/>
        <v>626237.5</v>
      </c>
      <c r="O70" s="84"/>
      <c r="P70" s="84"/>
    </row>
    <row r="71" spans="1:16" s="121" customFormat="1" ht="18" x14ac:dyDescent="0.4">
      <c r="A71" s="117" t="s">
        <v>50</v>
      </c>
      <c r="B71" s="117"/>
      <c r="C71" s="117"/>
      <c r="D71" s="117"/>
      <c r="E71" s="123">
        <f>SUM(E72:E73)</f>
        <v>696780</v>
      </c>
      <c r="F71" s="124"/>
      <c r="G71" s="123">
        <f>SUM(G72:G73)</f>
        <v>34839</v>
      </c>
      <c r="H71" s="123">
        <f t="shared" ref="H71:N71" si="15">SUM(H72:H73)</f>
        <v>0</v>
      </c>
      <c r="I71" s="123">
        <f t="shared" si="15"/>
        <v>0</v>
      </c>
      <c r="J71" s="123">
        <f t="shared" si="15"/>
        <v>0</v>
      </c>
      <c r="K71" s="123">
        <f t="shared" si="15"/>
        <v>0</v>
      </c>
      <c r="L71" s="123">
        <f t="shared" si="15"/>
        <v>34839</v>
      </c>
      <c r="M71" s="123">
        <f t="shared" si="15"/>
        <v>0</v>
      </c>
      <c r="N71" s="123">
        <f t="shared" si="15"/>
        <v>661941</v>
      </c>
      <c r="O71" s="84"/>
      <c r="P71" s="84"/>
    </row>
    <row r="72" spans="1:16" s="104" customFormat="1" ht="54" x14ac:dyDescent="0.2">
      <c r="A72" s="95"/>
      <c r="B72" s="96" t="s">
        <v>280</v>
      </c>
      <c r="C72" s="97" t="s">
        <v>281</v>
      </c>
      <c r="D72" s="98" t="s">
        <v>282</v>
      </c>
      <c r="E72" s="99">
        <v>502740</v>
      </c>
      <c r="F72" s="100">
        <v>0.05</v>
      </c>
      <c r="G72" s="99">
        <f>SUM(E72*F72)</f>
        <v>25137</v>
      </c>
      <c r="H72" s="100"/>
      <c r="I72" s="99"/>
      <c r="J72" s="101"/>
      <c r="K72" s="101"/>
      <c r="L72" s="99">
        <f t="shared" si="2"/>
        <v>25137</v>
      </c>
      <c r="M72" s="102">
        <f t="shared" si="3"/>
        <v>0</v>
      </c>
      <c r="N72" s="103">
        <f t="shared" si="4"/>
        <v>477603</v>
      </c>
      <c r="O72" s="84"/>
      <c r="P72" s="84"/>
    </row>
    <row r="73" spans="1:16" s="104" customFormat="1" ht="36" x14ac:dyDescent="0.2">
      <c r="A73" s="95"/>
      <c r="B73" s="96" t="s">
        <v>283</v>
      </c>
      <c r="C73" s="97" t="s">
        <v>284</v>
      </c>
      <c r="D73" s="98" t="s">
        <v>285</v>
      </c>
      <c r="E73" s="99">
        <v>194040</v>
      </c>
      <c r="F73" s="100">
        <v>0.05</v>
      </c>
      <c r="G73" s="99">
        <f>SUM(E73*F73)</f>
        <v>9702</v>
      </c>
      <c r="H73" s="100"/>
      <c r="I73" s="99"/>
      <c r="J73" s="101"/>
      <c r="K73" s="101"/>
      <c r="L73" s="99">
        <f t="shared" si="2"/>
        <v>9702</v>
      </c>
      <c r="M73" s="102">
        <f t="shared" si="3"/>
        <v>0</v>
      </c>
      <c r="N73" s="103">
        <f t="shared" si="4"/>
        <v>184338</v>
      </c>
      <c r="O73" s="84"/>
      <c r="P73" s="84"/>
    </row>
    <row r="74" spans="1:16" s="94" customFormat="1" ht="18" x14ac:dyDescent="0.4">
      <c r="A74" s="90" t="s">
        <v>286</v>
      </c>
      <c r="B74" s="90"/>
      <c r="C74" s="91"/>
      <c r="D74" s="91"/>
      <c r="E74" s="93">
        <f>SUM(E75:E77)</f>
        <v>43200</v>
      </c>
      <c r="F74" s="93"/>
      <c r="G74" s="93">
        <f>SUM(G75:G77)</f>
        <v>6480</v>
      </c>
      <c r="H74" s="93">
        <f t="shared" ref="H74:N74" si="16">SUM(H75:H77)</f>
        <v>0</v>
      </c>
      <c r="I74" s="93">
        <f t="shared" si="16"/>
        <v>0</v>
      </c>
      <c r="J74" s="93">
        <f t="shared" si="16"/>
        <v>0</v>
      </c>
      <c r="K74" s="93">
        <f t="shared" si="16"/>
        <v>0</v>
      </c>
      <c r="L74" s="93">
        <f t="shared" si="16"/>
        <v>6480</v>
      </c>
      <c r="M74" s="93">
        <f t="shared" si="16"/>
        <v>0</v>
      </c>
      <c r="N74" s="93">
        <f t="shared" si="16"/>
        <v>36720</v>
      </c>
      <c r="O74" s="84"/>
      <c r="P74" s="84"/>
    </row>
    <row r="75" spans="1:16" s="104" customFormat="1" ht="36" x14ac:dyDescent="0.2">
      <c r="A75" s="95"/>
      <c r="B75" s="96" t="s">
        <v>146</v>
      </c>
      <c r="C75" s="97" t="s">
        <v>287</v>
      </c>
      <c r="D75" s="98" t="s">
        <v>288</v>
      </c>
      <c r="E75" s="99">
        <v>12500</v>
      </c>
      <c r="F75" s="100">
        <v>0.15</v>
      </c>
      <c r="G75" s="99">
        <f>SUM(E75*F75)</f>
        <v>1875</v>
      </c>
      <c r="H75" s="100"/>
      <c r="I75" s="99"/>
      <c r="J75" s="101"/>
      <c r="K75" s="101"/>
      <c r="L75" s="99">
        <f t="shared" si="2"/>
        <v>1875</v>
      </c>
      <c r="M75" s="102">
        <f t="shared" si="3"/>
        <v>0</v>
      </c>
      <c r="N75" s="103">
        <f t="shared" si="4"/>
        <v>10625</v>
      </c>
      <c r="O75" s="84"/>
      <c r="P75" s="84"/>
    </row>
    <row r="76" spans="1:16" s="108" customFormat="1" ht="36" x14ac:dyDescent="0.2">
      <c r="A76" s="95"/>
      <c r="B76" s="96" t="s">
        <v>158</v>
      </c>
      <c r="C76" s="105" t="s">
        <v>289</v>
      </c>
      <c r="D76" s="106" t="s">
        <v>290</v>
      </c>
      <c r="E76" s="99">
        <v>12500</v>
      </c>
      <c r="F76" s="107">
        <v>0.15</v>
      </c>
      <c r="G76" s="99">
        <f>SUM(E76*F76)</f>
        <v>1875</v>
      </c>
      <c r="H76" s="107"/>
      <c r="I76" s="99"/>
      <c r="J76" s="105"/>
      <c r="K76" s="105"/>
      <c r="L76" s="99">
        <f t="shared" si="2"/>
        <v>1875</v>
      </c>
      <c r="M76" s="102">
        <f t="shared" si="3"/>
        <v>0</v>
      </c>
      <c r="N76" s="103">
        <f t="shared" si="4"/>
        <v>10625</v>
      </c>
      <c r="O76" s="84"/>
      <c r="P76" s="84"/>
    </row>
    <row r="77" spans="1:16" s="108" customFormat="1" ht="18" x14ac:dyDescent="0.2">
      <c r="A77" s="95"/>
      <c r="B77" s="96" t="s">
        <v>291</v>
      </c>
      <c r="C77" s="105" t="s">
        <v>292</v>
      </c>
      <c r="D77" s="106" t="s">
        <v>293</v>
      </c>
      <c r="E77" s="99">
        <v>18200</v>
      </c>
      <c r="F77" s="107">
        <v>0.15</v>
      </c>
      <c r="G77" s="99">
        <f>SUM(E77*F77)</f>
        <v>2730</v>
      </c>
      <c r="H77" s="107"/>
      <c r="I77" s="99"/>
      <c r="J77" s="105"/>
      <c r="K77" s="105"/>
      <c r="L77" s="99">
        <f t="shared" si="2"/>
        <v>2730</v>
      </c>
      <c r="M77" s="102">
        <f t="shared" si="3"/>
        <v>0</v>
      </c>
      <c r="N77" s="103">
        <f t="shared" si="4"/>
        <v>15470</v>
      </c>
      <c r="O77" s="84"/>
      <c r="P77" s="84"/>
    </row>
    <row r="78" spans="1:16" s="94" customFormat="1" ht="18" x14ac:dyDescent="0.4">
      <c r="A78" s="90" t="s">
        <v>54</v>
      </c>
      <c r="B78" s="90"/>
      <c r="C78" s="91"/>
      <c r="D78" s="91"/>
      <c r="E78" s="93">
        <f>SUM(E79:E103)</f>
        <v>446000</v>
      </c>
      <c r="F78" s="93"/>
      <c r="G78" s="93">
        <f t="shared" ref="G78:N78" si="17">SUM(G79:G103)</f>
        <v>36900</v>
      </c>
      <c r="H78" s="93">
        <f t="shared" si="17"/>
        <v>0</v>
      </c>
      <c r="I78" s="93">
        <f t="shared" si="17"/>
        <v>0</v>
      </c>
      <c r="J78" s="93">
        <f t="shared" si="17"/>
        <v>0</v>
      </c>
      <c r="K78" s="93">
        <f t="shared" si="17"/>
        <v>0</v>
      </c>
      <c r="L78" s="93">
        <f t="shared" si="17"/>
        <v>36900</v>
      </c>
      <c r="M78" s="93">
        <f t="shared" si="17"/>
        <v>0</v>
      </c>
      <c r="N78" s="93">
        <f t="shared" si="17"/>
        <v>409100</v>
      </c>
      <c r="O78" s="84"/>
      <c r="P78" s="84"/>
    </row>
    <row r="79" spans="1:16" s="104" customFormat="1" ht="18" x14ac:dyDescent="0.2">
      <c r="A79" s="95"/>
      <c r="B79" s="96" t="s">
        <v>294</v>
      </c>
      <c r="C79" s="97" t="s">
        <v>295</v>
      </c>
      <c r="D79" s="98" t="s">
        <v>296</v>
      </c>
      <c r="E79" s="99">
        <v>5000</v>
      </c>
      <c r="F79" s="100">
        <v>0.15</v>
      </c>
      <c r="G79" s="99">
        <f t="shared" ref="G79:G96" si="18">SUM(E79*F79)</f>
        <v>750</v>
      </c>
      <c r="H79" s="100"/>
      <c r="I79" s="99"/>
      <c r="J79" s="101"/>
      <c r="K79" s="101"/>
      <c r="L79" s="99">
        <f t="shared" si="2"/>
        <v>750</v>
      </c>
      <c r="M79" s="102">
        <f t="shared" si="3"/>
        <v>0</v>
      </c>
      <c r="N79" s="103">
        <f t="shared" si="4"/>
        <v>4250</v>
      </c>
      <c r="O79" s="84"/>
      <c r="P79" s="84"/>
    </row>
    <row r="80" spans="1:16" s="104" customFormat="1" ht="18" x14ac:dyDescent="0.2">
      <c r="A80" s="95"/>
      <c r="B80" s="96" t="s">
        <v>297</v>
      </c>
      <c r="C80" s="97" t="s">
        <v>298</v>
      </c>
      <c r="D80" s="98" t="s">
        <v>296</v>
      </c>
      <c r="E80" s="99">
        <v>5000</v>
      </c>
      <c r="F80" s="100">
        <v>0.15</v>
      </c>
      <c r="G80" s="99">
        <f t="shared" si="18"/>
        <v>750</v>
      </c>
      <c r="H80" s="100"/>
      <c r="I80" s="99"/>
      <c r="J80" s="101"/>
      <c r="K80" s="101"/>
      <c r="L80" s="99">
        <f t="shared" si="2"/>
        <v>750</v>
      </c>
      <c r="M80" s="102">
        <f t="shared" si="3"/>
        <v>0</v>
      </c>
      <c r="N80" s="103">
        <f t="shared" si="4"/>
        <v>4250</v>
      </c>
      <c r="O80" s="84"/>
      <c r="P80" s="84"/>
    </row>
    <row r="81" spans="1:16" s="104" customFormat="1" ht="18" x14ac:dyDescent="0.2">
      <c r="A81" s="95"/>
      <c r="B81" s="96" t="s">
        <v>299</v>
      </c>
      <c r="C81" s="97" t="s">
        <v>300</v>
      </c>
      <c r="D81" s="98" t="s">
        <v>296</v>
      </c>
      <c r="E81" s="99">
        <v>5000</v>
      </c>
      <c r="F81" s="100">
        <v>0.15</v>
      </c>
      <c r="G81" s="99">
        <f t="shared" si="18"/>
        <v>750</v>
      </c>
      <c r="H81" s="100"/>
      <c r="I81" s="99"/>
      <c r="J81" s="101"/>
      <c r="K81" s="101"/>
      <c r="L81" s="99">
        <f t="shared" si="2"/>
        <v>750</v>
      </c>
      <c r="M81" s="102">
        <f t="shared" si="3"/>
        <v>0</v>
      </c>
      <c r="N81" s="103">
        <f t="shared" si="4"/>
        <v>4250</v>
      </c>
      <c r="O81" s="84"/>
      <c r="P81" s="84"/>
    </row>
    <row r="82" spans="1:16" s="104" customFormat="1" ht="18" x14ac:dyDescent="0.2">
      <c r="A82" s="95"/>
      <c r="B82" s="96" t="s">
        <v>301</v>
      </c>
      <c r="C82" s="97" t="s">
        <v>302</v>
      </c>
      <c r="D82" s="98" t="s">
        <v>296</v>
      </c>
      <c r="E82" s="99">
        <v>5000</v>
      </c>
      <c r="F82" s="100">
        <v>0.15</v>
      </c>
      <c r="G82" s="99">
        <f t="shared" si="18"/>
        <v>750</v>
      </c>
      <c r="H82" s="100"/>
      <c r="I82" s="99"/>
      <c r="J82" s="101"/>
      <c r="K82" s="101"/>
      <c r="L82" s="99">
        <f t="shared" si="2"/>
        <v>750</v>
      </c>
      <c r="M82" s="102">
        <f t="shared" si="3"/>
        <v>0</v>
      </c>
      <c r="N82" s="103">
        <f t="shared" si="4"/>
        <v>4250</v>
      </c>
      <c r="O82" s="84"/>
      <c r="P82" s="84"/>
    </row>
    <row r="83" spans="1:16" s="104" customFormat="1" ht="18" x14ac:dyDescent="0.2">
      <c r="A83" s="95"/>
      <c r="B83" s="96" t="s">
        <v>303</v>
      </c>
      <c r="C83" s="97" t="s">
        <v>304</v>
      </c>
      <c r="D83" s="98" t="s">
        <v>296</v>
      </c>
      <c r="E83" s="99">
        <v>5000</v>
      </c>
      <c r="F83" s="100">
        <v>0.15</v>
      </c>
      <c r="G83" s="99">
        <f t="shared" si="18"/>
        <v>750</v>
      </c>
      <c r="H83" s="100"/>
      <c r="I83" s="99"/>
      <c r="J83" s="101"/>
      <c r="K83" s="101"/>
      <c r="L83" s="99">
        <f t="shared" si="2"/>
        <v>750</v>
      </c>
      <c r="M83" s="102">
        <f t="shared" si="3"/>
        <v>0</v>
      </c>
      <c r="N83" s="103">
        <f t="shared" si="4"/>
        <v>4250</v>
      </c>
      <c r="O83" s="84"/>
      <c r="P83" s="84"/>
    </row>
    <row r="84" spans="1:16" s="104" customFormat="1" ht="54" x14ac:dyDescent="0.2">
      <c r="A84" s="95"/>
      <c r="B84" s="96" t="s">
        <v>305</v>
      </c>
      <c r="C84" s="97" t="s">
        <v>306</v>
      </c>
      <c r="D84" s="98" t="s">
        <v>307</v>
      </c>
      <c r="E84" s="99">
        <v>85500</v>
      </c>
      <c r="F84" s="100">
        <v>0.05</v>
      </c>
      <c r="G84" s="99">
        <f t="shared" si="18"/>
        <v>4275</v>
      </c>
      <c r="H84" s="100"/>
      <c r="I84" s="99"/>
      <c r="J84" s="101"/>
      <c r="K84" s="101"/>
      <c r="L84" s="99">
        <f t="shared" si="2"/>
        <v>4275</v>
      </c>
      <c r="M84" s="102">
        <f t="shared" si="3"/>
        <v>0</v>
      </c>
      <c r="N84" s="103">
        <f t="shared" si="4"/>
        <v>81225</v>
      </c>
      <c r="O84" s="84"/>
      <c r="P84" s="84"/>
    </row>
    <row r="85" spans="1:16" s="104" customFormat="1" ht="54" x14ac:dyDescent="0.2">
      <c r="A85" s="95"/>
      <c r="B85" s="96" t="s">
        <v>308</v>
      </c>
      <c r="C85" s="97" t="s">
        <v>309</v>
      </c>
      <c r="D85" s="98" t="s">
        <v>310</v>
      </c>
      <c r="E85" s="99">
        <v>114000</v>
      </c>
      <c r="F85" s="100">
        <v>0.05</v>
      </c>
      <c r="G85" s="99">
        <f t="shared" si="18"/>
        <v>5700</v>
      </c>
      <c r="H85" s="100"/>
      <c r="I85" s="99"/>
      <c r="J85" s="101"/>
      <c r="K85" s="101"/>
      <c r="L85" s="99">
        <f t="shared" si="2"/>
        <v>5700</v>
      </c>
      <c r="M85" s="102">
        <f t="shared" si="3"/>
        <v>0</v>
      </c>
      <c r="N85" s="103">
        <f t="shared" si="4"/>
        <v>108300</v>
      </c>
      <c r="O85" s="84"/>
      <c r="P85" s="84"/>
    </row>
    <row r="86" spans="1:16" s="104" customFormat="1" ht="18" x14ac:dyDescent="0.2">
      <c r="A86" s="95"/>
      <c r="B86" s="96" t="s">
        <v>230</v>
      </c>
      <c r="C86" s="97" t="s">
        <v>311</v>
      </c>
      <c r="D86" s="98" t="s">
        <v>296</v>
      </c>
      <c r="E86" s="99">
        <v>5000</v>
      </c>
      <c r="F86" s="100">
        <v>0.15</v>
      </c>
      <c r="G86" s="99">
        <f t="shared" si="18"/>
        <v>750</v>
      </c>
      <c r="H86" s="100"/>
      <c r="I86" s="99"/>
      <c r="J86" s="101"/>
      <c r="K86" s="101"/>
      <c r="L86" s="99">
        <f t="shared" si="2"/>
        <v>750</v>
      </c>
      <c r="M86" s="102">
        <f t="shared" si="3"/>
        <v>0</v>
      </c>
      <c r="N86" s="103">
        <f t="shared" si="4"/>
        <v>4250</v>
      </c>
      <c r="O86" s="84"/>
      <c r="P86" s="84"/>
    </row>
    <row r="87" spans="1:16" s="104" customFormat="1" ht="54" x14ac:dyDescent="0.2">
      <c r="A87" s="95"/>
      <c r="B87" s="96" t="s">
        <v>312</v>
      </c>
      <c r="C87" s="97" t="s">
        <v>313</v>
      </c>
      <c r="D87" s="98" t="s">
        <v>314</v>
      </c>
      <c r="E87" s="99">
        <v>85500</v>
      </c>
      <c r="F87" s="100">
        <v>0.05</v>
      </c>
      <c r="G87" s="99">
        <f t="shared" si="18"/>
        <v>4275</v>
      </c>
      <c r="H87" s="100"/>
      <c r="I87" s="99"/>
      <c r="J87" s="101"/>
      <c r="K87" s="101"/>
      <c r="L87" s="99">
        <f t="shared" si="2"/>
        <v>4275</v>
      </c>
      <c r="M87" s="102">
        <f t="shared" si="3"/>
        <v>0</v>
      </c>
      <c r="N87" s="103">
        <f t="shared" si="4"/>
        <v>81225</v>
      </c>
      <c r="O87" s="84"/>
      <c r="P87" s="84"/>
    </row>
    <row r="88" spans="1:16" s="104" customFormat="1" ht="18" x14ac:dyDescent="0.2">
      <c r="A88" s="95"/>
      <c r="B88" s="96" t="s">
        <v>315</v>
      </c>
      <c r="C88" s="97" t="s">
        <v>316</v>
      </c>
      <c r="D88" s="98" t="s">
        <v>296</v>
      </c>
      <c r="E88" s="99">
        <v>5000</v>
      </c>
      <c r="F88" s="100">
        <v>0.15</v>
      </c>
      <c r="G88" s="99">
        <f t="shared" si="18"/>
        <v>750</v>
      </c>
      <c r="H88" s="100"/>
      <c r="I88" s="99"/>
      <c r="J88" s="101"/>
      <c r="K88" s="101"/>
      <c r="L88" s="99">
        <f t="shared" si="2"/>
        <v>750</v>
      </c>
      <c r="M88" s="102">
        <f t="shared" si="3"/>
        <v>0</v>
      </c>
      <c r="N88" s="103">
        <f t="shared" si="4"/>
        <v>4250</v>
      </c>
      <c r="O88" s="84"/>
      <c r="P88" s="84"/>
    </row>
    <row r="89" spans="1:16" s="104" customFormat="1" ht="36" x14ac:dyDescent="0.2">
      <c r="A89" s="95"/>
      <c r="B89" s="96" t="s">
        <v>149</v>
      </c>
      <c r="C89" s="97" t="s">
        <v>317</v>
      </c>
      <c r="D89" s="98" t="s">
        <v>318</v>
      </c>
      <c r="E89" s="99">
        <v>2400</v>
      </c>
      <c r="F89" s="100">
        <v>0.15</v>
      </c>
      <c r="G89" s="99">
        <f t="shared" si="18"/>
        <v>360</v>
      </c>
      <c r="H89" s="100"/>
      <c r="I89" s="99"/>
      <c r="J89" s="101"/>
      <c r="K89" s="101"/>
      <c r="L89" s="99">
        <f t="shared" si="2"/>
        <v>360</v>
      </c>
      <c r="M89" s="102">
        <f t="shared" si="3"/>
        <v>0</v>
      </c>
      <c r="N89" s="103">
        <f t="shared" si="4"/>
        <v>2040</v>
      </c>
      <c r="O89" s="84"/>
      <c r="P89" s="84"/>
    </row>
    <row r="90" spans="1:16" s="104" customFormat="1" ht="54" x14ac:dyDescent="0.2">
      <c r="A90" s="95"/>
      <c r="B90" s="96" t="s">
        <v>195</v>
      </c>
      <c r="C90" s="97" t="s">
        <v>319</v>
      </c>
      <c r="D90" s="98" t="s">
        <v>320</v>
      </c>
      <c r="E90" s="99">
        <v>15000</v>
      </c>
      <c r="F90" s="100">
        <v>0.05</v>
      </c>
      <c r="G90" s="99">
        <f t="shared" si="18"/>
        <v>750</v>
      </c>
      <c r="H90" s="100"/>
      <c r="I90" s="99"/>
      <c r="J90" s="101"/>
      <c r="K90" s="101"/>
      <c r="L90" s="99">
        <f t="shared" si="2"/>
        <v>750</v>
      </c>
      <c r="M90" s="102">
        <f t="shared" si="3"/>
        <v>0</v>
      </c>
      <c r="N90" s="103">
        <f t="shared" si="4"/>
        <v>14250</v>
      </c>
      <c r="O90" s="84"/>
      <c r="P90" s="84"/>
    </row>
    <row r="91" spans="1:16" s="104" customFormat="1" ht="36" x14ac:dyDescent="0.2">
      <c r="A91" s="95"/>
      <c r="B91" s="96" t="s">
        <v>321</v>
      </c>
      <c r="C91" s="97" t="s">
        <v>322</v>
      </c>
      <c r="D91" s="98" t="s">
        <v>323</v>
      </c>
      <c r="E91" s="99">
        <v>4500</v>
      </c>
      <c r="F91" s="100">
        <v>0.15</v>
      </c>
      <c r="G91" s="99">
        <f t="shared" si="18"/>
        <v>675</v>
      </c>
      <c r="H91" s="100"/>
      <c r="I91" s="99"/>
      <c r="J91" s="101"/>
      <c r="K91" s="101"/>
      <c r="L91" s="99">
        <f t="shared" si="2"/>
        <v>675</v>
      </c>
      <c r="M91" s="102">
        <f t="shared" si="3"/>
        <v>0</v>
      </c>
      <c r="N91" s="103">
        <f t="shared" si="4"/>
        <v>3825</v>
      </c>
      <c r="O91" s="84"/>
      <c r="P91" s="84"/>
    </row>
    <row r="92" spans="1:16" s="104" customFormat="1" ht="18" x14ac:dyDescent="0.2">
      <c r="A92" s="95"/>
      <c r="B92" s="96" t="s">
        <v>260</v>
      </c>
      <c r="C92" s="97" t="s">
        <v>324</v>
      </c>
      <c r="D92" s="98" t="s">
        <v>296</v>
      </c>
      <c r="E92" s="99">
        <v>5000</v>
      </c>
      <c r="F92" s="100">
        <v>0.15</v>
      </c>
      <c r="G92" s="99">
        <f t="shared" si="18"/>
        <v>750</v>
      </c>
      <c r="H92" s="100"/>
      <c r="I92" s="99"/>
      <c r="J92" s="101"/>
      <c r="K92" s="101"/>
      <c r="L92" s="99">
        <f t="shared" si="2"/>
        <v>750</v>
      </c>
      <c r="M92" s="102">
        <f t="shared" si="3"/>
        <v>0</v>
      </c>
      <c r="N92" s="103">
        <f t="shared" si="4"/>
        <v>4250</v>
      </c>
      <c r="O92" s="84"/>
      <c r="P92" s="84"/>
    </row>
    <row r="93" spans="1:16" s="104" customFormat="1" ht="18" x14ac:dyDescent="0.2">
      <c r="A93" s="95"/>
      <c r="B93" s="96" t="s">
        <v>325</v>
      </c>
      <c r="C93" s="97" t="s">
        <v>326</v>
      </c>
      <c r="D93" s="98" t="s">
        <v>296</v>
      </c>
      <c r="E93" s="99">
        <v>5000</v>
      </c>
      <c r="F93" s="100">
        <v>0.15</v>
      </c>
      <c r="G93" s="99">
        <f t="shared" si="18"/>
        <v>750</v>
      </c>
      <c r="H93" s="100"/>
      <c r="I93" s="99"/>
      <c r="J93" s="101"/>
      <c r="K93" s="101"/>
      <c r="L93" s="99">
        <f t="shared" ref="L93:L181" si="19">SUM(G93+H93+J93)</f>
        <v>750</v>
      </c>
      <c r="M93" s="102">
        <f t="shared" ref="M93:M181" si="20">SUM(I93+K93)</f>
        <v>0</v>
      </c>
      <c r="N93" s="103">
        <f t="shared" ref="N93:N181" si="21">SUM(E93-L93-M93)</f>
        <v>4250</v>
      </c>
      <c r="O93" s="84"/>
      <c r="P93" s="84"/>
    </row>
    <row r="94" spans="1:16" s="104" customFormat="1" ht="18" x14ac:dyDescent="0.2">
      <c r="A94" s="95"/>
      <c r="B94" s="96" t="s">
        <v>327</v>
      </c>
      <c r="C94" s="97" t="s">
        <v>328</v>
      </c>
      <c r="D94" s="98" t="s">
        <v>296</v>
      </c>
      <c r="E94" s="99">
        <v>5000</v>
      </c>
      <c r="F94" s="100">
        <v>0.15</v>
      </c>
      <c r="G94" s="99">
        <f t="shared" si="18"/>
        <v>750</v>
      </c>
      <c r="H94" s="100"/>
      <c r="I94" s="99"/>
      <c r="J94" s="101"/>
      <c r="K94" s="101"/>
      <c r="L94" s="99">
        <f t="shared" si="19"/>
        <v>750</v>
      </c>
      <c r="M94" s="102">
        <f t="shared" si="20"/>
        <v>0</v>
      </c>
      <c r="N94" s="103">
        <f t="shared" si="21"/>
        <v>4250</v>
      </c>
      <c r="O94" s="84"/>
      <c r="P94" s="84"/>
    </row>
    <row r="95" spans="1:16" s="104" customFormat="1" ht="36" x14ac:dyDescent="0.2">
      <c r="A95" s="95"/>
      <c r="B95" s="96" t="s">
        <v>155</v>
      </c>
      <c r="C95" s="97" t="s">
        <v>329</v>
      </c>
      <c r="D95" s="98" t="s">
        <v>330</v>
      </c>
      <c r="E95" s="99">
        <v>10000</v>
      </c>
      <c r="F95" s="100">
        <v>0.15</v>
      </c>
      <c r="G95" s="99">
        <f t="shared" si="18"/>
        <v>1500</v>
      </c>
      <c r="H95" s="100"/>
      <c r="I95" s="99"/>
      <c r="J95" s="101"/>
      <c r="K95" s="101"/>
      <c r="L95" s="99">
        <f t="shared" si="19"/>
        <v>1500</v>
      </c>
      <c r="M95" s="102">
        <f t="shared" si="20"/>
        <v>0</v>
      </c>
      <c r="N95" s="103">
        <f t="shared" si="21"/>
        <v>8500</v>
      </c>
      <c r="O95" s="84"/>
      <c r="P95" s="84"/>
    </row>
    <row r="96" spans="1:16" s="104" customFormat="1" ht="18" x14ac:dyDescent="0.2">
      <c r="A96" s="95"/>
      <c r="B96" s="96" t="s">
        <v>331</v>
      </c>
      <c r="C96" s="97" t="s">
        <v>332</v>
      </c>
      <c r="D96" s="98" t="s">
        <v>296</v>
      </c>
      <c r="E96" s="99">
        <v>5000</v>
      </c>
      <c r="F96" s="100">
        <v>0.15</v>
      </c>
      <c r="G96" s="99">
        <f t="shared" si="18"/>
        <v>750</v>
      </c>
      <c r="H96" s="100"/>
      <c r="I96" s="99"/>
      <c r="J96" s="101"/>
      <c r="K96" s="101"/>
      <c r="L96" s="99">
        <f t="shared" si="19"/>
        <v>750</v>
      </c>
      <c r="M96" s="102">
        <f t="shared" si="20"/>
        <v>0</v>
      </c>
      <c r="N96" s="103">
        <f t="shared" si="21"/>
        <v>4250</v>
      </c>
      <c r="O96" s="84"/>
      <c r="P96" s="84"/>
    </row>
    <row r="97" spans="1:16" s="108" customFormat="1" ht="54" x14ac:dyDescent="0.2">
      <c r="A97" s="95"/>
      <c r="B97" s="96" t="s">
        <v>333</v>
      </c>
      <c r="C97" s="97" t="s">
        <v>334</v>
      </c>
      <c r="D97" s="98" t="s">
        <v>335</v>
      </c>
      <c r="E97" s="113">
        <v>16250</v>
      </c>
      <c r="F97" s="114">
        <v>0.15</v>
      </c>
      <c r="G97" s="113">
        <f t="shared" ref="G97:G102" si="22">SUM(E97*F97)</f>
        <v>2437.5</v>
      </c>
      <c r="H97" s="113">
        <v>0</v>
      </c>
      <c r="I97" s="113">
        <v>0</v>
      </c>
      <c r="J97" s="113">
        <v>0</v>
      </c>
      <c r="K97" s="113">
        <v>0</v>
      </c>
      <c r="L97" s="113">
        <f t="shared" si="19"/>
        <v>2437.5</v>
      </c>
      <c r="M97" s="113">
        <f t="shared" si="20"/>
        <v>0</v>
      </c>
      <c r="N97" s="102">
        <f t="shared" si="21"/>
        <v>13812.5</v>
      </c>
      <c r="O97" s="84"/>
      <c r="P97" s="84"/>
    </row>
    <row r="98" spans="1:16" s="108" customFormat="1" ht="54" x14ac:dyDescent="0.2">
      <c r="A98" s="109"/>
      <c r="B98" s="110" t="s">
        <v>333</v>
      </c>
      <c r="C98" s="111" t="s">
        <v>336</v>
      </c>
      <c r="D98" s="112" t="s">
        <v>337</v>
      </c>
      <c r="E98" s="113">
        <v>8750</v>
      </c>
      <c r="F98" s="114">
        <v>0.15</v>
      </c>
      <c r="G98" s="113">
        <f t="shared" si="22"/>
        <v>1312.5</v>
      </c>
      <c r="H98" s="113">
        <v>0</v>
      </c>
      <c r="I98" s="113">
        <v>0</v>
      </c>
      <c r="J98" s="113">
        <v>0</v>
      </c>
      <c r="K98" s="113">
        <v>0</v>
      </c>
      <c r="L98" s="113">
        <f t="shared" si="19"/>
        <v>1312.5</v>
      </c>
      <c r="M98" s="113">
        <f t="shared" si="20"/>
        <v>0</v>
      </c>
      <c r="N98" s="102">
        <f t="shared" si="21"/>
        <v>7437.5</v>
      </c>
      <c r="O98" s="84"/>
      <c r="P98" s="84"/>
    </row>
    <row r="99" spans="1:16" s="108" customFormat="1" ht="54" x14ac:dyDescent="0.2">
      <c r="A99" s="109"/>
      <c r="B99" s="110" t="s">
        <v>338</v>
      </c>
      <c r="C99" s="111" t="s">
        <v>339</v>
      </c>
      <c r="D99" s="112" t="s">
        <v>340</v>
      </c>
      <c r="E99" s="113">
        <v>500</v>
      </c>
      <c r="F99" s="114">
        <v>0.15</v>
      </c>
      <c r="G99" s="113">
        <f t="shared" si="22"/>
        <v>75</v>
      </c>
      <c r="H99" s="113">
        <v>0</v>
      </c>
      <c r="I99" s="113">
        <v>0</v>
      </c>
      <c r="J99" s="113">
        <v>0</v>
      </c>
      <c r="K99" s="113">
        <v>0</v>
      </c>
      <c r="L99" s="113">
        <f t="shared" si="19"/>
        <v>75</v>
      </c>
      <c r="M99" s="113">
        <f t="shared" si="20"/>
        <v>0</v>
      </c>
      <c r="N99" s="102">
        <f t="shared" si="21"/>
        <v>425</v>
      </c>
      <c r="O99" s="84"/>
      <c r="P99" s="84"/>
    </row>
    <row r="100" spans="1:16" s="108" customFormat="1" ht="54" x14ac:dyDescent="0.2">
      <c r="A100" s="109"/>
      <c r="B100" s="110" t="s">
        <v>338</v>
      </c>
      <c r="C100" s="111" t="s">
        <v>341</v>
      </c>
      <c r="D100" s="112" t="s">
        <v>342</v>
      </c>
      <c r="E100" s="113">
        <v>1000</v>
      </c>
      <c r="F100" s="114">
        <v>0.15</v>
      </c>
      <c r="G100" s="113">
        <f t="shared" si="22"/>
        <v>150</v>
      </c>
      <c r="H100" s="113">
        <v>0</v>
      </c>
      <c r="I100" s="113">
        <v>0</v>
      </c>
      <c r="J100" s="113">
        <v>0</v>
      </c>
      <c r="K100" s="113">
        <v>0</v>
      </c>
      <c r="L100" s="113">
        <f t="shared" si="19"/>
        <v>150</v>
      </c>
      <c r="M100" s="113">
        <f t="shared" si="20"/>
        <v>0</v>
      </c>
      <c r="N100" s="102">
        <f t="shared" si="21"/>
        <v>850</v>
      </c>
      <c r="O100" s="84"/>
      <c r="P100" s="84"/>
    </row>
    <row r="101" spans="1:16" s="108" customFormat="1" ht="54" x14ac:dyDescent="0.2">
      <c r="A101" s="109"/>
      <c r="B101" s="110" t="s">
        <v>338</v>
      </c>
      <c r="C101" s="111" t="s">
        <v>343</v>
      </c>
      <c r="D101" s="112" t="s">
        <v>344</v>
      </c>
      <c r="E101" s="113">
        <v>39000</v>
      </c>
      <c r="F101" s="114">
        <v>0.15</v>
      </c>
      <c r="G101" s="113">
        <f t="shared" si="22"/>
        <v>5850</v>
      </c>
      <c r="H101" s="113">
        <v>0</v>
      </c>
      <c r="I101" s="113">
        <v>0</v>
      </c>
      <c r="J101" s="113">
        <v>0</v>
      </c>
      <c r="K101" s="113">
        <v>0</v>
      </c>
      <c r="L101" s="113">
        <f t="shared" si="19"/>
        <v>5850</v>
      </c>
      <c r="M101" s="113">
        <f t="shared" si="20"/>
        <v>0</v>
      </c>
      <c r="N101" s="102">
        <f t="shared" si="21"/>
        <v>33150</v>
      </c>
      <c r="O101" s="84"/>
      <c r="P101" s="84"/>
    </row>
    <row r="102" spans="1:16" s="108" customFormat="1" ht="54" x14ac:dyDescent="0.2">
      <c r="A102" s="109"/>
      <c r="B102" s="110" t="s">
        <v>240</v>
      </c>
      <c r="C102" s="111" t="s">
        <v>345</v>
      </c>
      <c r="D102" s="112" t="s">
        <v>346</v>
      </c>
      <c r="E102" s="113">
        <v>3600</v>
      </c>
      <c r="F102" s="114">
        <v>0.15</v>
      </c>
      <c r="G102" s="113">
        <f t="shared" si="22"/>
        <v>540</v>
      </c>
      <c r="H102" s="113">
        <v>0</v>
      </c>
      <c r="I102" s="113">
        <v>0</v>
      </c>
      <c r="J102" s="113">
        <v>0</v>
      </c>
      <c r="K102" s="113">
        <v>0</v>
      </c>
      <c r="L102" s="113">
        <f t="shared" si="19"/>
        <v>540</v>
      </c>
      <c r="M102" s="113">
        <f t="shared" si="20"/>
        <v>0</v>
      </c>
      <c r="N102" s="102">
        <f t="shared" si="21"/>
        <v>3060</v>
      </c>
      <c r="O102" s="84"/>
      <c r="P102" s="84"/>
    </row>
    <row r="103" spans="1:16" s="108" customFormat="1" ht="36" x14ac:dyDescent="0.2">
      <c r="A103" s="95"/>
      <c r="B103" s="96" t="s">
        <v>179</v>
      </c>
      <c r="C103" s="97" t="s">
        <v>347</v>
      </c>
      <c r="D103" s="98" t="s">
        <v>348</v>
      </c>
      <c r="E103" s="113">
        <v>5000</v>
      </c>
      <c r="F103" s="114">
        <v>0.15</v>
      </c>
      <c r="G103" s="113">
        <f>SUM(E103*F103)</f>
        <v>750</v>
      </c>
      <c r="H103" s="113">
        <v>0</v>
      </c>
      <c r="I103" s="113">
        <v>0</v>
      </c>
      <c r="J103" s="113">
        <v>0</v>
      </c>
      <c r="K103" s="113">
        <v>0</v>
      </c>
      <c r="L103" s="113">
        <f>SUM(G103+H103+J103)</f>
        <v>750</v>
      </c>
      <c r="M103" s="113">
        <f>SUM(I103+K103)</f>
        <v>0</v>
      </c>
      <c r="N103" s="102">
        <f>SUM(E103-L103-M103)</f>
        <v>4250</v>
      </c>
      <c r="O103" s="84"/>
      <c r="P103" s="84"/>
    </row>
    <row r="104" spans="1:16" s="94" customFormat="1" ht="18" x14ac:dyDescent="0.4">
      <c r="A104" s="90" t="s">
        <v>349</v>
      </c>
      <c r="B104" s="90"/>
      <c r="C104" s="91"/>
      <c r="D104" s="91"/>
      <c r="E104" s="93">
        <f>SUM(E105)</f>
        <v>0</v>
      </c>
      <c r="F104" s="122"/>
      <c r="G104" s="93">
        <f>SUM(G105)</f>
        <v>0</v>
      </c>
      <c r="H104" s="93">
        <f t="shared" ref="H104:N104" si="23">SUM(H105)</f>
        <v>0</v>
      </c>
      <c r="I104" s="93">
        <f t="shared" si="23"/>
        <v>0</v>
      </c>
      <c r="J104" s="93">
        <f t="shared" si="23"/>
        <v>0</v>
      </c>
      <c r="K104" s="93">
        <f t="shared" si="23"/>
        <v>0</v>
      </c>
      <c r="L104" s="93">
        <f t="shared" si="23"/>
        <v>0</v>
      </c>
      <c r="M104" s="93">
        <f t="shared" si="23"/>
        <v>0</v>
      </c>
      <c r="N104" s="93">
        <f t="shared" si="23"/>
        <v>0</v>
      </c>
      <c r="O104" s="84"/>
      <c r="P104" s="84"/>
    </row>
    <row r="105" spans="1:16" s="121" customFormat="1" ht="18" x14ac:dyDescent="0.4">
      <c r="A105" s="125"/>
      <c r="B105" s="126"/>
      <c r="C105" s="127"/>
      <c r="D105" s="128"/>
      <c r="E105" s="99"/>
      <c r="F105" s="100"/>
      <c r="G105" s="99"/>
      <c r="H105" s="100"/>
      <c r="I105" s="99"/>
      <c r="J105" s="129"/>
      <c r="K105" s="129"/>
      <c r="L105" s="99">
        <f t="shared" si="19"/>
        <v>0</v>
      </c>
      <c r="M105" s="102">
        <f t="shared" si="20"/>
        <v>0</v>
      </c>
      <c r="N105" s="103">
        <f t="shared" si="21"/>
        <v>0</v>
      </c>
      <c r="O105" s="84"/>
      <c r="P105" s="84"/>
    </row>
    <row r="106" spans="1:16" s="104" customFormat="1" ht="18" x14ac:dyDescent="0.2">
      <c r="A106" s="91" t="s">
        <v>83</v>
      </c>
      <c r="B106" s="130"/>
      <c r="C106" s="91"/>
      <c r="D106" s="92"/>
      <c r="E106" s="93">
        <f>SUM(E107:E135)</f>
        <v>4225180</v>
      </c>
      <c r="F106" s="93"/>
      <c r="G106" s="93">
        <f t="shared" ref="G106:N106" si="24">SUM(G107:G135)</f>
        <v>0</v>
      </c>
      <c r="H106" s="93">
        <f t="shared" si="24"/>
        <v>0</v>
      </c>
      <c r="I106" s="93">
        <f t="shared" si="24"/>
        <v>0</v>
      </c>
      <c r="J106" s="93">
        <f t="shared" si="24"/>
        <v>0</v>
      </c>
      <c r="K106" s="93">
        <f t="shared" si="24"/>
        <v>0</v>
      </c>
      <c r="L106" s="93">
        <f t="shared" si="24"/>
        <v>0</v>
      </c>
      <c r="M106" s="93">
        <f t="shared" si="24"/>
        <v>0</v>
      </c>
      <c r="N106" s="93">
        <f t="shared" si="24"/>
        <v>4225180</v>
      </c>
      <c r="O106" s="84"/>
      <c r="P106" s="84"/>
    </row>
    <row r="107" spans="1:16" s="104" customFormat="1" ht="36" x14ac:dyDescent="0.2">
      <c r="A107" s="125"/>
      <c r="B107" s="126" t="s">
        <v>350</v>
      </c>
      <c r="C107" s="127" t="s">
        <v>351</v>
      </c>
      <c r="D107" s="128" t="s">
        <v>352</v>
      </c>
      <c r="E107" s="99">
        <v>160000</v>
      </c>
      <c r="F107" s="100"/>
      <c r="G107" s="131">
        <f t="shared" ref="G107:G121" si="25">SUM(E107*F107)</f>
        <v>0</v>
      </c>
      <c r="H107" s="132">
        <v>0</v>
      </c>
      <c r="I107" s="132">
        <v>0</v>
      </c>
      <c r="J107" s="132">
        <v>0</v>
      </c>
      <c r="K107" s="132">
        <v>0</v>
      </c>
      <c r="L107" s="131">
        <f t="shared" si="19"/>
        <v>0</v>
      </c>
      <c r="M107" s="133">
        <f t="shared" si="20"/>
        <v>0</v>
      </c>
      <c r="N107" s="103">
        <f t="shared" si="21"/>
        <v>160000</v>
      </c>
      <c r="O107" s="84"/>
      <c r="P107" s="84"/>
    </row>
    <row r="108" spans="1:16" s="104" customFormat="1" ht="36" x14ac:dyDescent="0.2">
      <c r="A108" s="95"/>
      <c r="B108" s="96" t="s">
        <v>353</v>
      </c>
      <c r="C108" s="97" t="s">
        <v>354</v>
      </c>
      <c r="D108" s="98" t="s">
        <v>355</v>
      </c>
      <c r="E108" s="99">
        <v>80000</v>
      </c>
      <c r="F108" s="100"/>
      <c r="G108" s="131">
        <f t="shared" si="25"/>
        <v>0</v>
      </c>
      <c r="H108" s="132">
        <v>0</v>
      </c>
      <c r="I108" s="132">
        <v>0</v>
      </c>
      <c r="J108" s="132">
        <v>0</v>
      </c>
      <c r="K108" s="132">
        <v>0</v>
      </c>
      <c r="L108" s="131">
        <f t="shared" si="19"/>
        <v>0</v>
      </c>
      <c r="M108" s="133">
        <f t="shared" si="20"/>
        <v>0</v>
      </c>
      <c r="N108" s="103">
        <f t="shared" si="21"/>
        <v>80000</v>
      </c>
      <c r="O108" s="84"/>
      <c r="P108" s="84"/>
    </row>
    <row r="109" spans="1:16" s="104" customFormat="1" ht="36" x14ac:dyDescent="0.2">
      <c r="A109" s="95"/>
      <c r="B109" s="96" t="s">
        <v>356</v>
      </c>
      <c r="C109" s="97" t="s">
        <v>357</v>
      </c>
      <c r="D109" s="98" t="s">
        <v>358</v>
      </c>
      <c r="E109" s="99">
        <v>140000</v>
      </c>
      <c r="F109" s="100"/>
      <c r="G109" s="131">
        <f t="shared" si="25"/>
        <v>0</v>
      </c>
      <c r="H109" s="132">
        <v>0</v>
      </c>
      <c r="I109" s="132">
        <v>0</v>
      </c>
      <c r="J109" s="132">
        <v>0</v>
      </c>
      <c r="K109" s="132">
        <v>0</v>
      </c>
      <c r="L109" s="131">
        <f t="shared" si="19"/>
        <v>0</v>
      </c>
      <c r="M109" s="133">
        <f t="shared" si="20"/>
        <v>0</v>
      </c>
      <c r="N109" s="103">
        <f t="shared" si="21"/>
        <v>140000</v>
      </c>
      <c r="O109" s="84"/>
      <c r="P109" s="84"/>
    </row>
    <row r="110" spans="1:16" s="104" customFormat="1" ht="36" x14ac:dyDescent="0.2">
      <c r="A110" s="95"/>
      <c r="B110" s="96" t="s">
        <v>359</v>
      </c>
      <c r="C110" s="97" t="s">
        <v>360</v>
      </c>
      <c r="D110" s="98" t="s">
        <v>361</v>
      </c>
      <c r="E110" s="99">
        <v>190000</v>
      </c>
      <c r="F110" s="100"/>
      <c r="G110" s="131">
        <f t="shared" si="25"/>
        <v>0</v>
      </c>
      <c r="H110" s="132">
        <v>0</v>
      </c>
      <c r="I110" s="132">
        <v>0</v>
      </c>
      <c r="J110" s="132">
        <v>0</v>
      </c>
      <c r="K110" s="132">
        <v>0</v>
      </c>
      <c r="L110" s="131">
        <f t="shared" si="19"/>
        <v>0</v>
      </c>
      <c r="M110" s="133">
        <f t="shared" si="20"/>
        <v>0</v>
      </c>
      <c r="N110" s="103">
        <f t="shared" si="21"/>
        <v>190000</v>
      </c>
      <c r="O110" s="84"/>
      <c r="P110" s="84"/>
    </row>
    <row r="111" spans="1:16" s="104" customFormat="1" ht="36" x14ac:dyDescent="0.2">
      <c r="A111" s="95"/>
      <c r="B111" s="96" t="s">
        <v>362</v>
      </c>
      <c r="C111" s="97" t="s">
        <v>363</v>
      </c>
      <c r="D111" s="98" t="s">
        <v>358</v>
      </c>
      <c r="E111" s="99">
        <v>50000</v>
      </c>
      <c r="F111" s="100"/>
      <c r="G111" s="131">
        <f t="shared" si="25"/>
        <v>0</v>
      </c>
      <c r="H111" s="132">
        <v>0</v>
      </c>
      <c r="I111" s="132">
        <v>0</v>
      </c>
      <c r="J111" s="132">
        <v>0</v>
      </c>
      <c r="K111" s="132">
        <v>0</v>
      </c>
      <c r="L111" s="131">
        <f t="shared" si="19"/>
        <v>0</v>
      </c>
      <c r="M111" s="133">
        <f t="shared" si="20"/>
        <v>0</v>
      </c>
      <c r="N111" s="103">
        <f t="shared" si="21"/>
        <v>50000</v>
      </c>
      <c r="O111" s="84"/>
      <c r="P111" s="84"/>
    </row>
    <row r="112" spans="1:16" s="104" customFormat="1" ht="36" x14ac:dyDescent="0.2">
      <c r="A112" s="95"/>
      <c r="B112" s="96" t="s">
        <v>364</v>
      </c>
      <c r="C112" s="97" t="s">
        <v>365</v>
      </c>
      <c r="D112" s="98" t="s">
        <v>352</v>
      </c>
      <c r="E112" s="99">
        <v>70000</v>
      </c>
      <c r="F112" s="100"/>
      <c r="G112" s="131">
        <f t="shared" si="25"/>
        <v>0</v>
      </c>
      <c r="H112" s="132">
        <v>0</v>
      </c>
      <c r="I112" s="132">
        <v>0</v>
      </c>
      <c r="J112" s="132">
        <v>0</v>
      </c>
      <c r="K112" s="132">
        <v>0</v>
      </c>
      <c r="L112" s="131">
        <f t="shared" si="19"/>
        <v>0</v>
      </c>
      <c r="M112" s="133">
        <f t="shared" si="20"/>
        <v>0</v>
      </c>
      <c r="N112" s="103">
        <f t="shared" si="21"/>
        <v>70000</v>
      </c>
      <c r="O112" s="84"/>
      <c r="P112" s="84"/>
    </row>
    <row r="113" spans="1:18" s="104" customFormat="1" ht="54" x14ac:dyDescent="0.2">
      <c r="A113" s="95"/>
      <c r="B113" s="96" t="s">
        <v>283</v>
      </c>
      <c r="C113" s="97" t="s">
        <v>366</v>
      </c>
      <c r="D113" s="98" t="s">
        <v>367</v>
      </c>
      <c r="E113" s="99">
        <v>660000</v>
      </c>
      <c r="F113" s="100"/>
      <c r="G113" s="131">
        <f t="shared" si="25"/>
        <v>0</v>
      </c>
      <c r="H113" s="132">
        <v>0</v>
      </c>
      <c r="I113" s="132">
        <v>0</v>
      </c>
      <c r="J113" s="132">
        <v>0</v>
      </c>
      <c r="K113" s="132">
        <v>0</v>
      </c>
      <c r="L113" s="131">
        <f t="shared" si="19"/>
        <v>0</v>
      </c>
      <c r="M113" s="133">
        <f t="shared" si="20"/>
        <v>0</v>
      </c>
      <c r="N113" s="103">
        <f t="shared" si="21"/>
        <v>660000</v>
      </c>
      <c r="O113" s="84"/>
      <c r="P113" s="84"/>
    </row>
    <row r="114" spans="1:18" s="104" customFormat="1" ht="36" x14ac:dyDescent="0.2">
      <c r="A114" s="95"/>
      <c r="B114" s="96" t="s">
        <v>368</v>
      </c>
      <c r="C114" s="97" t="s">
        <v>369</v>
      </c>
      <c r="D114" s="98" t="s">
        <v>370</v>
      </c>
      <c r="E114" s="99">
        <v>45000</v>
      </c>
      <c r="F114" s="100"/>
      <c r="G114" s="131">
        <f t="shared" si="25"/>
        <v>0</v>
      </c>
      <c r="H114" s="132">
        <v>0</v>
      </c>
      <c r="I114" s="132">
        <v>0</v>
      </c>
      <c r="J114" s="132">
        <v>0</v>
      </c>
      <c r="K114" s="132">
        <v>0</v>
      </c>
      <c r="L114" s="131">
        <f t="shared" si="19"/>
        <v>0</v>
      </c>
      <c r="M114" s="133">
        <f t="shared" si="20"/>
        <v>0</v>
      </c>
      <c r="N114" s="103">
        <f t="shared" si="21"/>
        <v>45000</v>
      </c>
      <c r="O114" s="84"/>
      <c r="P114" s="84"/>
    </row>
    <row r="115" spans="1:18" s="104" customFormat="1" ht="36" x14ac:dyDescent="0.2">
      <c r="A115" s="95"/>
      <c r="B115" s="96" t="s">
        <v>371</v>
      </c>
      <c r="C115" s="97" t="s">
        <v>372</v>
      </c>
      <c r="D115" s="98" t="s">
        <v>355</v>
      </c>
      <c r="E115" s="99">
        <v>130000</v>
      </c>
      <c r="F115" s="100"/>
      <c r="G115" s="131">
        <f t="shared" si="25"/>
        <v>0</v>
      </c>
      <c r="H115" s="132">
        <v>0</v>
      </c>
      <c r="I115" s="132">
        <v>0</v>
      </c>
      <c r="J115" s="132">
        <v>0</v>
      </c>
      <c r="K115" s="132">
        <v>0</v>
      </c>
      <c r="L115" s="131">
        <f t="shared" si="19"/>
        <v>0</v>
      </c>
      <c r="M115" s="133">
        <f t="shared" si="20"/>
        <v>0</v>
      </c>
      <c r="N115" s="103">
        <f t="shared" si="21"/>
        <v>130000</v>
      </c>
      <c r="O115" s="84"/>
      <c r="P115" s="84"/>
    </row>
    <row r="116" spans="1:18" s="104" customFormat="1" ht="36" x14ac:dyDescent="0.2">
      <c r="A116" s="95"/>
      <c r="B116" s="96" t="s">
        <v>373</v>
      </c>
      <c r="C116" s="97" t="s">
        <v>374</v>
      </c>
      <c r="D116" s="98" t="s">
        <v>355</v>
      </c>
      <c r="E116" s="99">
        <v>105000</v>
      </c>
      <c r="F116" s="100"/>
      <c r="G116" s="131">
        <f t="shared" si="25"/>
        <v>0</v>
      </c>
      <c r="H116" s="132">
        <v>0</v>
      </c>
      <c r="I116" s="132">
        <v>0</v>
      </c>
      <c r="J116" s="132">
        <v>0</v>
      </c>
      <c r="K116" s="132">
        <v>0</v>
      </c>
      <c r="L116" s="131">
        <f t="shared" si="19"/>
        <v>0</v>
      </c>
      <c r="M116" s="133">
        <f t="shared" si="20"/>
        <v>0</v>
      </c>
      <c r="N116" s="103">
        <f t="shared" si="21"/>
        <v>105000</v>
      </c>
      <c r="O116" s="84"/>
      <c r="P116" s="84"/>
    </row>
    <row r="117" spans="1:18" s="104" customFormat="1" ht="36" x14ac:dyDescent="0.2">
      <c r="A117" s="95"/>
      <c r="B117" s="96" t="s">
        <v>315</v>
      </c>
      <c r="C117" s="97" t="s">
        <v>375</v>
      </c>
      <c r="D117" s="98" t="s">
        <v>355</v>
      </c>
      <c r="E117" s="99">
        <v>5000</v>
      </c>
      <c r="F117" s="100"/>
      <c r="G117" s="131">
        <f t="shared" si="25"/>
        <v>0</v>
      </c>
      <c r="H117" s="132">
        <v>0</v>
      </c>
      <c r="I117" s="132">
        <v>0</v>
      </c>
      <c r="J117" s="132">
        <v>0</v>
      </c>
      <c r="K117" s="132">
        <v>0</v>
      </c>
      <c r="L117" s="131">
        <f t="shared" si="19"/>
        <v>0</v>
      </c>
      <c r="M117" s="133">
        <f t="shared" si="20"/>
        <v>0</v>
      </c>
      <c r="N117" s="103">
        <f t="shared" si="21"/>
        <v>5000</v>
      </c>
      <c r="O117" s="84"/>
      <c r="P117" s="84"/>
    </row>
    <row r="118" spans="1:18" s="104" customFormat="1" ht="36" x14ac:dyDescent="0.2">
      <c r="A118" s="95"/>
      <c r="B118" s="96" t="s">
        <v>376</v>
      </c>
      <c r="C118" s="97" t="s">
        <v>377</v>
      </c>
      <c r="D118" s="98" t="s">
        <v>378</v>
      </c>
      <c r="E118" s="99">
        <v>435100</v>
      </c>
      <c r="F118" s="100"/>
      <c r="G118" s="131">
        <f t="shared" si="25"/>
        <v>0</v>
      </c>
      <c r="H118" s="132">
        <v>0</v>
      </c>
      <c r="I118" s="132">
        <v>0</v>
      </c>
      <c r="J118" s="132">
        <v>0</v>
      </c>
      <c r="K118" s="132">
        <v>0</v>
      </c>
      <c r="L118" s="131">
        <f t="shared" si="19"/>
        <v>0</v>
      </c>
      <c r="M118" s="133">
        <f t="shared" si="20"/>
        <v>0</v>
      </c>
      <c r="N118" s="103">
        <f t="shared" si="21"/>
        <v>435100</v>
      </c>
      <c r="O118" s="84"/>
      <c r="P118" s="84"/>
    </row>
    <row r="119" spans="1:18" s="104" customFormat="1" ht="54" x14ac:dyDescent="0.2">
      <c r="A119" s="95"/>
      <c r="B119" s="96" t="s">
        <v>379</v>
      </c>
      <c r="C119" s="97" t="s">
        <v>380</v>
      </c>
      <c r="D119" s="98" t="s">
        <v>381</v>
      </c>
      <c r="E119" s="99">
        <v>130000</v>
      </c>
      <c r="F119" s="100"/>
      <c r="G119" s="131">
        <f t="shared" si="25"/>
        <v>0</v>
      </c>
      <c r="H119" s="132">
        <v>0</v>
      </c>
      <c r="I119" s="132">
        <v>0</v>
      </c>
      <c r="J119" s="132">
        <v>0</v>
      </c>
      <c r="K119" s="132">
        <v>0</v>
      </c>
      <c r="L119" s="131">
        <f t="shared" si="19"/>
        <v>0</v>
      </c>
      <c r="M119" s="133">
        <f t="shared" si="20"/>
        <v>0</v>
      </c>
      <c r="N119" s="103">
        <f t="shared" si="21"/>
        <v>130000</v>
      </c>
      <c r="O119" s="84"/>
      <c r="P119" s="84"/>
    </row>
    <row r="120" spans="1:18" s="104" customFormat="1" ht="36" x14ac:dyDescent="0.2">
      <c r="A120" s="95"/>
      <c r="B120" s="96" t="s">
        <v>382</v>
      </c>
      <c r="C120" s="97" t="s">
        <v>383</v>
      </c>
      <c r="D120" s="98" t="s">
        <v>384</v>
      </c>
      <c r="E120" s="99">
        <v>140000</v>
      </c>
      <c r="F120" s="100"/>
      <c r="G120" s="131">
        <f t="shared" si="25"/>
        <v>0</v>
      </c>
      <c r="H120" s="132">
        <v>0</v>
      </c>
      <c r="I120" s="132">
        <v>0</v>
      </c>
      <c r="J120" s="132">
        <v>0</v>
      </c>
      <c r="K120" s="132">
        <v>0</v>
      </c>
      <c r="L120" s="131">
        <f t="shared" si="19"/>
        <v>0</v>
      </c>
      <c r="M120" s="133">
        <f t="shared" si="20"/>
        <v>0</v>
      </c>
      <c r="N120" s="103">
        <f t="shared" si="21"/>
        <v>140000</v>
      </c>
      <c r="O120" s="84"/>
      <c r="P120" s="84"/>
    </row>
    <row r="121" spans="1:18" s="104" customFormat="1" ht="54" x14ac:dyDescent="0.2">
      <c r="A121" s="95"/>
      <c r="B121" s="96" t="s">
        <v>263</v>
      </c>
      <c r="C121" s="97" t="s">
        <v>385</v>
      </c>
      <c r="D121" s="98" t="s">
        <v>386</v>
      </c>
      <c r="E121" s="99">
        <v>400000</v>
      </c>
      <c r="F121" s="100"/>
      <c r="G121" s="131">
        <f t="shared" si="25"/>
        <v>0</v>
      </c>
      <c r="H121" s="132">
        <v>0</v>
      </c>
      <c r="I121" s="132">
        <v>0</v>
      </c>
      <c r="J121" s="132">
        <v>0</v>
      </c>
      <c r="K121" s="132">
        <v>0</v>
      </c>
      <c r="L121" s="131">
        <f t="shared" si="19"/>
        <v>0</v>
      </c>
      <c r="M121" s="133">
        <f t="shared" si="20"/>
        <v>0</v>
      </c>
      <c r="N121" s="103">
        <f t="shared" si="21"/>
        <v>400000</v>
      </c>
      <c r="O121" s="84"/>
      <c r="P121" s="84"/>
    </row>
    <row r="122" spans="1:18" s="108" customFormat="1" ht="36" x14ac:dyDescent="0.2">
      <c r="A122" s="95"/>
      <c r="B122" s="96" t="s">
        <v>387</v>
      </c>
      <c r="C122" s="105" t="s">
        <v>388</v>
      </c>
      <c r="D122" s="106" t="s">
        <v>389</v>
      </c>
      <c r="E122" s="99">
        <v>30000</v>
      </c>
      <c r="F122" s="107" t="s">
        <v>201</v>
      </c>
      <c r="G122" s="131">
        <v>0</v>
      </c>
      <c r="H122" s="132">
        <v>0</v>
      </c>
      <c r="I122" s="132">
        <v>0</v>
      </c>
      <c r="J122" s="132">
        <v>0</v>
      </c>
      <c r="K122" s="132">
        <v>0</v>
      </c>
      <c r="L122" s="131">
        <f t="shared" si="19"/>
        <v>0</v>
      </c>
      <c r="M122" s="133">
        <f t="shared" si="20"/>
        <v>0</v>
      </c>
      <c r="N122" s="103">
        <f t="shared" si="21"/>
        <v>30000</v>
      </c>
      <c r="O122" s="84"/>
      <c r="P122" s="84"/>
    </row>
    <row r="123" spans="1:18" s="108" customFormat="1" ht="36" x14ac:dyDescent="0.2">
      <c r="A123" s="95"/>
      <c r="B123" s="96" t="s">
        <v>390</v>
      </c>
      <c r="C123" s="105" t="s">
        <v>391</v>
      </c>
      <c r="D123" s="106" t="s">
        <v>392</v>
      </c>
      <c r="E123" s="99">
        <v>410000</v>
      </c>
      <c r="F123" s="107" t="s">
        <v>201</v>
      </c>
      <c r="G123" s="131">
        <v>0</v>
      </c>
      <c r="H123" s="132">
        <v>0</v>
      </c>
      <c r="I123" s="132">
        <v>0</v>
      </c>
      <c r="J123" s="132">
        <v>0</v>
      </c>
      <c r="K123" s="132">
        <v>0</v>
      </c>
      <c r="L123" s="131">
        <f t="shared" si="19"/>
        <v>0</v>
      </c>
      <c r="M123" s="133">
        <f t="shared" si="20"/>
        <v>0</v>
      </c>
      <c r="N123" s="103">
        <f t="shared" si="21"/>
        <v>410000</v>
      </c>
      <c r="O123" s="84"/>
      <c r="P123" s="84"/>
    </row>
    <row r="124" spans="1:18" s="136" customFormat="1" ht="72" x14ac:dyDescent="0.2">
      <c r="A124" s="125"/>
      <c r="B124" s="126" t="s">
        <v>393</v>
      </c>
      <c r="C124" s="127" t="s">
        <v>394</v>
      </c>
      <c r="D124" s="128" t="s">
        <v>395</v>
      </c>
      <c r="E124" s="134">
        <v>509980</v>
      </c>
      <c r="F124" s="134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f t="shared" si="19"/>
        <v>0</v>
      </c>
      <c r="M124" s="132">
        <f t="shared" si="20"/>
        <v>0</v>
      </c>
      <c r="N124" s="135">
        <f t="shared" si="21"/>
        <v>509980</v>
      </c>
      <c r="O124" s="84"/>
      <c r="P124" s="84"/>
      <c r="Q124" s="108"/>
      <c r="R124" s="108"/>
    </row>
    <row r="125" spans="1:18" s="136" customFormat="1" ht="72" x14ac:dyDescent="0.2">
      <c r="A125" s="125"/>
      <c r="B125" s="126" t="s">
        <v>396</v>
      </c>
      <c r="C125" s="137" t="s">
        <v>397</v>
      </c>
      <c r="D125" s="128" t="s">
        <v>398</v>
      </c>
      <c r="E125" s="138">
        <v>40000</v>
      </c>
      <c r="F125" s="134">
        <v>0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f t="shared" si="19"/>
        <v>0</v>
      </c>
      <c r="M125" s="132">
        <f t="shared" si="20"/>
        <v>0</v>
      </c>
      <c r="N125" s="135">
        <f t="shared" si="21"/>
        <v>40000</v>
      </c>
      <c r="O125" s="84"/>
      <c r="P125" s="84"/>
      <c r="Q125" s="108"/>
      <c r="R125" s="108"/>
    </row>
    <row r="126" spans="1:18" s="136" customFormat="1" ht="72" x14ac:dyDescent="0.2">
      <c r="A126" s="125"/>
      <c r="B126" s="126" t="s">
        <v>399</v>
      </c>
      <c r="C126" s="137" t="s">
        <v>400</v>
      </c>
      <c r="D126" s="128" t="s">
        <v>401</v>
      </c>
      <c r="E126" s="138">
        <v>150000</v>
      </c>
      <c r="F126" s="134">
        <v>0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  <c r="L126" s="132">
        <f t="shared" si="19"/>
        <v>0</v>
      </c>
      <c r="M126" s="132">
        <f t="shared" si="20"/>
        <v>0</v>
      </c>
      <c r="N126" s="135">
        <f t="shared" si="21"/>
        <v>150000</v>
      </c>
      <c r="O126" s="84"/>
      <c r="P126" s="84"/>
      <c r="Q126" s="108"/>
      <c r="R126" s="108"/>
    </row>
    <row r="127" spans="1:18" s="136" customFormat="1" ht="54" x14ac:dyDescent="0.2">
      <c r="A127" s="125"/>
      <c r="B127" s="126" t="s">
        <v>212</v>
      </c>
      <c r="C127" s="137" t="s">
        <v>402</v>
      </c>
      <c r="D127" s="128" t="s">
        <v>403</v>
      </c>
      <c r="E127" s="138">
        <v>40100</v>
      </c>
      <c r="F127" s="134">
        <v>0</v>
      </c>
      <c r="G127" s="132">
        <v>0</v>
      </c>
      <c r="H127" s="132">
        <v>0</v>
      </c>
      <c r="I127" s="132">
        <v>0</v>
      </c>
      <c r="J127" s="132">
        <v>0</v>
      </c>
      <c r="K127" s="132">
        <v>0</v>
      </c>
      <c r="L127" s="132">
        <f t="shared" si="19"/>
        <v>0</v>
      </c>
      <c r="M127" s="132">
        <f t="shared" si="20"/>
        <v>0</v>
      </c>
      <c r="N127" s="135">
        <f t="shared" si="21"/>
        <v>40100</v>
      </c>
      <c r="O127" s="84"/>
      <c r="P127" s="84"/>
      <c r="Q127" s="108"/>
      <c r="R127" s="108"/>
    </row>
    <row r="128" spans="1:18" s="136" customFormat="1" ht="54" x14ac:dyDescent="0.2">
      <c r="A128" s="125"/>
      <c r="B128" s="126" t="s">
        <v>404</v>
      </c>
      <c r="C128" s="137" t="s">
        <v>405</v>
      </c>
      <c r="D128" s="128" t="s">
        <v>406</v>
      </c>
      <c r="E128" s="138">
        <v>15000</v>
      </c>
      <c r="F128" s="134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f t="shared" si="19"/>
        <v>0</v>
      </c>
      <c r="M128" s="132">
        <f t="shared" si="20"/>
        <v>0</v>
      </c>
      <c r="N128" s="135">
        <f t="shared" si="21"/>
        <v>15000</v>
      </c>
      <c r="O128" s="84"/>
      <c r="P128" s="84"/>
      <c r="Q128" s="108"/>
      <c r="R128" s="108"/>
    </row>
    <row r="129" spans="1:18" s="136" customFormat="1" ht="54" x14ac:dyDescent="0.2">
      <c r="A129" s="125"/>
      <c r="B129" s="126" t="s">
        <v>179</v>
      </c>
      <c r="C129" s="137" t="s">
        <v>407</v>
      </c>
      <c r="D129" s="128" t="s">
        <v>408</v>
      </c>
      <c r="E129" s="138">
        <v>105000</v>
      </c>
      <c r="F129" s="134">
        <v>0</v>
      </c>
      <c r="G129" s="132">
        <v>0</v>
      </c>
      <c r="H129" s="132">
        <v>0</v>
      </c>
      <c r="I129" s="132">
        <v>0</v>
      </c>
      <c r="J129" s="132">
        <v>0</v>
      </c>
      <c r="K129" s="132">
        <v>0</v>
      </c>
      <c r="L129" s="132">
        <f t="shared" si="19"/>
        <v>0</v>
      </c>
      <c r="M129" s="132">
        <f t="shared" si="20"/>
        <v>0</v>
      </c>
      <c r="N129" s="135">
        <f t="shared" si="21"/>
        <v>105000</v>
      </c>
      <c r="O129" s="84"/>
      <c r="P129" s="84"/>
      <c r="Q129" s="108"/>
      <c r="R129" s="108"/>
    </row>
    <row r="130" spans="1:18" s="136" customFormat="1" ht="54" x14ac:dyDescent="0.2">
      <c r="A130" s="125"/>
      <c r="B130" s="139" t="s">
        <v>246</v>
      </c>
      <c r="C130" s="137" t="s">
        <v>409</v>
      </c>
      <c r="D130" s="128" t="s">
        <v>410</v>
      </c>
      <c r="E130" s="140">
        <v>85000</v>
      </c>
      <c r="F130" s="134">
        <v>0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f t="shared" si="19"/>
        <v>0</v>
      </c>
      <c r="M130" s="132">
        <f t="shared" si="20"/>
        <v>0</v>
      </c>
      <c r="N130" s="102">
        <f t="shared" si="21"/>
        <v>85000</v>
      </c>
      <c r="O130" s="84"/>
      <c r="P130" s="84"/>
      <c r="Q130" s="108"/>
      <c r="R130" s="108"/>
    </row>
    <row r="131" spans="1:18" s="136" customFormat="1" ht="54" x14ac:dyDescent="0.2">
      <c r="A131" s="125"/>
      <c r="B131" s="139" t="s">
        <v>411</v>
      </c>
      <c r="C131" s="137" t="s">
        <v>412</v>
      </c>
      <c r="D131" s="128" t="s">
        <v>413</v>
      </c>
      <c r="E131" s="140">
        <v>105000</v>
      </c>
      <c r="F131" s="134">
        <v>0</v>
      </c>
      <c r="G131" s="132">
        <v>0</v>
      </c>
      <c r="H131" s="132">
        <v>0</v>
      </c>
      <c r="I131" s="132">
        <v>0</v>
      </c>
      <c r="J131" s="132">
        <v>0</v>
      </c>
      <c r="K131" s="132">
        <v>0</v>
      </c>
      <c r="L131" s="132">
        <f t="shared" si="19"/>
        <v>0</v>
      </c>
      <c r="M131" s="132">
        <f t="shared" si="20"/>
        <v>0</v>
      </c>
      <c r="N131" s="102">
        <f t="shared" si="21"/>
        <v>105000</v>
      </c>
      <c r="O131" s="84"/>
      <c r="P131" s="84"/>
      <c r="Q131" s="108"/>
      <c r="R131" s="108"/>
    </row>
    <row r="132" spans="1:18" s="136" customFormat="1" ht="54" x14ac:dyDescent="0.2">
      <c r="A132" s="125"/>
      <c r="B132" s="139" t="s">
        <v>182</v>
      </c>
      <c r="C132" s="137" t="s">
        <v>414</v>
      </c>
      <c r="D132" s="128" t="s">
        <v>415</v>
      </c>
      <c r="E132" s="138">
        <v>10000</v>
      </c>
      <c r="F132" s="134">
        <v>0</v>
      </c>
      <c r="G132" s="132">
        <v>0</v>
      </c>
      <c r="H132" s="132">
        <v>0</v>
      </c>
      <c r="I132" s="132">
        <v>0</v>
      </c>
      <c r="J132" s="132">
        <v>0</v>
      </c>
      <c r="K132" s="132">
        <v>0</v>
      </c>
      <c r="L132" s="132">
        <f t="shared" si="19"/>
        <v>0</v>
      </c>
      <c r="M132" s="132">
        <f t="shared" si="20"/>
        <v>0</v>
      </c>
      <c r="N132" s="102">
        <f t="shared" si="21"/>
        <v>10000</v>
      </c>
      <c r="O132" s="84"/>
      <c r="P132" s="84"/>
      <c r="Q132" s="108"/>
      <c r="R132" s="108"/>
    </row>
    <row r="133" spans="1:18" s="136" customFormat="1" ht="54" x14ac:dyDescent="0.2">
      <c r="A133" s="125"/>
      <c r="B133" s="139" t="s">
        <v>416</v>
      </c>
      <c r="C133" s="137" t="s">
        <v>417</v>
      </c>
      <c r="D133" s="128" t="s">
        <v>418</v>
      </c>
      <c r="E133" s="138">
        <v>10000</v>
      </c>
      <c r="F133" s="134">
        <v>0</v>
      </c>
      <c r="G133" s="134">
        <v>0</v>
      </c>
      <c r="H133" s="134">
        <v>0</v>
      </c>
      <c r="I133" s="134">
        <v>0</v>
      </c>
      <c r="J133" s="134">
        <v>0</v>
      </c>
      <c r="K133" s="134">
        <v>0</v>
      </c>
      <c r="L133" s="134">
        <f t="shared" si="19"/>
        <v>0</v>
      </c>
      <c r="M133" s="134">
        <f t="shared" si="20"/>
        <v>0</v>
      </c>
      <c r="N133" s="102">
        <f t="shared" si="21"/>
        <v>10000</v>
      </c>
      <c r="O133" s="84"/>
      <c r="P133" s="84"/>
      <c r="Q133" s="108"/>
      <c r="R133" s="108"/>
    </row>
    <row r="134" spans="1:18" s="136" customFormat="1" ht="54" x14ac:dyDescent="0.2">
      <c r="A134" s="125"/>
      <c r="B134" s="139" t="s">
        <v>419</v>
      </c>
      <c r="C134" s="137" t="s">
        <v>420</v>
      </c>
      <c r="D134" s="128" t="s">
        <v>421</v>
      </c>
      <c r="E134" s="138">
        <v>-30000</v>
      </c>
      <c r="F134" s="134">
        <v>0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f t="shared" si="19"/>
        <v>0</v>
      </c>
      <c r="M134" s="134">
        <f t="shared" si="20"/>
        <v>0</v>
      </c>
      <c r="N134" s="102">
        <f t="shared" si="21"/>
        <v>-30000</v>
      </c>
      <c r="O134" s="84"/>
      <c r="P134" s="84"/>
      <c r="Q134" s="108"/>
      <c r="R134" s="108"/>
    </row>
    <row r="135" spans="1:18" s="136" customFormat="1" ht="54" x14ac:dyDescent="0.2">
      <c r="A135" s="125"/>
      <c r="B135" s="139" t="s">
        <v>202</v>
      </c>
      <c r="C135" s="137" t="s">
        <v>422</v>
      </c>
      <c r="D135" s="128" t="s">
        <v>423</v>
      </c>
      <c r="E135" s="138">
        <v>5000</v>
      </c>
      <c r="F135" s="134">
        <v>0</v>
      </c>
      <c r="G135" s="134">
        <v>0</v>
      </c>
      <c r="H135" s="134">
        <v>0</v>
      </c>
      <c r="I135" s="134">
        <v>0</v>
      </c>
      <c r="J135" s="134">
        <v>0</v>
      </c>
      <c r="K135" s="134">
        <v>0</v>
      </c>
      <c r="L135" s="134">
        <f t="shared" si="19"/>
        <v>0</v>
      </c>
      <c r="M135" s="134">
        <f t="shared" si="20"/>
        <v>0</v>
      </c>
      <c r="N135" s="102">
        <f t="shared" si="21"/>
        <v>5000</v>
      </c>
      <c r="O135" s="84"/>
      <c r="P135" s="84"/>
      <c r="Q135" s="108"/>
      <c r="R135" s="108"/>
    </row>
    <row r="136" spans="1:18" s="121" customFormat="1" ht="18" x14ac:dyDescent="0.4">
      <c r="A136" s="117" t="s">
        <v>60</v>
      </c>
      <c r="B136" s="141"/>
      <c r="C136" s="117"/>
      <c r="D136" s="142"/>
      <c r="E136" s="123">
        <f>SUM(E137:E140)</f>
        <v>47000</v>
      </c>
      <c r="F136" s="123"/>
      <c r="G136" s="123">
        <f>SUM(G137:G140)</f>
        <v>7050</v>
      </c>
      <c r="H136" s="123">
        <f t="shared" ref="H136:N136" si="26">SUM(H137:H140)</f>
        <v>0</v>
      </c>
      <c r="I136" s="123">
        <f t="shared" si="26"/>
        <v>0</v>
      </c>
      <c r="J136" s="123">
        <f t="shared" si="26"/>
        <v>0</v>
      </c>
      <c r="K136" s="123">
        <f t="shared" si="26"/>
        <v>0</v>
      </c>
      <c r="L136" s="123">
        <f t="shared" si="26"/>
        <v>7050</v>
      </c>
      <c r="M136" s="123">
        <f t="shared" si="26"/>
        <v>0</v>
      </c>
      <c r="N136" s="123">
        <f t="shared" si="26"/>
        <v>39950</v>
      </c>
      <c r="O136" s="84"/>
      <c r="P136" s="84"/>
    </row>
    <row r="137" spans="1:18" s="104" customFormat="1" ht="18" x14ac:dyDescent="0.2">
      <c r="A137" s="95"/>
      <c r="B137" s="96" t="s">
        <v>424</v>
      </c>
      <c r="C137" s="97" t="s">
        <v>425</v>
      </c>
      <c r="D137" s="98" t="s">
        <v>426</v>
      </c>
      <c r="E137" s="99">
        <v>1900</v>
      </c>
      <c r="F137" s="100">
        <v>0.15</v>
      </c>
      <c r="G137" s="99">
        <f>SUM(E137*F137)</f>
        <v>285</v>
      </c>
      <c r="H137" s="113">
        <v>0</v>
      </c>
      <c r="I137" s="113">
        <v>0</v>
      </c>
      <c r="J137" s="113">
        <v>0</v>
      </c>
      <c r="K137" s="113">
        <v>0</v>
      </c>
      <c r="L137" s="99">
        <f t="shared" si="19"/>
        <v>285</v>
      </c>
      <c r="M137" s="102">
        <f t="shared" si="20"/>
        <v>0</v>
      </c>
      <c r="N137" s="103">
        <f t="shared" si="21"/>
        <v>1615</v>
      </c>
      <c r="O137" s="84"/>
      <c r="P137" s="84"/>
    </row>
    <row r="138" spans="1:18" s="104" customFormat="1" ht="36" x14ac:dyDescent="0.2">
      <c r="A138" s="95"/>
      <c r="B138" s="96" t="s">
        <v>427</v>
      </c>
      <c r="C138" s="97" t="s">
        <v>428</v>
      </c>
      <c r="D138" s="98" t="s">
        <v>429</v>
      </c>
      <c r="E138" s="99">
        <v>500</v>
      </c>
      <c r="F138" s="100">
        <v>0.15</v>
      </c>
      <c r="G138" s="99">
        <f>SUM(E138*F138)</f>
        <v>75</v>
      </c>
      <c r="H138" s="113">
        <v>0</v>
      </c>
      <c r="I138" s="113">
        <v>0</v>
      </c>
      <c r="J138" s="113">
        <v>0</v>
      </c>
      <c r="K138" s="113">
        <v>0</v>
      </c>
      <c r="L138" s="99">
        <f t="shared" si="19"/>
        <v>75</v>
      </c>
      <c r="M138" s="102">
        <f t="shared" si="20"/>
        <v>0</v>
      </c>
      <c r="N138" s="103">
        <f t="shared" si="21"/>
        <v>425</v>
      </c>
      <c r="O138" s="84"/>
      <c r="P138" s="84"/>
    </row>
    <row r="139" spans="1:18" s="108" customFormat="1" ht="18" x14ac:dyDescent="0.2">
      <c r="A139" s="95"/>
      <c r="B139" s="96" t="s">
        <v>430</v>
      </c>
      <c r="C139" s="105" t="s">
        <v>431</v>
      </c>
      <c r="D139" s="106" t="s">
        <v>432</v>
      </c>
      <c r="E139" s="99">
        <v>43300</v>
      </c>
      <c r="F139" s="107">
        <v>0.15</v>
      </c>
      <c r="G139" s="99">
        <f>SUM(E139*F139)</f>
        <v>6495</v>
      </c>
      <c r="H139" s="113">
        <v>0</v>
      </c>
      <c r="I139" s="113">
        <v>0</v>
      </c>
      <c r="J139" s="113">
        <v>0</v>
      </c>
      <c r="K139" s="113">
        <v>0</v>
      </c>
      <c r="L139" s="99">
        <f t="shared" si="19"/>
        <v>6495</v>
      </c>
      <c r="M139" s="102">
        <f t="shared" si="20"/>
        <v>0</v>
      </c>
      <c r="N139" s="103">
        <f t="shared" si="21"/>
        <v>36805</v>
      </c>
      <c r="O139" s="84"/>
      <c r="P139" s="84"/>
    </row>
    <row r="140" spans="1:18" s="108" customFormat="1" ht="18" x14ac:dyDescent="0.2">
      <c r="A140" s="95"/>
      <c r="B140" s="96" t="s">
        <v>433</v>
      </c>
      <c r="C140" s="105" t="s">
        <v>434</v>
      </c>
      <c r="D140" s="106" t="s">
        <v>432</v>
      </c>
      <c r="E140" s="99">
        <v>1300</v>
      </c>
      <c r="F140" s="107">
        <v>0.15</v>
      </c>
      <c r="G140" s="99">
        <f>SUM(E140*F140)</f>
        <v>195</v>
      </c>
      <c r="H140" s="113">
        <v>0</v>
      </c>
      <c r="I140" s="113">
        <v>0</v>
      </c>
      <c r="J140" s="113">
        <v>0</v>
      </c>
      <c r="K140" s="113">
        <v>0</v>
      </c>
      <c r="L140" s="99">
        <f t="shared" si="19"/>
        <v>195</v>
      </c>
      <c r="M140" s="102">
        <f t="shared" si="20"/>
        <v>0</v>
      </c>
      <c r="N140" s="103">
        <f t="shared" si="21"/>
        <v>1105</v>
      </c>
      <c r="O140" s="84"/>
      <c r="P140" s="84"/>
    </row>
    <row r="141" spans="1:18" s="121" customFormat="1" ht="18" x14ac:dyDescent="0.4">
      <c r="A141" s="117" t="s">
        <v>86</v>
      </c>
      <c r="B141" s="141"/>
      <c r="C141" s="117"/>
      <c r="D141" s="142"/>
      <c r="E141" s="123">
        <f>SUM(E142)</f>
        <v>11000</v>
      </c>
      <c r="F141" s="123"/>
      <c r="G141" s="123">
        <f t="shared" ref="G141:N141" si="27">SUM(G142)</f>
        <v>0</v>
      </c>
      <c r="H141" s="123">
        <f t="shared" si="27"/>
        <v>440</v>
      </c>
      <c r="I141" s="123">
        <f t="shared" si="27"/>
        <v>220</v>
      </c>
      <c r="J141" s="123">
        <f t="shared" si="27"/>
        <v>0</v>
      </c>
      <c r="K141" s="123">
        <f t="shared" si="27"/>
        <v>0</v>
      </c>
      <c r="L141" s="123">
        <f t="shared" si="27"/>
        <v>440</v>
      </c>
      <c r="M141" s="123">
        <f t="shared" si="27"/>
        <v>220</v>
      </c>
      <c r="N141" s="123">
        <f t="shared" si="27"/>
        <v>10340</v>
      </c>
      <c r="O141" s="84"/>
      <c r="P141" s="84"/>
    </row>
    <row r="142" spans="1:18" s="108" customFormat="1" ht="72" x14ac:dyDescent="0.2">
      <c r="A142" s="109"/>
      <c r="B142" s="110" t="s">
        <v>435</v>
      </c>
      <c r="C142" s="111" t="s">
        <v>436</v>
      </c>
      <c r="D142" s="112" t="s">
        <v>437</v>
      </c>
      <c r="E142" s="113">
        <v>11000</v>
      </c>
      <c r="F142" s="113">
        <v>0</v>
      </c>
      <c r="G142" s="113">
        <v>0</v>
      </c>
      <c r="H142" s="113">
        <f>SUM(E142*4/100)</f>
        <v>440</v>
      </c>
      <c r="I142" s="113">
        <f>SUM(E142*2/100)</f>
        <v>220</v>
      </c>
      <c r="J142" s="113">
        <v>0</v>
      </c>
      <c r="K142" s="113">
        <v>0</v>
      </c>
      <c r="L142" s="113">
        <f>SUM(G142+H142+J142)</f>
        <v>440</v>
      </c>
      <c r="M142" s="113">
        <f>SUM(I142+K142)</f>
        <v>220</v>
      </c>
      <c r="N142" s="102">
        <f>SUM(E142-L142-M142)</f>
        <v>10340</v>
      </c>
      <c r="O142" s="84"/>
      <c r="P142" s="84"/>
    </row>
    <row r="143" spans="1:18" s="149" customFormat="1" ht="18" x14ac:dyDescent="0.2">
      <c r="A143" s="143" t="s">
        <v>438</v>
      </c>
      <c r="B143" s="144"/>
      <c r="C143" s="145"/>
      <c r="D143" s="146"/>
      <c r="E143" s="147">
        <f>SUM(E144)</f>
        <v>2000</v>
      </c>
      <c r="F143" s="147"/>
      <c r="G143" s="147">
        <f t="shared" ref="G143:N143" si="28">SUM(G144)</f>
        <v>0</v>
      </c>
      <c r="H143" s="147">
        <f t="shared" si="28"/>
        <v>0</v>
      </c>
      <c r="I143" s="147">
        <f t="shared" si="28"/>
        <v>0</v>
      </c>
      <c r="J143" s="147">
        <f t="shared" si="28"/>
        <v>260</v>
      </c>
      <c r="K143" s="147">
        <f t="shared" si="28"/>
        <v>60</v>
      </c>
      <c r="L143" s="147">
        <f t="shared" si="28"/>
        <v>260</v>
      </c>
      <c r="M143" s="147">
        <f t="shared" si="28"/>
        <v>60</v>
      </c>
      <c r="N143" s="147">
        <f t="shared" si="28"/>
        <v>1680</v>
      </c>
      <c r="O143" s="84"/>
      <c r="P143" s="84"/>
      <c r="Q143" s="148"/>
      <c r="R143" s="148"/>
    </row>
    <row r="144" spans="1:18" s="108" customFormat="1" ht="72" x14ac:dyDescent="0.2">
      <c r="A144" s="109"/>
      <c r="B144" s="110" t="s">
        <v>439</v>
      </c>
      <c r="C144" s="111" t="s">
        <v>440</v>
      </c>
      <c r="D144" s="112" t="s">
        <v>441</v>
      </c>
      <c r="E144" s="113">
        <v>2000</v>
      </c>
      <c r="F144" s="113">
        <v>0</v>
      </c>
      <c r="G144" s="113">
        <v>0</v>
      </c>
      <c r="H144" s="113">
        <v>0</v>
      </c>
      <c r="I144" s="113">
        <v>0</v>
      </c>
      <c r="J144" s="113">
        <f>SUM(E144*13/100)</f>
        <v>260</v>
      </c>
      <c r="K144" s="113">
        <f>SUM(E144*3/100)</f>
        <v>60</v>
      </c>
      <c r="L144" s="113">
        <f>SUM(G144+H144+J144)</f>
        <v>260</v>
      </c>
      <c r="M144" s="113">
        <f>SUM(I144+K144)</f>
        <v>60</v>
      </c>
      <c r="N144" s="102">
        <f>SUM(E144-L144-M144)</f>
        <v>1680</v>
      </c>
      <c r="O144" s="84"/>
      <c r="P144" s="84"/>
    </row>
    <row r="145" spans="1:18" s="121" customFormat="1" ht="18" x14ac:dyDescent="0.4">
      <c r="A145" s="150" t="s">
        <v>62</v>
      </c>
      <c r="B145" s="150"/>
      <c r="C145" s="150"/>
      <c r="D145" s="150"/>
      <c r="E145" s="151">
        <f>SUM(E146)</f>
        <v>1149830</v>
      </c>
      <c r="F145" s="151"/>
      <c r="G145" s="151">
        <f>SUM(G146)</f>
        <v>57491.5</v>
      </c>
      <c r="H145" s="151">
        <f t="shared" ref="H145:N145" si="29">SUM(H146)</f>
        <v>0</v>
      </c>
      <c r="I145" s="151">
        <f t="shared" si="29"/>
        <v>0</v>
      </c>
      <c r="J145" s="151">
        <f t="shared" si="29"/>
        <v>0</v>
      </c>
      <c r="K145" s="151">
        <f t="shared" si="29"/>
        <v>0</v>
      </c>
      <c r="L145" s="151">
        <f t="shared" si="29"/>
        <v>57491.5</v>
      </c>
      <c r="M145" s="151">
        <f t="shared" si="29"/>
        <v>0</v>
      </c>
      <c r="N145" s="151">
        <f t="shared" si="29"/>
        <v>1092338.5</v>
      </c>
      <c r="O145" s="84"/>
      <c r="P145" s="84"/>
    </row>
    <row r="146" spans="1:18" s="108" customFormat="1" ht="36" x14ac:dyDescent="0.2">
      <c r="A146" s="95"/>
      <c r="B146" s="96" t="s">
        <v>291</v>
      </c>
      <c r="C146" s="105" t="s">
        <v>442</v>
      </c>
      <c r="D146" s="106" t="s">
        <v>443</v>
      </c>
      <c r="E146" s="99">
        <v>1149830</v>
      </c>
      <c r="F146" s="107">
        <v>0.05</v>
      </c>
      <c r="G146" s="99">
        <f>SUM(E146*F146)</f>
        <v>57491.5</v>
      </c>
      <c r="H146" s="107"/>
      <c r="I146" s="99"/>
      <c r="J146" s="105"/>
      <c r="K146" s="105"/>
      <c r="L146" s="99">
        <f t="shared" si="19"/>
        <v>57491.5</v>
      </c>
      <c r="M146" s="102">
        <f t="shared" si="20"/>
        <v>0</v>
      </c>
      <c r="N146" s="103">
        <f t="shared" si="21"/>
        <v>1092338.5</v>
      </c>
      <c r="O146" s="84"/>
      <c r="P146" s="84"/>
    </row>
    <row r="147" spans="1:18" s="104" customFormat="1" ht="18" x14ac:dyDescent="0.2">
      <c r="A147" s="152" t="s">
        <v>65</v>
      </c>
      <c r="B147" s="153"/>
      <c r="C147" s="152"/>
      <c r="D147" s="154"/>
      <c r="E147" s="155">
        <f>SUM(E148:E150)</f>
        <v>495600</v>
      </c>
      <c r="F147" s="155"/>
      <c r="G147" s="155">
        <f t="shared" ref="G147:N147" si="30">SUM(G148:G150)</f>
        <v>24780</v>
      </c>
      <c r="H147" s="155">
        <f t="shared" si="30"/>
        <v>0</v>
      </c>
      <c r="I147" s="155">
        <f t="shared" si="30"/>
        <v>0</v>
      </c>
      <c r="J147" s="155">
        <f t="shared" si="30"/>
        <v>0</v>
      </c>
      <c r="K147" s="155">
        <f t="shared" si="30"/>
        <v>0</v>
      </c>
      <c r="L147" s="155">
        <f t="shared" si="30"/>
        <v>24780</v>
      </c>
      <c r="M147" s="155">
        <f t="shared" si="30"/>
        <v>0</v>
      </c>
      <c r="N147" s="155">
        <f t="shared" si="30"/>
        <v>470820</v>
      </c>
      <c r="O147" s="84"/>
      <c r="P147" s="84"/>
    </row>
    <row r="148" spans="1:18" s="108" customFormat="1" ht="36" x14ac:dyDescent="0.2">
      <c r="A148" s="95"/>
      <c r="B148" s="96" t="s">
        <v>444</v>
      </c>
      <c r="C148" s="105" t="s">
        <v>445</v>
      </c>
      <c r="D148" s="106" t="s">
        <v>446</v>
      </c>
      <c r="E148" s="99">
        <v>438600</v>
      </c>
      <c r="F148" s="107">
        <v>0.05</v>
      </c>
      <c r="G148" s="99">
        <f>SUM(E148*F148)</f>
        <v>21930</v>
      </c>
      <c r="H148" s="107"/>
      <c r="I148" s="99"/>
      <c r="J148" s="105"/>
      <c r="K148" s="105"/>
      <c r="L148" s="99">
        <f t="shared" si="19"/>
        <v>21930</v>
      </c>
      <c r="M148" s="102">
        <f t="shared" si="20"/>
        <v>0</v>
      </c>
      <c r="N148" s="103">
        <f t="shared" si="21"/>
        <v>416670</v>
      </c>
      <c r="O148" s="84"/>
      <c r="P148" s="84"/>
    </row>
    <row r="149" spans="1:18" s="108" customFormat="1" ht="36" x14ac:dyDescent="0.2">
      <c r="A149" s="95"/>
      <c r="B149" s="96" t="s">
        <v>447</v>
      </c>
      <c r="C149" s="105" t="s">
        <v>448</v>
      </c>
      <c r="D149" s="106" t="s">
        <v>449</v>
      </c>
      <c r="E149" s="99">
        <v>55000</v>
      </c>
      <c r="F149" s="107">
        <v>0.05</v>
      </c>
      <c r="G149" s="99">
        <f>SUM(E149*F149)</f>
        <v>2750</v>
      </c>
      <c r="H149" s="107"/>
      <c r="I149" s="99"/>
      <c r="J149" s="105"/>
      <c r="K149" s="105"/>
      <c r="L149" s="99">
        <f t="shared" si="19"/>
        <v>2750</v>
      </c>
      <c r="M149" s="102">
        <f t="shared" si="20"/>
        <v>0</v>
      </c>
      <c r="N149" s="103">
        <f t="shared" si="21"/>
        <v>52250</v>
      </c>
      <c r="O149" s="84"/>
      <c r="P149" s="84"/>
    </row>
    <row r="150" spans="1:18" s="136" customFormat="1" ht="54" x14ac:dyDescent="0.2">
      <c r="A150" s="156"/>
      <c r="B150" s="157" t="s">
        <v>333</v>
      </c>
      <c r="C150" s="158" t="s">
        <v>450</v>
      </c>
      <c r="D150" s="159" t="s">
        <v>451</v>
      </c>
      <c r="E150" s="134">
        <v>2000</v>
      </c>
      <c r="F150" s="160">
        <v>0.05</v>
      </c>
      <c r="G150" s="134">
        <f>SUM(E150*F150)</f>
        <v>100</v>
      </c>
      <c r="H150" s="134">
        <v>0</v>
      </c>
      <c r="I150" s="134">
        <v>0</v>
      </c>
      <c r="J150" s="134">
        <v>0</v>
      </c>
      <c r="K150" s="134">
        <v>0</v>
      </c>
      <c r="L150" s="134">
        <f>SUM(G150+H150+J150)</f>
        <v>100</v>
      </c>
      <c r="M150" s="134">
        <f>SUM(I150+K150)</f>
        <v>0</v>
      </c>
      <c r="N150" s="135">
        <f>SUM(E150-L150-M150)</f>
        <v>1900</v>
      </c>
      <c r="O150" s="84"/>
      <c r="P150" s="84"/>
      <c r="Q150" s="108"/>
      <c r="R150" s="108"/>
    </row>
    <row r="151" spans="1:18" s="121" customFormat="1" ht="18" x14ac:dyDescent="0.4">
      <c r="A151" s="150" t="s">
        <v>452</v>
      </c>
      <c r="B151" s="150"/>
      <c r="C151" s="150"/>
      <c r="D151" s="150"/>
      <c r="E151" s="151">
        <f>SUM(E152:E154)</f>
        <v>29700</v>
      </c>
      <c r="F151" s="151"/>
      <c r="G151" s="151">
        <f>SUM(G152:G154)</f>
        <v>4455</v>
      </c>
      <c r="H151" s="151">
        <f t="shared" ref="H151:N151" si="31">SUM(H152:H154)</f>
        <v>0</v>
      </c>
      <c r="I151" s="151">
        <f t="shared" si="31"/>
        <v>0</v>
      </c>
      <c r="J151" s="151">
        <f t="shared" si="31"/>
        <v>0</v>
      </c>
      <c r="K151" s="151">
        <f t="shared" si="31"/>
        <v>0</v>
      </c>
      <c r="L151" s="151">
        <f t="shared" si="31"/>
        <v>4455</v>
      </c>
      <c r="M151" s="151">
        <f t="shared" si="31"/>
        <v>0</v>
      </c>
      <c r="N151" s="151">
        <f t="shared" si="31"/>
        <v>25245</v>
      </c>
      <c r="O151" s="84"/>
      <c r="P151" s="84"/>
    </row>
    <row r="152" spans="1:18" s="104" customFormat="1" ht="36" x14ac:dyDescent="0.2">
      <c r="A152" s="95"/>
      <c r="B152" s="96" t="s">
        <v>453</v>
      </c>
      <c r="C152" s="97" t="s">
        <v>454</v>
      </c>
      <c r="D152" s="98" t="s">
        <v>455</v>
      </c>
      <c r="E152" s="99">
        <v>6000</v>
      </c>
      <c r="F152" s="100">
        <v>0.15</v>
      </c>
      <c r="G152" s="99">
        <f>SUM(E152*F152)</f>
        <v>900</v>
      </c>
      <c r="H152" s="100"/>
      <c r="I152" s="99"/>
      <c r="J152" s="101"/>
      <c r="K152" s="101"/>
      <c r="L152" s="99">
        <f t="shared" si="19"/>
        <v>900</v>
      </c>
      <c r="M152" s="102">
        <f t="shared" si="20"/>
        <v>0</v>
      </c>
      <c r="N152" s="103">
        <f t="shared" si="21"/>
        <v>5100</v>
      </c>
      <c r="O152" s="84"/>
      <c r="P152" s="84"/>
    </row>
    <row r="153" spans="1:18" s="104" customFormat="1" ht="36" x14ac:dyDescent="0.2">
      <c r="A153" s="95"/>
      <c r="B153" s="96" t="s">
        <v>233</v>
      </c>
      <c r="C153" s="97" t="s">
        <v>456</v>
      </c>
      <c r="D153" s="98" t="s">
        <v>457</v>
      </c>
      <c r="E153" s="99">
        <v>12600</v>
      </c>
      <c r="F153" s="100">
        <v>0.15</v>
      </c>
      <c r="G153" s="99">
        <f>SUM(E153*F153)</f>
        <v>1890</v>
      </c>
      <c r="H153" s="100"/>
      <c r="I153" s="99"/>
      <c r="J153" s="101"/>
      <c r="K153" s="101"/>
      <c r="L153" s="99">
        <f t="shared" si="19"/>
        <v>1890</v>
      </c>
      <c r="M153" s="102">
        <f t="shared" si="20"/>
        <v>0</v>
      </c>
      <c r="N153" s="103">
        <f t="shared" si="21"/>
        <v>10710</v>
      </c>
      <c r="O153" s="84"/>
      <c r="P153" s="84"/>
    </row>
    <row r="154" spans="1:18" s="108" customFormat="1" ht="36" x14ac:dyDescent="0.2">
      <c r="A154" s="95"/>
      <c r="B154" s="96" t="s">
        <v>390</v>
      </c>
      <c r="C154" s="105" t="s">
        <v>458</v>
      </c>
      <c r="D154" s="106" t="s">
        <v>459</v>
      </c>
      <c r="E154" s="99">
        <v>11100</v>
      </c>
      <c r="F154" s="107">
        <v>0.15</v>
      </c>
      <c r="G154" s="99">
        <f>SUM(E154*F154)</f>
        <v>1665</v>
      </c>
      <c r="H154" s="107"/>
      <c r="I154" s="99"/>
      <c r="J154" s="105"/>
      <c r="K154" s="105"/>
      <c r="L154" s="99">
        <f t="shared" si="19"/>
        <v>1665</v>
      </c>
      <c r="M154" s="102">
        <f t="shared" si="20"/>
        <v>0</v>
      </c>
      <c r="N154" s="103">
        <f t="shared" si="21"/>
        <v>9435</v>
      </c>
      <c r="O154" s="84"/>
      <c r="P154" s="84"/>
    </row>
    <row r="155" spans="1:18" s="121" customFormat="1" ht="18" x14ac:dyDescent="0.4">
      <c r="A155" s="150" t="s">
        <v>69</v>
      </c>
      <c r="B155" s="150"/>
      <c r="C155" s="150"/>
      <c r="D155" s="150"/>
      <c r="E155" s="151">
        <f>SUM(E156:E163)</f>
        <v>113200</v>
      </c>
      <c r="F155" s="151"/>
      <c r="G155" s="151">
        <f t="shared" ref="G155:N155" si="32">SUM(G156:G163)</f>
        <v>12030</v>
      </c>
      <c r="H155" s="151">
        <f t="shared" si="32"/>
        <v>0</v>
      </c>
      <c r="I155" s="151">
        <f t="shared" si="32"/>
        <v>0</v>
      </c>
      <c r="J155" s="151">
        <f t="shared" si="32"/>
        <v>4290</v>
      </c>
      <c r="K155" s="151">
        <f t="shared" si="32"/>
        <v>990</v>
      </c>
      <c r="L155" s="151">
        <f t="shared" si="32"/>
        <v>16320</v>
      </c>
      <c r="M155" s="151">
        <f t="shared" si="32"/>
        <v>990</v>
      </c>
      <c r="N155" s="151">
        <f t="shared" si="32"/>
        <v>95890</v>
      </c>
      <c r="O155" s="84"/>
      <c r="P155" s="84"/>
    </row>
    <row r="156" spans="1:18" s="104" customFormat="1" ht="36" x14ac:dyDescent="0.2">
      <c r="A156" s="95"/>
      <c r="B156" s="96" t="s">
        <v>460</v>
      </c>
      <c r="C156" s="97" t="s">
        <v>461</v>
      </c>
      <c r="D156" s="98" t="s">
        <v>462</v>
      </c>
      <c r="E156" s="99">
        <v>25000</v>
      </c>
      <c r="F156" s="100">
        <v>0.15</v>
      </c>
      <c r="G156" s="99">
        <f t="shared" ref="G156:G161" si="33">SUM(E156*F156)</f>
        <v>3750</v>
      </c>
      <c r="H156" s="100"/>
      <c r="I156" s="99"/>
      <c r="J156" s="101"/>
      <c r="K156" s="101"/>
      <c r="L156" s="99">
        <f t="shared" si="19"/>
        <v>3750</v>
      </c>
      <c r="M156" s="102">
        <f t="shared" si="20"/>
        <v>0</v>
      </c>
      <c r="N156" s="103">
        <f t="shared" si="21"/>
        <v>21250</v>
      </c>
      <c r="O156" s="84"/>
      <c r="P156" s="84"/>
    </row>
    <row r="157" spans="1:18" s="104" customFormat="1" ht="36" x14ac:dyDescent="0.2">
      <c r="A157" s="95"/>
      <c r="B157" s="96" t="s">
        <v>227</v>
      </c>
      <c r="C157" s="97" t="s">
        <v>463</v>
      </c>
      <c r="D157" s="98" t="s">
        <v>464</v>
      </c>
      <c r="E157" s="99">
        <v>22000</v>
      </c>
      <c r="F157" s="100">
        <v>0.15</v>
      </c>
      <c r="G157" s="99">
        <f t="shared" si="33"/>
        <v>3300</v>
      </c>
      <c r="H157" s="100"/>
      <c r="I157" s="99"/>
      <c r="J157" s="101"/>
      <c r="K157" s="101"/>
      <c r="L157" s="99">
        <f t="shared" si="19"/>
        <v>3300</v>
      </c>
      <c r="M157" s="102">
        <f t="shared" si="20"/>
        <v>0</v>
      </c>
      <c r="N157" s="103">
        <f t="shared" si="21"/>
        <v>18700</v>
      </c>
      <c r="O157" s="84"/>
      <c r="P157" s="84"/>
    </row>
    <row r="158" spans="1:18" s="104" customFormat="1" ht="36" x14ac:dyDescent="0.2">
      <c r="A158" s="95"/>
      <c r="B158" s="96" t="s">
        <v>257</v>
      </c>
      <c r="C158" s="97" t="s">
        <v>465</v>
      </c>
      <c r="D158" s="98" t="s">
        <v>466</v>
      </c>
      <c r="E158" s="99">
        <v>16400</v>
      </c>
      <c r="F158" s="100">
        <v>0.15</v>
      </c>
      <c r="G158" s="99">
        <f t="shared" si="33"/>
        <v>2460</v>
      </c>
      <c r="H158" s="100"/>
      <c r="I158" s="99"/>
      <c r="J158" s="101"/>
      <c r="K158" s="101"/>
      <c r="L158" s="99">
        <f t="shared" si="19"/>
        <v>2460</v>
      </c>
      <c r="M158" s="102">
        <f t="shared" si="20"/>
        <v>0</v>
      </c>
      <c r="N158" s="103">
        <f t="shared" si="21"/>
        <v>13940</v>
      </c>
      <c r="O158" s="84"/>
      <c r="P158" s="84"/>
    </row>
    <row r="159" spans="1:18" s="104" customFormat="1" ht="18" x14ac:dyDescent="0.2">
      <c r="A159" s="95"/>
      <c r="B159" s="96" t="s">
        <v>467</v>
      </c>
      <c r="C159" s="97" t="s">
        <v>468</v>
      </c>
      <c r="D159" s="98" t="s">
        <v>469</v>
      </c>
      <c r="E159" s="99">
        <v>1700</v>
      </c>
      <c r="F159" s="100">
        <v>0.15</v>
      </c>
      <c r="G159" s="99">
        <f t="shared" si="33"/>
        <v>255</v>
      </c>
      <c r="H159" s="100"/>
      <c r="I159" s="99"/>
      <c r="J159" s="101"/>
      <c r="K159" s="101"/>
      <c r="L159" s="99">
        <f t="shared" si="19"/>
        <v>255</v>
      </c>
      <c r="M159" s="102">
        <f t="shared" si="20"/>
        <v>0</v>
      </c>
      <c r="N159" s="103">
        <f t="shared" si="21"/>
        <v>1445</v>
      </c>
      <c r="O159" s="84"/>
      <c r="P159" s="84"/>
    </row>
    <row r="160" spans="1:18" s="104" customFormat="1" ht="18" x14ac:dyDescent="0.2">
      <c r="A160" s="95"/>
      <c r="B160" s="96" t="s">
        <v>263</v>
      </c>
      <c r="C160" s="97" t="s">
        <v>470</v>
      </c>
      <c r="D160" s="98" t="s">
        <v>469</v>
      </c>
      <c r="E160" s="99">
        <v>100</v>
      </c>
      <c r="F160" s="100">
        <v>0.15</v>
      </c>
      <c r="G160" s="99">
        <f t="shared" si="33"/>
        <v>15</v>
      </c>
      <c r="H160" s="100"/>
      <c r="I160" s="99"/>
      <c r="J160" s="101"/>
      <c r="K160" s="101"/>
      <c r="L160" s="99">
        <f t="shared" si="19"/>
        <v>15</v>
      </c>
      <c r="M160" s="102">
        <f t="shared" si="20"/>
        <v>0</v>
      </c>
      <c r="N160" s="103">
        <f t="shared" si="21"/>
        <v>85</v>
      </c>
      <c r="O160" s="84"/>
      <c r="P160" s="84"/>
    </row>
    <row r="161" spans="1:18" s="108" customFormat="1" ht="18" x14ac:dyDescent="0.2">
      <c r="A161" s="95"/>
      <c r="B161" s="96" t="s">
        <v>430</v>
      </c>
      <c r="C161" s="105" t="s">
        <v>471</v>
      </c>
      <c r="D161" s="106" t="s">
        <v>472</v>
      </c>
      <c r="E161" s="99">
        <v>15000</v>
      </c>
      <c r="F161" s="107">
        <v>0.15</v>
      </c>
      <c r="G161" s="99">
        <f t="shared" si="33"/>
        <v>2250</v>
      </c>
      <c r="H161" s="107"/>
      <c r="I161" s="99"/>
      <c r="J161" s="105"/>
      <c r="K161" s="105"/>
      <c r="L161" s="99">
        <f t="shared" si="19"/>
        <v>2250</v>
      </c>
      <c r="M161" s="102">
        <f t="shared" si="20"/>
        <v>0</v>
      </c>
      <c r="N161" s="103">
        <f t="shared" si="21"/>
        <v>12750</v>
      </c>
      <c r="O161" s="84"/>
      <c r="P161" s="84"/>
    </row>
    <row r="162" spans="1:18" s="136" customFormat="1" ht="72" x14ac:dyDescent="0.2">
      <c r="A162" s="156"/>
      <c r="B162" s="157" t="s">
        <v>473</v>
      </c>
      <c r="C162" s="137" t="s">
        <v>474</v>
      </c>
      <c r="D162" s="128" t="s">
        <v>475</v>
      </c>
      <c r="E162" s="134">
        <v>13000</v>
      </c>
      <c r="F162" s="134">
        <v>0</v>
      </c>
      <c r="G162" s="134">
        <v>0</v>
      </c>
      <c r="H162" s="134">
        <v>0</v>
      </c>
      <c r="I162" s="134">
        <v>0</v>
      </c>
      <c r="J162" s="134">
        <f>SUM(E162*13/100)</f>
        <v>1690</v>
      </c>
      <c r="K162" s="134">
        <f>SUM(E162*3/100)</f>
        <v>390</v>
      </c>
      <c r="L162" s="134">
        <f>SUM(G162+H162+J162)</f>
        <v>1690</v>
      </c>
      <c r="M162" s="134">
        <f>SUM(I162+K162)</f>
        <v>390</v>
      </c>
      <c r="N162" s="135">
        <f>SUM(E162-L162-M162)</f>
        <v>10920</v>
      </c>
      <c r="O162" s="84"/>
      <c r="P162" s="84"/>
      <c r="Q162" s="108"/>
      <c r="R162" s="108"/>
    </row>
    <row r="163" spans="1:18" s="136" customFormat="1" ht="72" x14ac:dyDescent="0.2">
      <c r="A163" s="156"/>
      <c r="B163" s="157" t="s">
        <v>476</v>
      </c>
      <c r="C163" s="137" t="s">
        <v>477</v>
      </c>
      <c r="D163" s="128" t="s">
        <v>478</v>
      </c>
      <c r="E163" s="134">
        <v>20000</v>
      </c>
      <c r="F163" s="134">
        <v>0</v>
      </c>
      <c r="G163" s="134">
        <v>0</v>
      </c>
      <c r="H163" s="134">
        <v>0</v>
      </c>
      <c r="I163" s="134">
        <v>0</v>
      </c>
      <c r="J163" s="134">
        <f>SUM(E163*13/100)</f>
        <v>2600</v>
      </c>
      <c r="K163" s="134">
        <f>SUM(E163*3/100)</f>
        <v>600</v>
      </c>
      <c r="L163" s="134">
        <f>SUM(G163+H163+J163)</f>
        <v>2600</v>
      </c>
      <c r="M163" s="134">
        <f>SUM(I163+K163)</f>
        <v>600</v>
      </c>
      <c r="N163" s="135">
        <f>SUM(E163-L163-M163)</f>
        <v>16800</v>
      </c>
      <c r="O163" s="84"/>
      <c r="P163" s="84"/>
      <c r="Q163" s="108"/>
      <c r="R163" s="108"/>
    </row>
    <row r="164" spans="1:18" s="121" customFormat="1" ht="18" x14ac:dyDescent="0.4">
      <c r="A164" s="150" t="s">
        <v>71</v>
      </c>
      <c r="B164" s="150"/>
      <c r="C164" s="150"/>
      <c r="D164" s="150"/>
      <c r="E164" s="151">
        <f>SUM(E165:E167)</f>
        <v>239900</v>
      </c>
      <c r="F164" s="151"/>
      <c r="G164" s="151">
        <f t="shared" ref="G164:N164" si="34">SUM(G165:G167)</f>
        <v>31860</v>
      </c>
      <c r="H164" s="151">
        <f t="shared" si="34"/>
        <v>0</v>
      </c>
      <c r="I164" s="151">
        <f t="shared" si="34"/>
        <v>0</v>
      </c>
      <c r="J164" s="151">
        <f t="shared" si="34"/>
        <v>3575</v>
      </c>
      <c r="K164" s="151">
        <f t="shared" si="34"/>
        <v>825</v>
      </c>
      <c r="L164" s="151">
        <f t="shared" si="34"/>
        <v>35435</v>
      </c>
      <c r="M164" s="151">
        <f t="shared" si="34"/>
        <v>825</v>
      </c>
      <c r="N164" s="151">
        <f t="shared" si="34"/>
        <v>203640</v>
      </c>
      <c r="O164" s="84"/>
      <c r="P164" s="84"/>
    </row>
    <row r="165" spans="1:18" s="104" customFormat="1" ht="54" x14ac:dyDescent="0.2">
      <c r="A165" s="95"/>
      <c r="B165" s="96" t="s">
        <v>230</v>
      </c>
      <c r="C165" s="97" t="s">
        <v>479</v>
      </c>
      <c r="D165" s="98" t="s">
        <v>480</v>
      </c>
      <c r="E165" s="99">
        <v>199500</v>
      </c>
      <c r="F165" s="100">
        <v>0.15</v>
      </c>
      <c r="G165" s="99">
        <f>SUM(E165*F165)</f>
        <v>29925</v>
      </c>
      <c r="H165" s="100"/>
      <c r="I165" s="99"/>
      <c r="J165" s="101"/>
      <c r="K165" s="101"/>
      <c r="L165" s="99">
        <f t="shared" si="19"/>
        <v>29925</v>
      </c>
      <c r="M165" s="102">
        <f t="shared" si="20"/>
        <v>0</v>
      </c>
      <c r="N165" s="103">
        <f t="shared" si="21"/>
        <v>169575</v>
      </c>
      <c r="O165" s="84"/>
      <c r="P165" s="84"/>
    </row>
    <row r="166" spans="1:18" s="104" customFormat="1" ht="18" x14ac:dyDescent="0.2">
      <c r="A166" s="95"/>
      <c r="B166" s="96" t="s">
        <v>481</v>
      </c>
      <c r="C166" s="97" t="s">
        <v>482</v>
      </c>
      <c r="D166" s="98" t="s">
        <v>483</v>
      </c>
      <c r="E166" s="99">
        <v>12900</v>
      </c>
      <c r="F166" s="100">
        <v>0.15</v>
      </c>
      <c r="G166" s="99">
        <f>SUM(E166*F166)</f>
        <v>1935</v>
      </c>
      <c r="H166" s="100"/>
      <c r="I166" s="99"/>
      <c r="J166" s="101"/>
      <c r="K166" s="101"/>
      <c r="L166" s="99">
        <f t="shared" si="19"/>
        <v>1935</v>
      </c>
      <c r="M166" s="102">
        <f t="shared" si="20"/>
        <v>0</v>
      </c>
      <c r="N166" s="103">
        <f t="shared" si="21"/>
        <v>10965</v>
      </c>
      <c r="O166" s="84"/>
      <c r="P166" s="84"/>
    </row>
    <row r="167" spans="1:18" s="136" customFormat="1" ht="54" x14ac:dyDescent="0.2">
      <c r="A167" s="156"/>
      <c r="B167" s="139" t="s">
        <v>484</v>
      </c>
      <c r="C167" s="137" t="s">
        <v>485</v>
      </c>
      <c r="D167" s="128" t="s">
        <v>486</v>
      </c>
      <c r="E167" s="138">
        <v>27500</v>
      </c>
      <c r="F167" s="160" t="s">
        <v>201</v>
      </c>
      <c r="G167" s="134">
        <v>0</v>
      </c>
      <c r="H167" s="134">
        <v>0</v>
      </c>
      <c r="I167" s="134">
        <v>0</v>
      </c>
      <c r="J167" s="134">
        <f>SUM(E167*13/100)</f>
        <v>3575</v>
      </c>
      <c r="K167" s="134">
        <f>SUM(E167*3/100)</f>
        <v>825</v>
      </c>
      <c r="L167" s="134">
        <f>SUM(G167+H167+J167)</f>
        <v>3575</v>
      </c>
      <c r="M167" s="134">
        <f>SUM(I167+K167)</f>
        <v>825</v>
      </c>
      <c r="N167" s="135">
        <f>SUM(E167-L167-M167)</f>
        <v>23100</v>
      </c>
      <c r="O167" s="84"/>
      <c r="P167" s="84"/>
      <c r="Q167" s="108"/>
      <c r="R167" s="108"/>
    </row>
    <row r="168" spans="1:18" s="94" customFormat="1" ht="18" x14ac:dyDescent="0.4">
      <c r="A168" s="161" t="s">
        <v>487</v>
      </c>
      <c r="B168" s="161"/>
      <c r="C168" s="152"/>
      <c r="D168" s="152"/>
      <c r="E168" s="155">
        <f>SUM(E169:E203)</f>
        <v>88710</v>
      </c>
      <c r="F168" s="155"/>
      <c r="G168" s="155">
        <f t="shared" ref="G168:N168" si="35">SUM(G169:G203)</f>
        <v>11599.5</v>
      </c>
      <c r="H168" s="155">
        <f t="shared" si="35"/>
        <v>0</v>
      </c>
      <c r="I168" s="155">
        <f t="shared" si="35"/>
        <v>0</v>
      </c>
      <c r="J168" s="155">
        <f t="shared" si="35"/>
        <v>1479.4</v>
      </c>
      <c r="K168" s="155">
        <f t="shared" si="35"/>
        <v>341.4</v>
      </c>
      <c r="L168" s="155">
        <f t="shared" si="35"/>
        <v>13078.9</v>
      </c>
      <c r="M168" s="155">
        <f t="shared" si="35"/>
        <v>341.4</v>
      </c>
      <c r="N168" s="155">
        <f t="shared" si="35"/>
        <v>75289.7</v>
      </c>
      <c r="O168" s="84"/>
      <c r="P168" s="84"/>
    </row>
    <row r="169" spans="1:18" s="104" customFormat="1" ht="18" x14ac:dyDescent="0.2">
      <c r="A169" s="125"/>
      <c r="B169" s="126" t="s">
        <v>488</v>
      </c>
      <c r="C169" s="127" t="s">
        <v>489</v>
      </c>
      <c r="D169" s="128" t="s">
        <v>490</v>
      </c>
      <c r="E169" s="99">
        <v>2550</v>
      </c>
      <c r="F169" s="100">
        <v>0.15</v>
      </c>
      <c r="G169" s="99">
        <f>SUM(E169*F169)</f>
        <v>382.5</v>
      </c>
      <c r="H169" s="100"/>
      <c r="I169" s="99"/>
      <c r="J169" s="101"/>
      <c r="K169" s="101"/>
      <c r="L169" s="99">
        <f t="shared" si="19"/>
        <v>382.5</v>
      </c>
      <c r="M169" s="102">
        <f t="shared" si="20"/>
        <v>0</v>
      </c>
      <c r="N169" s="103">
        <f t="shared" si="21"/>
        <v>2167.5</v>
      </c>
      <c r="O169" s="84"/>
      <c r="P169" s="84"/>
    </row>
    <row r="170" spans="1:18" s="104" customFormat="1" ht="18" x14ac:dyDescent="0.2">
      <c r="A170" s="125"/>
      <c r="B170" s="126" t="s">
        <v>350</v>
      </c>
      <c r="C170" s="127" t="s">
        <v>491</v>
      </c>
      <c r="D170" s="128" t="s">
        <v>490</v>
      </c>
      <c r="E170" s="99">
        <v>5270</v>
      </c>
      <c r="F170" s="100">
        <v>0.15</v>
      </c>
      <c r="G170" s="99">
        <f>SUM(E170*F170)</f>
        <v>790.5</v>
      </c>
      <c r="H170" s="100"/>
      <c r="I170" s="99"/>
      <c r="J170" s="101"/>
      <c r="K170" s="101"/>
      <c r="L170" s="99">
        <f t="shared" si="19"/>
        <v>790.5</v>
      </c>
      <c r="M170" s="102">
        <f t="shared" si="20"/>
        <v>0</v>
      </c>
      <c r="N170" s="103">
        <f t="shared" si="21"/>
        <v>4479.5</v>
      </c>
      <c r="O170" s="84"/>
      <c r="P170" s="84"/>
    </row>
    <row r="171" spans="1:18" s="104" customFormat="1" ht="18" x14ac:dyDescent="0.2">
      <c r="A171" s="95"/>
      <c r="B171" s="96" t="s">
        <v>492</v>
      </c>
      <c r="C171" s="97" t="s">
        <v>493</v>
      </c>
      <c r="D171" s="98" t="s">
        <v>494</v>
      </c>
      <c r="E171" s="99">
        <v>9530</v>
      </c>
      <c r="F171" s="100">
        <v>0.15</v>
      </c>
      <c r="G171" s="99">
        <f t="shared" ref="G171:G176" si="36">SUM(E171*F171)</f>
        <v>1429.5</v>
      </c>
      <c r="H171" s="100"/>
      <c r="I171" s="99"/>
      <c r="J171" s="101"/>
      <c r="K171" s="101"/>
      <c r="L171" s="99">
        <f t="shared" si="19"/>
        <v>1429.5</v>
      </c>
      <c r="M171" s="102">
        <f t="shared" si="20"/>
        <v>0</v>
      </c>
      <c r="N171" s="103">
        <f t="shared" si="21"/>
        <v>8100.5</v>
      </c>
      <c r="O171" s="84"/>
      <c r="P171" s="84"/>
    </row>
    <row r="172" spans="1:18" s="104" customFormat="1" ht="18" x14ac:dyDescent="0.2">
      <c r="A172" s="95"/>
      <c r="B172" s="96" t="s">
        <v>495</v>
      </c>
      <c r="C172" s="97" t="s">
        <v>496</v>
      </c>
      <c r="D172" s="98" t="s">
        <v>494</v>
      </c>
      <c r="E172" s="99">
        <v>3160</v>
      </c>
      <c r="F172" s="100">
        <v>0.15</v>
      </c>
      <c r="G172" s="99">
        <f t="shared" si="36"/>
        <v>474</v>
      </c>
      <c r="H172" s="100"/>
      <c r="I172" s="99"/>
      <c r="J172" s="101"/>
      <c r="K172" s="101"/>
      <c r="L172" s="99">
        <f t="shared" si="19"/>
        <v>474</v>
      </c>
      <c r="M172" s="102">
        <f t="shared" si="20"/>
        <v>0</v>
      </c>
      <c r="N172" s="103">
        <f t="shared" si="21"/>
        <v>2686</v>
      </c>
      <c r="O172" s="84"/>
      <c r="P172" s="84"/>
    </row>
    <row r="173" spans="1:18" s="104" customFormat="1" ht="18" x14ac:dyDescent="0.2">
      <c r="A173" s="95"/>
      <c r="B173" s="96" t="s">
        <v>497</v>
      </c>
      <c r="C173" s="97" t="s">
        <v>498</v>
      </c>
      <c r="D173" s="98" t="s">
        <v>494</v>
      </c>
      <c r="E173" s="99">
        <v>4760</v>
      </c>
      <c r="F173" s="100">
        <v>0.15</v>
      </c>
      <c r="G173" s="99">
        <f t="shared" si="36"/>
        <v>714</v>
      </c>
      <c r="H173" s="100"/>
      <c r="I173" s="99"/>
      <c r="J173" s="101"/>
      <c r="K173" s="101"/>
      <c r="L173" s="99">
        <f t="shared" si="19"/>
        <v>714</v>
      </c>
      <c r="M173" s="102">
        <f t="shared" si="20"/>
        <v>0</v>
      </c>
      <c r="N173" s="103">
        <f t="shared" si="21"/>
        <v>4046</v>
      </c>
      <c r="O173" s="84"/>
      <c r="P173" s="84"/>
    </row>
    <row r="174" spans="1:18" s="104" customFormat="1" ht="18" x14ac:dyDescent="0.2">
      <c r="A174" s="95"/>
      <c r="B174" s="96" t="s">
        <v>499</v>
      </c>
      <c r="C174" s="97" t="s">
        <v>500</v>
      </c>
      <c r="D174" s="98" t="s">
        <v>494</v>
      </c>
      <c r="E174" s="99">
        <v>1840</v>
      </c>
      <c r="F174" s="100">
        <v>0.15</v>
      </c>
      <c r="G174" s="99">
        <f t="shared" si="36"/>
        <v>276</v>
      </c>
      <c r="H174" s="100"/>
      <c r="I174" s="99"/>
      <c r="J174" s="101"/>
      <c r="K174" s="101"/>
      <c r="L174" s="99">
        <f t="shared" si="19"/>
        <v>276</v>
      </c>
      <c r="M174" s="102">
        <f t="shared" si="20"/>
        <v>0</v>
      </c>
      <c r="N174" s="103">
        <f t="shared" si="21"/>
        <v>1564</v>
      </c>
      <c r="O174" s="84"/>
      <c r="P174" s="84"/>
    </row>
    <row r="175" spans="1:18" s="104" customFormat="1" ht="18" x14ac:dyDescent="0.2">
      <c r="A175" s="95"/>
      <c r="B175" s="96" t="s">
        <v>299</v>
      </c>
      <c r="C175" s="97" t="s">
        <v>501</v>
      </c>
      <c r="D175" s="98" t="s">
        <v>494</v>
      </c>
      <c r="E175" s="99">
        <v>2000</v>
      </c>
      <c r="F175" s="100">
        <v>0.15</v>
      </c>
      <c r="G175" s="99">
        <f t="shared" si="36"/>
        <v>300</v>
      </c>
      <c r="H175" s="100"/>
      <c r="I175" s="99"/>
      <c r="J175" s="101"/>
      <c r="K175" s="101"/>
      <c r="L175" s="99">
        <f t="shared" si="19"/>
        <v>300</v>
      </c>
      <c r="M175" s="102">
        <f t="shared" si="20"/>
        <v>0</v>
      </c>
      <c r="N175" s="103">
        <f t="shared" si="21"/>
        <v>1700</v>
      </c>
      <c r="O175" s="84"/>
      <c r="P175" s="84"/>
    </row>
    <row r="176" spans="1:18" s="104" customFormat="1" ht="36" x14ac:dyDescent="0.2">
      <c r="A176" s="95"/>
      <c r="B176" s="96" t="s">
        <v>502</v>
      </c>
      <c r="C176" s="97" t="s">
        <v>503</v>
      </c>
      <c r="D176" s="98" t="s">
        <v>504</v>
      </c>
      <c r="E176" s="99">
        <v>4320</v>
      </c>
      <c r="F176" s="100">
        <v>0.15</v>
      </c>
      <c r="G176" s="99">
        <f t="shared" si="36"/>
        <v>648</v>
      </c>
      <c r="H176" s="100"/>
      <c r="I176" s="99"/>
      <c r="J176" s="101"/>
      <c r="K176" s="101"/>
      <c r="L176" s="99">
        <f t="shared" si="19"/>
        <v>648</v>
      </c>
      <c r="M176" s="102">
        <f t="shared" si="20"/>
        <v>0</v>
      </c>
      <c r="N176" s="103">
        <f t="shared" si="21"/>
        <v>3672</v>
      </c>
      <c r="O176" s="84"/>
      <c r="P176" s="84"/>
    </row>
    <row r="177" spans="1:16" s="104" customFormat="1" ht="36" x14ac:dyDescent="0.2">
      <c r="A177" s="95"/>
      <c r="B177" s="96" t="s">
        <v>359</v>
      </c>
      <c r="C177" s="97" t="s">
        <v>505</v>
      </c>
      <c r="D177" s="98" t="s">
        <v>506</v>
      </c>
      <c r="E177" s="99">
        <v>1400</v>
      </c>
      <c r="F177" s="100">
        <v>0.15</v>
      </c>
      <c r="G177" s="99">
        <f>SUM(E177*F177)</f>
        <v>210</v>
      </c>
      <c r="H177" s="100"/>
      <c r="I177" s="99"/>
      <c r="J177" s="101"/>
      <c r="K177" s="101"/>
      <c r="L177" s="99">
        <f t="shared" si="19"/>
        <v>210</v>
      </c>
      <c r="M177" s="102">
        <f t="shared" si="20"/>
        <v>0</v>
      </c>
      <c r="N177" s="103">
        <f t="shared" si="21"/>
        <v>1190</v>
      </c>
      <c r="O177" s="84"/>
      <c r="P177" s="84"/>
    </row>
    <row r="178" spans="1:16" s="104" customFormat="1" ht="18" x14ac:dyDescent="0.2">
      <c r="A178" s="95"/>
      <c r="B178" s="96" t="s">
        <v>362</v>
      </c>
      <c r="C178" s="97" t="s">
        <v>507</v>
      </c>
      <c r="D178" s="98" t="s">
        <v>494</v>
      </c>
      <c r="E178" s="99">
        <v>460</v>
      </c>
      <c r="F178" s="100">
        <v>0.15</v>
      </c>
      <c r="G178" s="99">
        <f>SUM(E178*F178)</f>
        <v>69</v>
      </c>
      <c r="H178" s="100"/>
      <c r="I178" s="99"/>
      <c r="J178" s="101"/>
      <c r="K178" s="101"/>
      <c r="L178" s="99">
        <f t="shared" si="19"/>
        <v>69</v>
      </c>
      <c r="M178" s="102">
        <f t="shared" si="20"/>
        <v>0</v>
      </c>
      <c r="N178" s="103">
        <f t="shared" si="21"/>
        <v>391</v>
      </c>
      <c r="O178" s="84"/>
      <c r="P178" s="84"/>
    </row>
    <row r="179" spans="1:16" s="104" customFormat="1" ht="18" x14ac:dyDescent="0.2">
      <c r="A179" s="95"/>
      <c r="B179" s="96" t="s">
        <v>508</v>
      </c>
      <c r="C179" s="97" t="s">
        <v>509</v>
      </c>
      <c r="D179" s="98" t="s">
        <v>494</v>
      </c>
      <c r="E179" s="99">
        <v>1530</v>
      </c>
      <c r="F179" s="100">
        <v>0.15</v>
      </c>
      <c r="G179" s="99">
        <f>SUM(E179*F179)</f>
        <v>229.5</v>
      </c>
      <c r="H179" s="100"/>
      <c r="I179" s="99"/>
      <c r="J179" s="101"/>
      <c r="K179" s="101"/>
      <c r="L179" s="99">
        <f t="shared" si="19"/>
        <v>229.5</v>
      </c>
      <c r="M179" s="102">
        <f t="shared" si="20"/>
        <v>0</v>
      </c>
      <c r="N179" s="103">
        <f t="shared" si="21"/>
        <v>1300.5</v>
      </c>
      <c r="O179" s="84"/>
      <c r="P179" s="84"/>
    </row>
    <row r="180" spans="1:16" s="104" customFormat="1" ht="18" x14ac:dyDescent="0.2">
      <c r="A180" s="95"/>
      <c r="B180" s="96" t="s">
        <v>510</v>
      </c>
      <c r="C180" s="97" t="s">
        <v>511</v>
      </c>
      <c r="D180" s="98" t="s">
        <v>494</v>
      </c>
      <c r="E180" s="99">
        <v>780</v>
      </c>
      <c r="F180" s="100">
        <v>0.15</v>
      </c>
      <c r="G180" s="99">
        <f>SUM(E180*F180)</f>
        <v>117</v>
      </c>
      <c r="H180" s="100"/>
      <c r="I180" s="99"/>
      <c r="J180" s="101"/>
      <c r="K180" s="101"/>
      <c r="L180" s="99">
        <f t="shared" si="19"/>
        <v>117</v>
      </c>
      <c r="M180" s="102">
        <f t="shared" si="20"/>
        <v>0</v>
      </c>
      <c r="N180" s="103">
        <f t="shared" si="21"/>
        <v>663</v>
      </c>
      <c r="O180" s="84"/>
      <c r="P180" s="84"/>
    </row>
    <row r="181" spans="1:16" s="104" customFormat="1" ht="54" x14ac:dyDescent="0.2">
      <c r="A181" s="95"/>
      <c r="B181" s="96" t="s">
        <v>512</v>
      </c>
      <c r="C181" s="97" t="s">
        <v>513</v>
      </c>
      <c r="D181" s="98" t="s">
        <v>514</v>
      </c>
      <c r="E181" s="99">
        <v>18260</v>
      </c>
      <c r="F181" s="100">
        <v>0.15</v>
      </c>
      <c r="G181" s="99">
        <f t="shared" ref="G181:G199" si="37">SUM(E181*F181)</f>
        <v>2739</v>
      </c>
      <c r="H181" s="100"/>
      <c r="I181" s="99"/>
      <c r="J181" s="101"/>
      <c r="K181" s="101"/>
      <c r="L181" s="99">
        <f t="shared" si="19"/>
        <v>2739</v>
      </c>
      <c r="M181" s="102">
        <f t="shared" si="20"/>
        <v>0</v>
      </c>
      <c r="N181" s="103">
        <f t="shared" si="21"/>
        <v>15521</v>
      </c>
      <c r="O181" s="84"/>
      <c r="P181" s="84"/>
    </row>
    <row r="182" spans="1:16" s="104" customFormat="1" ht="18" x14ac:dyDescent="0.2">
      <c r="A182" s="95"/>
      <c r="B182" s="96" t="s">
        <v>515</v>
      </c>
      <c r="C182" s="97" t="s">
        <v>516</v>
      </c>
      <c r="D182" s="98" t="s">
        <v>494</v>
      </c>
      <c r="E182" s="99">
        <v>1020</v>
      </c>
      <c r="F182" s="100">
        <v>0.15</v>
      </c>
      <c r="G182" s="99">
        <f t="shared" si="37"/>
        <v>153</v>
      </c>
      <c r="H182" s="100"/>
      <c r="I182" s="99"/>
      <c r="J182" s="101"/>
      <c r="K182" s="101"/>
      <c r="L182" s="99">
        <f t="shared" ref="L182:L219" si="38">SUM(G182+H182+J182)</f>
        <v>153</v>
      </c>
      <c r="M182" s="102">
        <f t="shared" ref="M182:M219" si="39">SUM(I182+K182)</f>
        <v>0</v>
      </c>
      <c r="N182" s="103">
        <f t="shared" ref="N182:N219" si="40">SUM(E182-L182-M182)</f>
        <v>867</v>
      </c>
      <c r="O182" s="84"/>
      <c r="P182" s="84"/>
    </row>
    <row r="183" spans="1:16" s="104" customFormat="1" ht="18" x14ac:dyDescent="0.2">
      <c r="A183" s="95"/>
      <c r="B183" s="96" t="s">
        <v>132</v>
      </c>
      <c r="C183" s="97" t="s">
        <v>517</v>
      </c>
      <c r="D183" s="98" t="s">
        <v>494</v>
      </c>
      <c r="E183" s="99">
        <v>1040</v>
      </c>
      <c r="F183" s="100">
        <v>0.15</v>
      </c>
      <c r="G183" s="99">
        <f t="shared" si="37"/>
        <v>156</v>
      </c>
      <c r="H183" s="100"/>
      <c r="I183" s="99"/>
      <c r="J183" s="101"/>
      <c r="K183" s="101"/>
      <c r="L183" s="99">
        <f t="shared" si="38"/>
        <v>156</v>
      </c>
      <c r="M183" s="102">
        <f t="shared" si="39"/>
        <v>0</v>
      </c>
      <c r="N183" s="103">
        <f t="shared" si="40"/>
        <v>884</v>
      </c>
      <c r="O183" s="84"/>
      <c r="P183" s="84"/>
    </row>
    <row r="184" spans="1:16" s="104" customFormat="1" ht="18" x14ac:dyDescent="0.2">
      <c r="A184" s="95"/>
      <c r="B184" s="96" t="s">
        <v>518</v>
      </c>
      <c r="C184" s="97" t="s">
        <v>519</v>
      </c>
      <c r="D184" s="98" t="s">
        <v>494</v>
      </c>
      <c r="E184" s="99">
        <v>320</v>
      </c>
      <c r="F184" s="100">
        <v>0.15</v>
      </c>
      <c r="G184" s="99">
        <f t="shared" si="37"/>
        <v>48</v>
      </c>
      <c r="H184" s="100"/>
      <c r="I184" s="99"/>
      <c r="J184" s="101"/>
      <c r="K184" s="101"/>
      <c r="L184" s="99">
        <f t="shared" si="38"/>
        <v>48</v>
      </c>
      <c r="M184" s="102">
        <f t="shared" si="39"/>
        <v>0</v>
      </c>
      <c r="N184" s="103">
        <f t="shared" si="40"/>
        <v>272</v>
      </c>
      <c r="O184" s="84"/>
      <c r="P184" s="84"/>
    </row>
    <row r="185" spans="1:16" s="104" customFormat="1" ht="18" x14ac:dyDescent="0.2">
      <c r="A185" s="95"/>
      <c r="B185" s="96" t="s">
        <v>230</v>
      </c>
      <c r="C185" s="97" t="s">
        <v>520</v>
      </c>
      <c r="D185" s="98" t="s">
        <v>494</v>
      </c>
      <c r="E185" s="99">
        <v>710</v>
      </c>
      <c r="F185" s="100">
        <v>0.15</v>
      </c>
      <c r="G185" s="99">
        <f t="shared" si="37"/>
        <v>106.5</v>
      </c>
      <c r="H185" s="100"/>
      <c r="I185" s="99"/>
      <c r="J185" s="101"/>
      <c r="K185" s="101"/>
      <c r="L185" s="99">
        <f t="shared" si="38"/>
        <v>106.5</v>
      </c>
      <c r="M185" s="102">
        <f t="shared" si="39"/>
        <v>0</v>
      </c>
      <c r="N185" s="103">
        <f t="shared" si="40"/>
        <v>603.5</v>
      </c>
      <c r="O185" s="84"/>
      <c r="P185" s="84"/>
    </row>
    <row r="186" spans="1:16" s="104" customFormat="1" ht="18" x14ac:dyDescent="0.2">
      <c r="A186" s="95"/>
      <c r="B186" s="96" t="s">
        <v>312</v>
      </c>
      <c r="C186" s="97" t="s">
        <v>521</v>
      </c>
      <c r="D186" s="98" t="s">
        <v>494</v>
      </c>
      <c r="E186" s="99">
        <v>670</v>
      </c>
      <c r="F186" s="100">
        <v>0.15</v>
      </c>
      <c r="G186" s="99">
        <f t="shared" si="37"/>
        <v>100.5</v>
      </c>
      <c r="H186" s="100"/>
      <c r="I186" s="99"/>
      <c r="J186" s="101"/>
      <c r="K186" s="101"/>
      <c r="L186" s="99">
        <f t="shared" si="38"/>
        <v>100.5</v>
      </c>
      <c r="M186" s="102">
        <f t="shared" si="39"/>
        <v>0</v>
      </c>
      <c r="N186" s="103">
        <f t="shared" si="40"/>
        <v>569.5</v>
      </c>
      <c r="O186" s="84"/>
      <c r="P186" s="84"/>
    </row>
    <row r="187" spans="1:16" s="104" customFormat="1" ht="18" x14ac:dyDescent="0.2">
      <c r="A187" s="95"/>
      <c r="B187" s="96" t="s">
        <v>522</v>
      </c>
      <c r="C187" s="97" t="s">
        <v>523</v>
      </c>
      <c r="D187" s="98" t="s">
        <v>494</v>
      </c>
      <c r="E187" s="99">
        <v>990</v>
      </c>
      <c r="F187" s="100">
        <v>0.15</v>
      </c>
      <c r="G187" s="99">
        <f t="shared" si="37"/>
        <v>148.5</v>
      </c>
      <c r="H187" s="100"/>
      <c r="I187" s="99"/>
      <c r="J187" s="101"/>
      <c r="K187" s="101"/>
      <c r="L187" s="99">
        <f t="shared" si="38"/>
        <v>148.5</v>
      </c>
      <c r="M187" s="102">
        <f t="shared" si="39"/>
        <v>0</v>
      </c>
      <c r="N187" s="103">
        <f t="shared" si="40"/>
        <v>841.5</v>
      </c>
      <c r="O187" s="84"/>
      <c r="P187" s="84"/>
    </row>
    <row r="188" spans="1:16" s="104" customFormat="1" ht="18" x14ac:dyDescent="0.2">
      <c r="A188" s="95"/>
      <c r="B188" s="96" t="s">
        <v>453</v>
      </c>
      <c r="C188" s="97" t="s">
        <v>524</v>
      </c>
      <c r="D188" s="98" t="s">
        <v>494</v>
      </c>
      <c r="E188" s="99">
        <v>470</v>
      </c>
      <c r="F188" s="100">
        <v>0.15</v>
      </c>
      <c r="G188" s="99">
        <f t="shared" si="37"/>
        <v>70.5</v>
      </c>
      <c r="H188" s="100"/>
      <c r="I188" s="99"/>
      <c r="J188" s="101"/>
      <c r="K188" s="101"/>
      <c r="L188" s="99">
        <f t="shared" si="38"/>
        <v>70.5</v>
      </c>
      <c r="M188" s="102">
        <f t="shared" si="39"/>
        <v>0</v>
      </c>
      <c r="N188" s="103">
        <f t="shared" si="40"/>
        <v>399.5</v>
      </c>
      <c r="O188" s="84"/>
      <c r="P188" s="84"/>
    </row>
    <row r="189" spans="1:16" s="104" customFormat="1" ht="18" x14ac:dyDescent="0.2">
      <c r="A189" s="95"/>
      <c r="B189" s="96" t="s">
        <v>525</v>
      </c>
      <c r="C189" s="97" t="s">
        <v>526</v>
      </c>
      <c r="D189" s="98" t="s">
        <v>494</v>
      </c>
      <c r="E189" s="99">
        <v>2320</v>
      </c>
      <c r="F189" s="100">
        <v>0.15</v>
      </c>
      <c r="G189" s="99">
        <f t="shared" si="37"/>
        <v>348</v>
      </c>
      <c r="H189" s="100"/>
      <c r="I189" s="99"/>
      <c r="J189" s="101"/>
      <c r="K189" s="101"/>
      <c r="L189" s="99">
        <f t="shared" si="38"/>
        <v>348</v>
      </c>
      <c r="M189" s="102">
        <f t="shared" si="39"/>
        <v>0</v>
      </c>
      <c r="N189" s="103">
        <f t="shared" si="40"/>
        <v>1972</v>
      </c>
      <c r="O189" s="84"/>
      <c r="P189" s="84"/>
    </row>
    <row r="190" spans="1:16" s="104" customFormat="1" ht="18" x14ac:dyDescent="0.2">
      <c r="A190" s="95"/>
      <c r="B190" s="96" t="s">
        <v>527</v>
      </c>
      <c r="C190" s="97" t="s">
        <v>528</v>
      </c>
      <c r="D190" s="98" t="s">
        <v>494</v>
      </c>
      <c r="E190" s="99">
        <v>2460</v>
      </c>
      <c r="F190" s="100">
        <v>0.15</v>
      </c>
      <c r="G190" s="99">
        <f t="shared" si="37"/>
        <v>369</v>
      </c>
      <c r="H190" s="100"/>
      <c r="I190" s="99"/>
      <c r="J190" s="101"/>
      <c r="K190" s="101"/>
      <c r="L190" s="99">
        <f t="shared" si="38"/>
        <v>369</v>
      </c>
      <c r="M190" s="102">
        <f t="shared" si="39"/>
        <v>0</v>
      </c>
      <c r="N190" s="103">
        <f t="shared" si="40"/>
        <v>2091</v>
      </c>
      <c r="O190" s="84"/>
      <c r="P190" s="84"/>
    </row>
    <row r="191" spans="1:16" s="104" customFormat="1" ht="18" x14ac:dyDescent="0.2">
      <c r="A191" s="95"/>
      <c r="B191" s="96" t="s">
        <v>529</v>
      </c>
      <c r="C191" s="97" t="s">
        <v>530</v>
      </c>
      <c r="D191" s="98" t="s">
        <v>494</v>
      </c>
      <c r="E191" s="99">
        <v>1430</v>
      </c>
      <c r="F191" s="100">
        <v>0.15</v>
      </c>
      <c r="G191" s="99">
        <f t="shared" si="37"/>
        <v>214.5</v>
      </c>
      <c r="H191" s="100"/>
      <c r="I191" s="99"/>
      <c r="J191" s="101"/>
      <c r="K191" s="101"/>
      <c r="L191" s="99">
        <f t="shared" si="38"/>
        <v>214.5</v>
      </c>
      <c r="M191" s="102">
        <f t="shared" si="39"/>
        <v>0</v>
      </c>
      <c r="N191" s="103">
        <f t="shared" si="40"/>
        <v>1215.5</v>
      </c>
      <c r="O191" s="84"/>
      <c r="P191" s="84"/>
    </row>
    <row r="192" spans="1:16" s="104" customFormat="1" ht="18" x14ac:dyDescent="0.2">
      <c r="A192" s="95"/>
      <c r="B192" s="96" t="s">
        <v>195</v>
      </c>
      <c r="C192" s="97" t="s">
        <v>531</v>
      </c>
      <c r="D192" s="98" t="s">
        <v>494</v>
      </c>
      <c r="E192" s="99">
        <v>660</v>
      </c>
      <c r="F192" s="100">
        <v>0.15</v>
      </c>
      <c r="G192" s="99">
        <f t="shared" si="37"/>
        <v>99</v>
      </c>
      <c r="H192" s="100"/>
      <c r="I192" s="99"/>
      <c r="J192" s="101"/>
      <c r="K192" s="101"/>
      <c r="L192" s="99">
        <f t="shared" si="38"/>
        <v>99</v>
      </c>
      <c r="M192" s="102">
        <f t="shared" si="39"/>
        <v>0</v>
      </c>
      <c r="N192" s="103">
        <f t="shared" si="40"/>
        <v>561</v>
      </c>
      <c r="O192" s="84"/>
      <c r="P192" s="84"/>
    </row>
    <row r="193" spans="1:18" s="104" customFormat="1" ht="18" x14ac:dyDescent="0.2">
      <c r="A193" s="95"/>
      <c r="B193" s="96" t="s">
        <v>532</v>
      </c>
      <c r="C193" s="97" t="s">
        <v>533</v>
      </c>
      <c r="D193" s="98" t="s">
        <v>494</v>
      </c>
      <c r="E193" s="99">
        <v>1740</v>
      </c>
      <c r="F193" s="100">
        <v>0.15</v>
      </c>
      <c r="G193" s="99">
        <f t="shared" si="37"/>
        <v>261</v>
      </c>
      <c r="H193" s="100"/>
      <c r="I193" s="99"/>
      <c r="J193" s="101"/>
      <c r="K193" s="101"/>
      <c r="L193" s="99">
        <f t="shared" si="38"/>
        <v>261</v>
      </c>
      <c r="M193" s="102">
        <f t="shared" si="39"/>
        <v>0</v>
      </c>
      <c r="N193" s="103">
        <f t="shared" si="40"/>
        <v>1479</v>
      </c>
      <c r="O193" s="84"/>
      <c r="P193" s="84"/>
    </row>
    <row r="194" spans="1:18" s="104" customFormat="1" ht="18" x14ac:dyDescent="0.2">
      <c r="A194" s="95"/>
      <c r="B194" s="96" t="s">
        <v>534</v>
      </c>
      <c r="C194" s="97" t="s">
        <v>535</v>
      </c>
      <c r="D194" s="98" t="s">
        <v>494</v>
      </c>
      <c r="E194" s="99">
        <v>1760</v>
      </c>
      <c r="F194" s="100">
        <v>0.15</v>
      </c>
      <c r="G194" s="99">
        <f t="shared" si="37"/>
        <v>264</v>
      </c>
      <c r="H194" s="100"/>
      <c r="I194" s="99"/>
      <c r="J194" s="101"/>
      <c r="K194" s="101"/>
      <c r="L194" s="99">
        <f t="shared" si="38"/>
        <v>264</v>
      </c>
      <c r="M194" s="102">
        <f t="shared" si="39"/>
        <v>0</v>
      </c>
      <c r="N194" s="103">
        <f t="shared" si="40"/>
        <v>1496</v>
      </c>
      <c r="O194" s="84"/>
      <c r="P194" s="84"/>
    </row>
    <row r="195" spans="1:18" s="104" customFormat="1" ht="18" x14ac:dyDescent="0.2">
      <c r="A195" s="95"/>
      <c r="B195" s="96" t="s">
        <v>325</v>
      </c>
      <c r="C195" s="97" t="s">
        <v>536</v>
      </c>
      <c r="D195" s="98" t="s">
        <v>494</v>
      </c>
      <c r="E195" s="99">
        <v>1010</v>
      </c>
      <c r="F195" s="100">
        <v>0.15</v>
      </c>
      <c r="G195" s="99">
        <f t="shared" si="37"/>
        <v>151.5</v>
      </c>
      <c r="H195" s="100"/>
      <c r="I195" s="99"/>
      <c r="J195" s="101"/>
      <c r="K195" s="101"/>
      <c r="L195" s="99">
        <f t="shared" si="38"/>
        <v>151.5</v>
      </c>
      <c r="M195" s="102">
        <f t="shared" si="39"/>
        <v>0</v>
      </c>
      <c r="N195" s="103">
        <f t="shared" si="40"/>
        <v>858.5</v>
      </c>
      <c r="O195" s="84"/>
      <c r="P195" s="84"/>
    </row>
    <row r="196" spans="1:18" s="104" customFormat="1" ht="18" x14ac:dyDescent="0.2">
      <c r="A196" s="95"/>
      <c r="B196" s="96" t="s">
        <v>327</v>
      </c>
      <c r="C196" s="97" t="s">
        <v>537</v>
      </c>
      <c r="D196" s="98" t="s">
        <v>494</v>
      </c>
      <c r="E196" s="99">
        <v>1340</v>
      </c>
      <c r="F196" s="100">
        <v>0.15</v>
      </c>
      <c r="G196" s="99">
        <f t="shared" si="37"/>
        <v>201</v>
      </c>
      <c r="H196" s="100"/>
      <c r="I196" s="99"/>
      <c r="J196" s="101"/>
      <c r="K196" s="101"/>
      <c r="L196" s="99">
        <f t="shared" si="38"/>
        <v>201</v>
      </c>
      <c r="M196" s="102">
        <f t="shared" si="39"/>
        <v>0</v>
      </c>
      <c r="N196" s="103">
        <f t="shared" si="40"/>
        <v>1139</v>
      </c>
      <c r="O196" s="84"/>
      <c r="P196" s="84"/>
    </row>
    <row r="197" spans="1:18" s="104" customFormat="1" ht="18" x14ac:dyDescent="0.2">
      <c r="A197" s="95"/>
      <c r="B197" s="96" t="s">
        <v>331</v>
      </c>
      <c r="C197" s="97" t="s">
        <v>538</v>
      </c>
      <c r="D197" s="98" t="s">
        <v>494</v>
      </c>
      <c r="E197" s="99">
        <v>2180</v>
      </c>
      <c r="F197" s="100">
        <v>0.15</v>
      </c>
      <c r="G197" s="99">
        <f t="shared" si="37"/>
        <v>327</v>
      </c>
      <c r="H197" s="100"/>
      <c r="I197" s="99"/>
      <c r="J197" s="101"/>
      <c r="K197" s="101"/>
      <c r="L197" s="99">
        <f t="shared" si="38"/>
        <v>327</v>
      </c>
      <c r="M197" s="102">
        <f t="shared" si="39"/>
        <v>0</v>
      </c>
      <c r="N197" s="103">
        <f t="shared" si="40"/>
        <v>1853</v>
      </c>
      <c r="O197" s="84"/>
      <c r="P197" s="84"/>
    </row>
    <row r="198" spans="1:18" s="108" customFormat="1" ht="18" x14ac:dyDescent="0.2">
      <c r="A198" s="95"/>
      <c r="B198" s="96" t="s">
        <v>539</v>
      </c>
      <c r="C198" s="105" t="s">
        <v>540</v>
      </c>
      <c r="D198" s="106" t="s">
        <v>541</v>
      </c>
      <c r="E198" s="99">
        <v>960</v>
      </c>
      <c r="F198" s="107">
        <v>0.15</v>
      </c>
      <c r="G198" s="99">
        <f t="shared" si="37"/>
        <v>144</v>
      </c>
      <c r="H198" s="107"/>
      <c r="I198" s="99"/>
      <c r="J198" s="105"/>
      <c r="K198" s="105"/>
      <c r="L198" s="99">
        <f t="shared" si="38"/>
        <v>144</v>
      </c>
      <c r="M198" s="102">
        <f t="shared" si="39"/>
        <v>0</v>
      </c>
      <c r="N198" s="103">
        <f t="shared" si="40"/>
        <v>816</v>
      </c>
      <c r="O198" s="84"/>
      <c r="P198" s="84"/>
    </row>
    <row r="199" spans="1:18" s="108" customFormat="1" ht="18" x14ac:dyDescent="0.2">
      <c r="A199" s="95"/>
      <c r="B199" s="96" t="s">
        <v>542</v>
      </c>
      <c r="C199" s="105" t="s">
        <v>543</v>
      </c>
      <c r="D199" s="106" t="s">
        <v>544</v>
      </c>
      <c r="E199" s="99">
        <v>390</v>
      </c>
      <c r="F199" s="107">
        <v>0.15</v>
      </c>
      <c r="G199" s="99">
        <f t="shared" si="37"/>
        <v>58.5</v>
      </c>
      <c r="H199" s="107"/>
      <c r="I199" s="99"/>
      <c r="J199" s="105"/>
      <c r="K199" s="105"/>
      <c r="L199" s="99">
        <f t="shared" si="38"/>
        <v>58.5</v>
      </c>
      <c r="M199" s="102">
        <f t="shared" si="39"/>
        <v>0</v>
      </c>
      <c r="N199" s="103">
        <f t="shared" si="40"/>
        <v>331.5</v>
      </c>
      <c r="O199" s="84"/>
      <c r="P199" s="84"/>
    </row>
    <row r="200" spans="1:18" s="136" customFormat="1" ht="36" x14ac:dyDescent="0.2">
      <c r="A200" s="156"/>
      <c r="B200" s="139" t="s">
        <v>484</v>
      </c>
      <c r="C200" s="137" t="s">
        <v>545</v>
      </c>
      <c r="D200" s="128" t="s">
        <v>546</v>
      </c>
      <c r="E200" s="138">
        <v>4800</v>
      </c>
      <c r="F200" s="160" t="s">
        <v>201</v>
      </c>
      <c r="G200" s="134">
        <v>0</v>
      </c>
      <c r="H200" s="134">
        <v>0</v>
      </c>
      <c r="I200" s="134">
        <v>0</v>
      </c>
      <c r="J200" s="134">
        <f>SUM(E200*13/100)</f>
        <v>624</v>
      </c>
      <c r="K200" s="134">
        <f>SUM(E200*3/100)</f>
        <v>144</v>
      </c>
      <c r="L200" s="134">
        <f>SUM(G200+H200+J200)</f>
        <v>624</v>
      </c>
      <c r="M200" s="134">
        <f>SUM(I200+K200)</f>
        <v>144</v>
      </c>
      <c r="N200" s="135">
        <f>SUM(E200-L200-M200)</f>
        <v>4032</v>
      </c>
      <c r="O200" s="84"/>
      <c r="P200" s="84"/>
      <c r="Q200" s="108"/>
      <c r="R200" s="108"/>
    </row>
    <row r="201" spans="1:18" s="136" customFormat="1" ht="36" x14ac:dyDescent="0.2">
      <c r="A201" s="156"/>
      <c r="B201" s="139" t="s">
        <v>198</v>
      </c>
      <c r="C201" s="137" t="s">
        <v>547</v>
      </c>
      <c r="D201" s="128" t="s">
        <v>548</v>
      </c>
      <c r="E201" s="138">
        <v>700</v>
      </c>
      <c r="F201" s="160" t="s">
        <v>201</v>
      </c>
      <c r="G201" s="134">
        <v>0</v>
      </c>
      <c r="H201" s="134">
        <v>0</v>
      </c>
      <c r="I201" s="134">
        <v>0</v>
      </c>
      <c r="J201" s="134">
        <f>SUM(E201*13/100)</f>
        <v>91</v>
      </c>
      <c r="K201" s="134">
        <f>SUM(E201*3/100)</f>
        <v>21</v>
      </c>
      <c r="L201" s="134">
        <f>SUM(G201+H201+J201)</f>
        <v>91</v>
      </c>
      <c r="M201" s="134">
        <f>SUM(I201+K201)</f>
        <v>21</v>
      </c>
      <c r="N201" s="102">
        <f>SUM(E201-L201-M201)</f>
        <v>588</v>
      </c>
      <c r="O201" s="84"/>
      <c r="P201" s="84"/>
      <c r="Q201" s="108"/>
      <c r="R201" s="108"/>
    </row>
    <row r="202" spans="1:18" s="136" customFormat="1" ht="36" x14ac:dyDescent="0.2">
      <c r="A202" s="156"/>
      <c r="B202" s="139" t="s">
        <v>419</v>
      </c>
      <c r="C202" s="137" t="s">
        <v>549</v>
      </c>
      <c r="D202" s="128" t="s">
        <v>550</v>
      </c>
      <c r="E202" s="138">
        <v>4580</v>
      </c>
      <c r="F202" s="160" t="s">
        <v>201</v>
      </c>
      <c r="G202" s="134">
        <v>0</v>
      </c>
      <c r="H202" s="134">
        <v>0</v>
      </c>
      <c r="I202" s="134">
        <v>0</v>
      </c>
      <c r="J202" s="134">
        <f>SUM(E202*13/100)</f>
        <v>595.4</v>
      </c>
      <c r="K202" s="134">
        <f>SUM(E202*3/100)</f>
        <v>137.4</v>
      </c>
      <c r="L202" s="134">
        <f>SUM(G202+H202+J202)</f>
        <v>595.4</v>
      </c>
      <c r="M202" s="134">
        <f>SUM(I202+K202)</f>
        <v>137.4</v>
      </c>
      <c r="N202" s="102">
        <f>SUM(E202-L202-M202)</f>
        <v>3847.2</v>
      </c>
      <c r="O202" s="84"/>
      <c r="P202" s="84"/>
      <c r="Q202" s="108"/>
      <c r="R202" s="108"/>
    </row>
    <row r="203" spans="1:18" s="136" customFormat="1" ht="36" x14ac:dyDescent="0.2">
      <c r="A203" s="156"/>
      <c r="B203" s="139" t="s">
        <v>551</v>
      </c>
      <c r="C203" s="137" t="s">
        <v>552</v>
      </c>
      <c r="D203" s="128" t="s">
        <v>553</v>
      </c>
      <c r="E203" s="138">
        <v>1300</v>
      </c>
      <c r="F203" s="160" t="s">
        <v>201</v>
      </c>
      <c r="G203" s="134">
        <v>0</v>
      </c>
      <c r="H203" s="134">
        <v>0</v>
      </c>
      <c r="I203" s="134">
        <v>0</v>
      </c>
      <c r="J203" s="134">
        <f>SUM(E203*13/100)</f>
        <v>169</v>
      </c>
      <c r="K203" s="134">
        <f>SUM(E203*3/100)</f>
        <v>39</v>
      </c>
      <c r="L203" s="134">
        <f>SUM(G203+H203+J203)</f>
        <v>169</v>
      </c>
      <c r="M203" s="134">
        <f>SUM(I203+K203)</f>
        <v>39</v>
      </c>
      <c r="N203" s="102">
        <f>SUM(E203-L203-M203)</f>
        <v>1092</v>
      </c>
      <c r="O203" s="84"/>
      <c r="P203" s="84"/>
      <c r="Q203" s="108"/>
      <c r="R203" s="108"/>
    </row>
    <row r="204" spans="1:18" s="121" customFormat="1" ht="18" x14ac:dyDescent="0.4">
      <c r="A204" s="150" t="s">
        <v>554</v>
      </c>
      <c r="B204" s="150"/>
      <c r="C204" s="150"/>
      <c r="D204" s="150"/>
      <c r="E204" s="151">
        <f>SUM(E205:E208)</f>
        <v>106000</v>
      </c>
      <c r="F204" s="151"/>
      <c r="G204" s="151">
        <f t="shared" ref="G204:N204" si="41">SUM(G205:G208)</f>
        <v>1800</v>
      </c>
      <c r="H204" s="151">
        <f t="shared" si="41"/>
        <v>0</v>
      </c>
      <c r="I204" s="151">
        <f t="shared" si="41"/>
        <v>0</v>
      </c>
      <c r="J204" s="151">
        <f t="shared" si="41"/>
        <v>9100</v>
      </c>
      <c r="K204" s="151">
        <f t="shared" si="41"/>
        <v>2100</v>
      </c>
      <c r="L204" s="151">
        <f t="shared" si="41"/>
        <v>10900</v>
      </c>
      <c r="M204" s="151">
        <f t="shared" si="41"/>
        <v>2100</v>
      </c>
      <c r="N204" s="151">
        <f t="shared" si="41"/>
        <v>93000</v>
      </c>
      <c r="O204" s="84"/>
      <c r="P204" s="84"/>
    </row>
    <row r="205" spans="1:18" s="104" customFormat="1" ht="36" x14ac:dyDescent="0.2">
      <c r="A205" s="95"/>
      <c r="B205" s="96" t="s">
        <v>555</v>
      </c>
      <c r="C205" s="97" t="s">
        <v>556</v>
      </c>
      <c r="D205" s="98" t="s">
        <v>557</v>
      </c>
      <c r="E205" s="99">
        <v>12000</v>
      </c>
      <c r="F205" s="100">
        <v>0.05</v>
      </c>
      <c r="G205" s="99">
        <f>SUM(E205*F205)</f>
        <v>600</v>
      </c>
      <c r="H205" s="100"/>
      <c r="I205" s="99"/>
      <c r="J205" s="101"/>
      <c r="K205" s="101"/>
      <c r="L205" s="99">
        <f t="shared" si="38"/>
        <v>600</v>
      </c>
      <c r="M205" s="102">
        <f t="shared" si="39"/>
        <v>0</v>
      </c>
      <c r="N205" s="103">
        <f t="shared" si="40"/>
        <v>11400</v>
      </c>
      <c r="O205" s="84"/>
      <c r="P205" s="84"/>
    </row>
    <row r="206" spans="1:18" s="104" customFormat="1" ht="36" x14ac:dyDescent="0.2">
      <c r="A206" s="95"/>
      <c r="B206" s="96" t="s">
        <v>558</v>
      </c>
      <c r="C206" s="97" t="s">
        <v>559</v>
      </c>
      <c r="D206" s="98" t="s">
        <v>557</v>
      </c>
      <c r="E206" s="99">
        <v>12000</v>
      </c>
      <c r="F206" s="100">
        <v>0.05</v>
      </c>
      <c r="G206" s="99">
        <f>SUM(E206*F206)</f>
        <v>600</v>
      </c>
      <c r="H206" s="100"/>
      <c r="I206" s="99"/>
      <c r="J206" s="101"/>
      <c r="K206" s="101"/>
      <c r="L206" s="99">
        <f t="shared" si="38"/>
        <v>600</v>
      </c>
      <c r="M206" s="102">
        <f t="shared" si="39"/>
        <v>0</v>
      </c>
      <c r="N206" s="103">
        <f t="shared" si="40"/>
        <v>11400</v>
      </c>
      <c r="O206" s="84"/>
      <c r="P206" s="84"/>
    </row>
    <row r="207" spans="1:18" s="104" customFormat="1" ht="36" x14ac:dyDescent="0.2">
      <c r="A207" s="95"/>
      <c r="B207" s="96" t="s">
        <v>560</v>
      </c>
      <c r="C207" s="97" t="s">
        <v>561</v>
      </c>
      <c r="D207" s="98" t="s">
        <v>557</v>
      </c>
      <c r="E207" s="99">
        <v>12000</v>
      </c>
      <c r="F207" s="100">
        <v>0.05</v>
      </c>
      <c r="G207" s="99">
        <f>SUM(E207*F207)</f>
        <v>600</v>
      </c>
      <c r="H207" s="100"/>
      <c r="I207" s="99"/>
      <c r="J207" s="101"/>
      <c r="K207" s="101"/>
      <c r="L207" s="99">
        <f t="shared" si="38"/>
        <v>600</v>
      </c>
      <c r="M207" s="102">
        <f t="shared" si="39"/>
        <v>0</v>
      </c>
      <c r="N207" s="103">
        <f t="shared" si="40"/>
        <v>11400</v>
      </c>
      <c r="O207" s="84"/>
      <c r="P207" s="84"/>
    </row>
    <row r="208" spans="1:18" s="136" customFormat="1" ht="54" x14ac:dyDescent="0.2">
      <c r="A208" s="156"/>
      <c r="B208" s="157" t="s">
        <v>562</v>
      </c>
      <c r="C208" s="158" t="s">
        <v>563</v>
      </c>
      <c r="D208" s="159" t="s">
        <v>564</v>
      </c>
      <c r="E208" s="134">
        <v>70000</v>
      </c>
      <c r="F208" s="160" t="s">
        <v>201</v>
      </c>
      <c r="G208" s="134">
        <v>0</v>
      </c>
      <c r="H208" s="134">
        <v>0</v>
      </c>
      <c r="I208" s="134">
        <v>0</v>
      </c>
      <c r="J208" s="134">
        <f>SUM(E208*13/100)</f>
        <v>9100</v>
      </c>
      <c r="K208" s="134">
        <f>SUM(E208*3/100)</f>
        <v>2100</v>
      </c>
      <c r="L208" s="134">
        <f>SUM(G208+H208+J208)</f>
        <v>9100</v>
      </c>
      <c r="M208" s="134">
        <f>SUM(I208+K208)</f>
        <v>2100</v>
      </c>
      <c r="N208" s="135">
        <f>SUM(E208-L208-M208)</f>
        <v>58800</v>
      </c>
      <c r="O208" s="84"/>
      <c r="P208" s="84"/>
      <c r="Q208" s="108"/>
      <c r="R208" s="108"/>
    </row>
    <row r="209" spans="1:18" s="94" customFormat="1" ht="18" x14ac:dyDescent="0.4">
      <c r="A209" s="161" t="s">
        <v>565</v>
      </c>
      <c r="B209" s="161"/>
      <c r="C209" s="152"/>
      <c r="D209" s="152"/>
      <c r="E209" s="155">
        <f>SUM(E210:E221)</f>
        <v>1328844</v>
      </c>
      <c r="F209" s="155"/>
      <c r="G209" s="155">
        <f t="shared" ref="G209:N209" si="42">SUM(G210:G221)</f>
        <v>89325</v>
      </c>
      <c r="H209" s="155">
        <f t="shared" si="42"/>
        <v>19181.759999999998</v>
      </c>
      <c r="I209" s="155">
        <f t="shared" si="42"/>
        <v>9590.8799999999992</v>
      </c>
      <c r="J209" s="155">
        <f t="shared" si="42"/>
        <v>27274</v>
      </c>
      <c r="K209" s="155">
        <f t="shared" si="42"/>
        <v>6294</v>
      </c>
      <c r="L209" s="155">
        <f t="shared" si="42"/>
        <v>135780.76</v>
      </c>
      <c r="M209" s="155">
        <f t="shared" si="42"/>
        <v>15884.88</v>
      </c>
      <c r="N209" s="155">
        <f t="shared" si="42"/>
        <v>1177178.3599999999</v>
      </c>
      <c r="O209" s="84"/>
      <c r="P209" s="84"/>
    </row>
    <row r="210" spans="1:18" s="104" customFormat="1" ht="36" x14ac:dyDescent="0.2">
      <c r="A210" s="125"/>
      <c r="B210" s="126" t="s">
        <v>566</v>
      </c>
      <c r="C210" s="127" t="s">
        <v>567</v>
      </c>
      <c r="D210" s="128" t="s">
        <v>568</v>
      </c>
      <c r="E210" s="99">
        <v>33200</v>
      </c>
      <c r="F210" s="100">
        <v>0.15</v>
      </c>
      <c r="G210" s="99">
        <f t="shared" ref="G210:G219" si="43">SUM(E210*F210)</f>
        <v>4980</v>
      </c>
      <c r="H210" s="100"/>
      <c r="I210" s="99"/>
      <c r="J210" s="101"/>
      <c r="K210" s="101"/>
      <c r="L210" s="99">
        <f t="shared" si="38"/>
        <v>4980</v>
      </c>
      <c r="M210" s="102">
        <f t="shared" si="39"/>
        <v>0</v>
      </c>
      <c r="N210" s="103">
        <f t="shared" si="40"/>
        <v>28220</v>
      </c>
      <c r="O210" s="84"/>
      <c r="P210" s="84"/>
    </row>
    <row r="211" spans="1:18" s="104" customFormat="1" ht="36" x14ac:dyDescent="0.2">
      <c r="A211" s="95"/>
      <c r="B211" s="96" t="s">
        <v>305</v>
      </c>
      <c r="C211" s="97" t="s">
        <v>569</v>
      </c>
      <c r="D211" s="98" t="s">
        <v>570</v>
      </c>
      <c r="E211" s="99">
        <v>72000</v>
      </c>
      <c r="F211" s="100">
        <v>0.15</v>
      </c>
      <c r="G211" s="99">
        <f t="shared" si="43"/>
        <v>10800</v>
      </c>
      <c r="H211" s="100"/>
      <c r="I211" s="99"/>
      <c r="J211" s="101"/>
      <c r="K211" s="101"/>
      <c r="L211" s="99">
        <f t="shared" si="38"/>
        <v>10800</v>
      </c>
      <c r="M211" s="102">
        <f t="shared" si="39"/>
        <v>0</v>
      </c>
      <c r="N211" s="103">
        <f t="shared" si="40"/>
        <v>61200</v>
      </c>
      <c r="O211" s="84"/>
      <c r="P211" s="84"/>
    </row>
    <row r="212" spans="1:18" s="104" customFormat="1" ht="36" x14ac:dyDescent="0.2">
      <c r="A212" s="95"/>
      <c r="B212" s="96" t="s">
        <v>571</v>
      </c>
      <c r="C212" s="97" t="s">
        <v>572</v>
      </c>
      <c r="D212" s="98" t="s">
        <v>573</v>
      </c>
      <c r="E212" s="99">
        <v>92000</v>
      </c>
      <c r="F212" s="100">
        <v>0.15</v>
      </c>
      <c r="G212" s="99">
        <f t="shared" si="43"/>
        <v>13800</v>
      </c>
      <c r="H212" s="100"/>
      <c r="I212" s="99"/>
      <c r="J212" s="101"/>
      <c r="K212" s="101"/>
      <c r="L212" s="99">
        <f t="shared" si="38"/>
        <v>13800</v>
      </c>
      <c r="M212" s="102">
        <f t="shared" si="39"/>
        <v>0</v>
      </c>
      <c r="N212" s="103">
        <f t="shared" si="40"/>
        <v>78200</v>
      </c>
      <c r="O212" s="84"/>
      <c r="P212" s="84"/>
    </row>
    <row r="213" spans="1:18" s="104" customFormat="1" ht="36" x14ac:dyDescent="0.2">
      <c r="A213" s="95"/>
      <c r="B213" s="96" t="s">
        <v>192</v>
      </c>
      <c r="C213" s="97" t="s">
        <v>574</v>
      </c>
      <c r="D213" s="98" t="s">
        <v>575</v>
      </c>
      <c r="E213" s="99">
        <v>25000</v>
      </c>
      <c r="F213" s="100">
        <v>0.15</v>
      </c>
      <c r="G213" s="99">
        <f t="shared" si="43"/>
        <v>3750</v>
      </c>
      <c r="H213" s="100"/>
      <c r="I213" s="99"/>
      <c r="J213" s="101"/>
      <c r="K213" s="101"/>
      <c r="L213" s="99">
        <f t="shared" si="38"/>
        <v>3750</v>
      </c>
      <c r="M213" s="102">
        <f t="shared" si="39"/>
        <v>0</v>
      </c>
      <c r="N213" s="103">
        <f t="shared" si="40"/>
        <v>21250</v>
      </c>
      <c r="O213" s="84"/>
      <c r="P213" s="84"/>
    </row>
    <row r="214" spans="1:18" s="104" customFormat="1" ht="36" x14ac:dyDescent="0.2">
      <c r="A214" s="95"/>
      <c r="B214" s="96" t="s">
        <v>192</v>
      </c>
      <c r="C214" s="97" t="s">
        <v>576</v>
      </c>
      <c r="D214" s="98" t="s">
        <v>577</v>
      </c>
      <c r="E214" s="99">
        <v>59000</v>
      </c>
      <c r="F214" s="100">
        <v>0.15</v>
      </c>
      <c r="G214" s="99">
        <f t="shared" si="43"/>
        <v>8850</v>
      </c>
      <c r="H214" s="100"/>
      <c r="I214" s="99"/>
      <c r="J214" s="101"/>
      <c r="K214" s="101"/>
      <c r="L214" s="99">
        <f t="shared" si="38"/>
        <v>8850</v>
      </c>
      <c r="M214" s="102">
        <f t="shared" si="39"/>
        <v>0</v>
      </c>
      <c r="N214" s="103">
        <f t="shared" si="40"/>
        <v>50150</v>
      </c>
      <c r="O214" s="84"/>
      <c r="P214" s="84"/>
    </row>
    <row r="215" spans="1:18" s="104" customFormat="1" ht="36" x14ac:dyDescent="0.2">
      <c r="A215" s="95"/>
      <c r="B215" s="96" t="s">
        <v>578</v>
      </c>
      <c r="C215" s="97" t="s">
        <v>579</v>
      </c>
      <c r="D215" s="98" t="s">
        <v>580</v>
      </c>
      <c r="E215" s="99">
        <v>76300</v>
      </c>
      <c r="F215" s="100">
        <v>0.15</v>
      </c>
      <c r="G215" s="99">
        <f t="shared" si="43"/>
        <v>11445</v>
      </c>
      <c r="H215" s="100"/>
      <c r="I215" s="99"/>
      <c r="J215" s="101"/>
      <c r="K215" s="101"/>
      <c r="L215" s="99">
        <f t="shared" si="38"/>
        <v>11445</v>
      </c>
      <c r="M215" s="102">
        <f t="shared" si="39"/>
        <v>0</v>
      </c>
      <c r="N215" s="103">
        <f t="shared" si="40"/>
        <v>64855</v>
      </c>
      <c r="O215" s="84"/>
      <c r="P215" s="84"/>
    </row>
    <row r="216" spans="1:18" s="104" customFormat="1" ht="36" x14ac:dyDescent="0.2">
      <c r="A216" s="95"/>
      <c r="B216" s="96" t="s">
        <v>362</v>
      </c>
      <c r="C216" s="97" t="s">
        <v>581</v>
      </c>
      <c r="D216" s="98" t="s">
        <v>582</v>
      </c>
      <c r="E216" s="99">
        <v>66000</v>
      </c>
      <c r="F216" s="100">
        <v>0.05</v>
      </c>
      <c r="G216" s="99">
        <f t="shared" si="43"/>
        <v>3300</v>
      </c>
      <c r="H216" s="100"/>
      <c r="I216" s="99"/>
      <c r="J216" s="101"/>
      <c r="K216" s="101"/>
      <c r="L216" s="99">
        <f t="shared" si="38"/>
        <v>3300</v>
      </c>
      <c r="M216" s="102">
        <f t="shared" si="39"/>
        <v>0</v>
      </c>
      <c r="N216" s="103">
        <f t="shared" si="40"/>
        <v>62700</v>
      </c>
      <c r="O216" s="84"/>
      <c r="P216" s="84"/>
    </row>
    <row r="217" spans="1:18" s="104" customFormat="1" ht="36" x14ac:dyDescent="0.2">
      <c r="A217" s="95"/>
      <c r="B217" s="96" t="s">
        <v>132</v>
      </c>
      <c r="C217" s="97" t="s">
        <v>583</v>
      </c>
      <c r="D217" s="98" t="s">
        <v>584</v>
      </c>
      <c r="E217" s="99">
        <v>43500</v>
      </c>
      <c r="F217" s="100">
        <v>0.15</v>
      </c>
      <c r="G217" s="99">
        <f t="shared" si="43"/>
        <v>6525</v>
      </c>
      <c r="H217" s="100"/>
      <c r="I217" s="99"/>
      <c r="J217" s="101"/>
      <c r="K217" s="101"/>
      <c r="L217" s="99">
        <f t="shared" si="38"/>
        <v>6525</v>
      </c>
      <c r="M217" s="102">
        <f t="shared" si="39"/>
        <v>0</v>
      </c>
      <c r="N217" s="103">
        <f t="shared" si="40"/>
        <v>36975</v>
      </c>
      <c r="O217" s="84"/>
      <c r="P217" s="84"/>
    </row>
    <row r="218" spans="1:18" s="104" customFormat="1" ht="36" x14ac:dyDescent="0.2">
      <c r="A218" s="95"/>
      <c r="B218" s="96" t="s">
        <v>585</v>
      </c>
      <c r="C218" s="97" t="s">
        <v>586</v>
      </c>
      <c r="D218" s="98" t="s">
        <v>587</v>
      </c>
      <c r="E218" s="99">
        <v>92000</v>
      </c>
      <c r="F218" s="100">
        <v>0.15</v>
      </c>
      <c r="G218" s="99">
        <f t="shared" si="43"/>
        <v>13800</v>
      </c>
      <c r="H218" s="100"/>
      <c r="I218" s="99"/>
      <c r="J218" s="101"/>
      <c r="K218" s="101"/>
      <c r="L218" s="99">
        <f t="shared" si="38"/>
        <v>13800</v>
      </c>
      <c r="M218" s="102">
        <f t="shared" si="39"/>
        <v>0</v>
      </c>
      <c r="N218" s="103">
        <f t="shared" si="40"/>
        <v>78200</v>
      </c>
      <c r="O218" s="84"/>
      <c r="P218" s="84"/>
    </row>
    <row r="219" spans="1:18" s="108" customFormat="1" ht="36" x14ac:dyDescent="0.2">
      <c r="A219" s="95"/>
      <c r="B219" s="96" t="s">
        <v>430</v>
      </c>
      <c r="C219" s="105" t="s">
        <v>588</v>
      </c>
      <c r="D219" s="106" t="s">
        <v>589</v>
      </c>
      <c r="E219" s="99">
        <v>80500</v>
      </c>
      <c r="F219" s="107">
        <v>0.15</v>
      </c>
      <c r="G219" s="99">
        <f t="shared" si="43"/>
        <v>12075</v>
      </c>
      <c r="H219" s="107"/>
      <c r="I219" s="99"/>
      <c r="J219" s="105"/>
      <c r="K219" s="105"/>
      <c r="L219" s="99">
        <f t="shared" si="38"/>
        <v>12075</v>
      </c>
      <c r="M219" s="102">
        <f t="shared" si="39"/>
        <v>0</v>
      </c>
      <c r="N219" s="103">
        <f t="shared" si="40"/>
        <v>68425</v>
      </c>
      <c r="O219" s="84"/>
      <c r="P219" s="84"/>
    </row>
    <row r="220" spans="1:18" s="136" customFormat="1" ht="54" x14ac:dyDescent="0.2">
      <c r="A220" s="125"/>
      <c r="B220" s="126" t="s">
        <v>590</v>
      </c>
      <c r="C220" s="127" t="s">
        <v>591</v>
      </c>
      <c r="D220" s="128" t="s">
        <v>592</v>
      </c>
      <c r="E220" s="134">
        <v>209800</v>
      </c>
      <c r="F220" s="134">
        <v>0</v>
      </c>
      <c r="G220" s="134">
        <v>0</v>
      </c>
      <c r="H220" s="134">
        <v>0</v>
      </c>
      <c r="I220" s="134">
        <v>0</v>
      </c>
      <c r="J220" s="134">
        <f>SUM(E220*13/100)</f>
        <v>27274</v>
      </c>
      <c r="K220" s="134">
        <f>SUM(E220*3/100)</f>
        <v>6294</v>
      </c>
      <c r="L220" s="134">
        <f>SUM(G220+H220+J220)</f>
        <v>27274</v>
      </c>
      <c r="M220" s="134">
        <f>SUM(I220+K220)</f>
        <v>6294</v>
      </c>
      <c r="N220" s="134">
        <f>SUM(E220-L220-M220)</f>
        <v>176232</v>
      </c>
      <c r="O220" s="84"/>
      <c r="P220" s="84"/>
      <c r="Q220" s="108"/>
      <c r="R220" s="108"/>
    </row>
    <row r="221" spans="1:18" s="136" customFormat="1" ht="72" x14ac:dyDescent="0.2">
      <c r="A221" s="156"/>
      <c r="B221" s="139" t="s">
        <v>593</v>
      </c>
      <c r="C221" s="137" t="s">
        <v>594</v>
      </c>
      <c r="D221" s="128" t="s">
        <v>595</v>
      </c>
      <c r="E221" s="138">
        <v>479544</v>
      </c>
      <c r="F221" s="162" t="s">
        <v>201</v>
      </c>
      <c r="G221" s="134">
        <v>0</v>
      </c>
      <c r="H221" s="134">
        <f>SUM(E221*4/100)</f>
        <v>19181.759999999998</v>
      </c>
      <c r="I221" s="134">
        <f>SUM(E221*2/100)</f>
        <v>9590.8799999999992</v>
      </c>
      <c r="J221" s="134">
        <v>0</v>
      </c>
      <c r="K221" s="134">
        <v>0</v>
      </c>
      <c r="L221" s="134">
        <f>SUM(G221+H221+J221)</f>
        <v>19181.759999999998</v>
      </c>
      <c r="M221" s="134">
        <f>SUM(I221+K221)</f>
        <v>9590.8799999999992</v>
      </c>
      <c r="N221" s="102">
        <f>SUM(E221-L221-M221)</f>
        <v>450771.36</v>
      </c>
      <c r="O221" s="84"/>
      <c r="P221" s="84"/>
      <c r="Q221" s="108"/>
      <c r="R221" s="108"/>
    </row>
    <row r="222" spans="1:18" s="121" customFormat="1" ht="18.75" thickBot="1" x14ac:dyDescent="0.45">
      <c r="A222" s="163"/>
      <c r="B222" s="164"/>
      <c r="C222" s="165"/>
      <c r="D222" s="166" t="s">
        <v>596</v>
      </c>
      <c r="E222" s="167">
        <f>SUM(E7+E34+E41+E46+E61+E65+E71+E74+E78+E104+E106+E136+E141+E143+E145+E147+E151+E155+E164+E168+E204+E209)</f>
        <v>18025652</v>
      </c>
      <c r="F222" s="167"/>
      <c r="G222" s="167">
        <f t="shared" ref="G222:N222" si="44">SUM(G7+G34+G41+G46+G61+G65+G71+G74+G78+G104+G106+G136+G141+G143+G145+G147+G151+G155+G164+G168+G204+G209)</f>
        <v>867465.75</v>
      </c>
      <c r="H222" s="167">
        <f t="shared" si="44"/>
        <v>27866.68</v>
      </c>
      <c r="I222" s="167">
        <f t="shared" si="44"/>
        <v>13933.34</v>
      </c>
      <c r="J222" s="167">
        <f t="shared" si="44"/>
        <v>45978.400000000001</v>
      </c>
      <c r="K222" s="167">
        <f t="shared" si="44"/>
        <v>10610.4</v>
      </c>
      <c r="L222" s="167">
        <f t="shared" si="44"/>
        <v>941310.83</v>
      </c>
      <c r="M222" s="167">
        <f t="shared" si="44"/>
        <v>24543.739999999998</v>
      </c>
      <c r="N222" s="168">
        <f t="shared" si="44"/>
        <v>17059797.43</v>
      </c>
      <c r="O222" s="84"/>
      <c r="P222" s="84"/>
    </row>
    <row r="223" spans="1:18" s="169" customFormat="1" ht="18.75" thickTop="1" x14ac:dyDescent="0.4">
      <c r="C223" s="170"/>
      <c r="E223" s="171"/>
      <c r="F223" s="172"/>
      <c r="G223" s="173"/>
      <c r="H223" s="173"/>
      <c r="I223" s="173"/>
      <c r="O223" s="84"/>
      <c r="P223" s="84"/>
    </row>
    <row r="224" spans="1:18" s="174" customFormat="1" ht="18" x14ac:dyDescent="0.4">
      <c r="C224" s="175"/>
      <c r="E224" s="176"/>
      <c r="F224" s="177"/>
      <c r="G224" s="178"/>
      <c r="H224" s="178"/>
      <c r="I224" s="178"/>
      <c r="K224" s="179"/>
      <c r="L224" s="180"/>
      <c r="M224" s="180"/>
      <c r="N224" s="180"/>
      <c r="O224" s="84"/>
      <c r="P224" s="84"/>
    </row>
    <row r="225" spans="11:14" x14ac:dyDescent="0.35">
      <c r="K225" s="186"/>
      <c r="L225" s="187"/>
      <c r="M225" s="187"/>
      <c r="N225" s="187"/>
    </row>
    <row r="226" spans="11:14" x14ac:dyDescent="0.35">
      <c r="K226" s="186"/>
      <c r="L226" s="189"/>
      <c r="M226" s="189"/>
      <c r="N226" s="189"/>
    </row>
    <row r="227" spans="11:14" x14ac:dyDescent="0.35">
      <c r="L227" s="189"/>
      <c r="M227" s="189"/>
      <c r="N227" s="189"/>
    </row>
  </sheetData>
  <mergeCells count="14">
    <mergeCell ref="F5:G6"/>
    <mergeCell ref="H5:I5"/>
    <mergeCell ref="J5:K5"/>
    <mergeCell ref="A1:N1"/>
    <mergeCell ref="A2:N2"/>
    <mergeCell ref="A3:N3"/>
    <mergeCell ref="A4:B6"/>
    <mergeCell ref="C4:C6"/>
    <mergeCell ref="D4:D6"/>
    <mergeCell ref="E4:E6"/>
    <mergeCell ref="F4:K4"/>
    <mergeCell ref="L4:L6"/>
    <mergeCell ref="M4:M6"/>
    <mergeCell ref="N4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V232"/>
  <sheetViews>
    <sheetView topLeftCell="A186" workbookViewId="0">
      <selection activeCell="D190" sqref="D190"/>
    </sheetView>
  </sheetViews>
  <sheetFormatPr defaultRowHeight="16.5" x14ac:dyDescent="0.35"/>
  <cols>
    <col min="1" max="1" width="2.375" style="183" customWidth="1"/>
    <col min="2" max="2" width="8.625" style="183" customWidth="1"/>
    <col min="3" max="3" width="17.75" style="183" bestFit="1" customWidth="1"/>
    <col min="4" max="4" width="57.25" style="182" customWidth="1"/>
    <col min="5" max="5" width="14.25" style="410" customWidth="1"/>
    <col min="6" max="6" width="3.875" style="410" customWidth="1"/>
    <col min="7" max="7" width="11.5" style="410" customWidth="1"/>
    <col min="8" max="8" width="12.75" style="410" customWidth="1"/>
    <col min="9" max="9" width="4.5" style="508" customWidth="1"/>
    <col min="10" max="10" width="13.625" style="410" customWidth="1"/>
    <col min="11" max="11" width="4.5" style="508" customWidth="1"/>
    <col min="12" max="12" width="13.625" style="410" customWidth="1"/>
    <col min="13" max="13" width="4.5" style="508" customWidth="1"/>
    <col min="14" max="15" width="13.625" style="410" customWidth="1"/>
    <col min="16" max="16" width="14.125" style="410" bestFit="1" customWidth="1"/>
    <col min="17" max="17" width="2.625" style="183" customWidth="1"/>
    <col min="18" max="18" width="3.875" style="183" customWidth="1"/>
    <col min="19" max="19" width="9.75" style="183" bestFit="1" customWidth="1"/>
    <col min="20" max="50" width="3.875" style="183" customWidth="1"/>
    <col min="51" max="256" width="9" style="183"/>
    <col min="257" max="257" width="2.375" style="183" customWidth="1"/>
    <col min="258" max="258" width="8.625" style="183" customWidth="1"/>
    <col min="259" max="259" width="17.75" style="183" bestFit="1" customWidth="1"/>
    <col min="260" max="260" width="57.25" style="183" customWidth="1"/>
    <col min="261" max="261" width="14.25" style="183" customWidth="1"/>
    <col min="262" max="262" width="3.875" style="183" customWidth="1"/>
    <col min="263" max="263" width="11.5" style="183" customWidth="1"/>
    <col min="264" max="264" width="12.75" style="183" customWidth="1"/>
    <col min="265" max="265" width="4.5" style="183" customWidth="1"/>
    <col min="266" max="266" width="13.625" style="183" customWidth="1"/>
    <col min="267" max="267" width="4.5" style="183" customWidth="1"/>
    <col min="268" max="268" width="13.625" style="183" customWidth="1"/>
    <col min="269" max="269" width="4.5" style="183" customWidth="1"/>
    <col min="270" max="271" width="13.625" style="183" customWidth="1"/>
    <col min="272" max="272" width="14.125" style="183" bestFit="1" customWidth="1"/>
    <col min="273" max="273" width="2.625" style="183" customWidth="1"/>
    <col min="274" max="274" width="3.875" style="183" customWidth="1"/>
    <col min="275" max="275" width="9.75" style="183" bestFit="1" customWidth="1"/>
    <col min="276" max="306" width="3.875" style="183" customWidth="1"/>
    <col min="307" max="512" width="9" style="183"/>
    <col min="513" max="513" width="2.375" style="183" customWidth="1"/>
    <col min="514" max="514" width="8.625" style="183" customWidth="1"/>
    <col min="515" max="515" width="17.75" style="183" bestFit="1" customWidth="1"/>
    <col min="516" max="516" width="57.25" style="183" customWidth="1"/>
    <col min="517" max="517" width="14.25" style="183" customWidth="1"/>
    <col min="518" max="518" width="3.875" style="183" customWidth="1"/>
    <col min="519" max="519" width="11.5" style="183" customWidth="1"/>
    <col min="520" max="520" width="12.75" style="183" customWidth="1"/>
    <col min="521" max="521" width="4.5" style="183" customWidth="1"/>
    <col min="522" max="522" width="13.625" style="183" customWidth="1"/>
    <col min="523" max="523" width="4.5" style="183" customWidth="1"/>
    <col min="524" max="524" width="13.625" style="183" customWidth="1"/>
    <col min="525" max="525" width="4.5" style="183" customWidth="1"/>
    <col min="526" max="527" width="13.625" style="183" customWidth="1"/>
    <col min="528" max="528" width="14.125" style="183" bestFit="1" customWidth="1"/>
    <col min="529" max="529" width="2.625" style="183" customWidth="1"/>
    <col min="530" max="530" width="3.875" style="183" customWidth="1"/>
    <col min="531" max="531" width="9.75" style="183" bestFit="1" customWidth="1"/>
    <col min="532" max="562" width="3.875" style="183" customWidth="1"/>
    <col min="563" max="768" width="9" style="183"/>
    <col min="769" max="769" width="2.375" style="183" customWidth="1"/>
    <col min="770" max="770" width="8.625" style="183" customWidth="1"/>
    <col min="771" max="771" width="17.75" style="183" bestFit="1" customWidth="1"/>
    <col min="772" max="772" width="57.25" style="183" customWidth="1"/>
    <col min="773" max="773" width="14.25" style="183" customWidth="1"/>
    <col min="774" max="774" width="3.875" style="183" customWidth="1"/>
    <col min="775" max="775" width="11.5" style="183" customWidth="1"/>
    <col min="776" max="776" width="12.75" style="183" customWidth="1"/>
    <col min="777" max="777" width="4.5" style="183" customWidth="1"/>
    <col min="778" max="778" width="13.625" style="183" customWidth="1"/>
    <col min="779" max="779" width="4.5" style="183" customWidth="1"/>
    <col min="780" max="780" width="13.625" style="183" customWidth="1"/>
    <col min="781" max="781" width="4.5" style="183" customWidth="1"/>
    <col min="782" max="783" width="13.625" style="183" customWidth="1"/>
    <col min="784" max="784" width="14.125" style="183" bestFit="1" customWidth="1"/>
    <col min="785" max="785" width="2.625" style="183" customWidth="1"/>
    <col min="786" max="786" width="3.875" style="183" customWidth="1"/>
    <col min="787" max="787" width="9.75" style="183" bestFit="1" customWidth="1"/>
    <col min="788" max="818" width="3.875" style="183" customWidth="1"/>
    <col min="819" max="1024" width="9" style="183"/>
    <col min="1025" max="1025" width="2.375" style="183" customWidth="1"/>
    <col min="1026" max="1026" width="8.625" style="183" customWidth="1"/>
    <col min="1027" max="1027" width="17.75" style="183" bestFit="1" customWidth="1"/>
    <col min="1028" max="1028" width="57.25" style="183" customWidth="1"/>
    <col min="1029" max="1029" width="14.25" style="183" customWidth="1"/>
    <col min="1030" max="1030" width="3.875" style="183" customWidth="1"/>
    <col min="1031" max="1031" width="11.5" style="183" customWidth="1"/>
    <col min="1032" max="1032" width="12.75" style="183" customWidth="1"/>
    <col min="1033" max="1033" width="4.5" style="183" customWidth="1"/>
    <col min="1034" max="1034" width="13.625" style="183" customWidth="1"/>
    <col min="1035" max="1035" width="4.5" style="183" customWidth="1"/>
    <col min="1036" max="1036" width="13.625" style="183" customWidth="1"/>
    <col min="1037" max="1037" width="4.5" style="183" customWidth="1"/>
    <col min="1038" max="1039" width="13.625" style="183" customWidth="1"/>
    <col min="1040" max="1040" width="14.125" style="183" bestFit="1" customWidth="1"/>
    <col min="1041" max="1041" width="2.625" style="183" customWidth="1"/>
    <col min="1042" max="1042" width="3.875" style="183" customWidth="1"/>
    <col min="1043" max="1043" width="9.75" style="183" bestFit="1" customWidth="1"/>
    <col min="1044" max="1074" width="3.875" style="183" customWidth="1"/>
    <col min="1075" max="1280" width="9" style="183"/>
    <col min="1281" max="1281" width="2.375" style="183" customWidth="1"/>
    <col min="1282" max="1282" width="8.625" style="183" customWidth="1"/>
    <col min="1283" max="1283" width="17.75" style="183" bestFit="1" customWidth="1"/>
    <col min="1284" max="1284" width="57.25" style="183" customWidth="1"/>
    <col min="1285" max="1285" width="14.25" style="183" customWidth="1"/>
    <col min="1286" max="1286" width="3.875" style="183" customWidth="1"/>
    <col min="1287" max="1287" width="11.5" style="183" customWidth="1"/>
    <col min="1288" max="1288" width="12.75" style="183" customWidth="1"/>
    <col min="1289" max="1289" width="4.5" style="183" customWidth="1"/>
    <col min="1290" max="1290" width="13.625" style="183" customWidth="1"/>
    <col min="1291" max="1291" width="4.5" style="183" customWidth="1"/>
    <col min="1292" max="1292" width="13.625" style="183" customWidth="1"/>
    <col min="1293" max="1293" width="4.5" style="183" customWidth="1"/>
    <col min="1294" max="1295" width="13.625" style="183" customWidth="1"/>
    <col min="1296" max="1296" width="14.125" style="183" bestFit="1" customWidth="1"/>
    <col min="1297" max="1297" width="2.625" style="183" customWidth="1"/>
    <col min="1298" max="1298" width="3.875" style="183" customWidth="1"/>
    <col min="1299" max="1299" width="9.75" style="183" bestFit="1" customWidth="1"/>
    <col min="1300" max="1330" width="3.875" style="183" customWidth="1"/>
    <col min="1331" max="1536" width="9" style="183"/>
    <col min="1537" max="1537" width="2.375" style="183" customWidth="1"/>
    <col min="1538" max="1538" width="8.625" style="183" customWidth="1"/>
    <col min="1539" max="1539" width="17.75" style="183" bestFit="1" customWidth="1"/>
    <col min="1540" max="1540" width="57.25" style="183" customWidth="1"/>
    <col min="1541" max="1541" width="14.25" style="183" customWidth="1"/>
    <col min="1542" max="1542" width="3.875" style="183" customWidth="1"/>
    <col min="1543" max="1543" width="11.5" style="183" customWidth="1"/>
    <col min="1544" max="1544" width="12.75" style="183" customWidth="1"/>
    <col min="1545" max="1545" width="4.5" style="183" customWidth="1"/>
    <col min="1546" max="1546" width="13.625" style="183" customWidth="1"/>
    <col min="1547" max="1547" width="4.5" style="183" customWidth="1"/>
    <col min="1548" max="1548" width="13.625" style="183" customWidth="1"/>
    <col min="1549" max="1549" width="4.5" style="183" customWidth="1"/>
    <col min="1550" max="1551" width="13.625" style="183" customWidth="1"/>
    <col min="1552" max="1552" width="14.125" style="183" bestFit="1" customWidth="1"/>
    <col min="1553" max="1553" width="2.625" style="183" customWidth="1"/>
    <col min="1554" max="1554" width="3.875" style="183" customWidth="1"/>
    <col min="1555" max="1555" width="9.75" style="183" bestFit="1" customWidth="1"/>
    <col min="1556" max="1586" width="3.875" style="183" customWidth="1"/>
    <col min="1587" max="1792" width="9" style="183"/>
    <col min="1793" max="1793" width="2.375" style="183" customWidth="1"/>
    <col min="1794" max="1794" width="8.625" style="183" customWidth="1"/>
    <col min="1795" max="1795" width="17.75" style="183" bestFit="1" customWidth="1"/>
    <col min="1796" max="1796" width="57.25" style="183" customWidth="1"/>
    <col min="1797" max="1797" width="14.25" style="183" customWidth="1"/>
    <col min="1798" max="1798" width="3.875" style="183" customWidth="1"/>
    <col min="1799" max="1799" width="11.5" style="183" customWidth="1"/>
    <col min="1800" max="1800" width="12.75" style="183" customWidth="1"/>
    <col min="1801" max="1801" width="4.5" style="183" customWidth="1"/>
    <col min="1802" max="1802" width="13.625" style="183" customWidth="1"/>
    <col min="1803" max="1803" width="4.5" style="183" customWidth="1"/>
    <col min="1804" max="1804" width="13.625" style="183" customWidth="1"/>
    <col min="1805" max="1805" width="4.5" style="183" customWidth="1"/>
    <col min="1806" max="1807" width="13.625" style="183" customWidth="1"/>
    <col min="1808" max="1808" width="14.125" style="183" bestFit="1" customWidth="1"/>
    <col min="1809" max="1809" width="2.625" style="183" customWidth="1"/>
    <col min="1810" max="1810" width="3.875" style="183" customWidth="1"/>
    <col min="1811" max="1811" width="9.75" style="183" bestFit="1" customWidth="1"/>
    <col min="1812" max="1842" width="3.875" style="183" customWidth="1"/>
    <col min="1843" max="2048" width="9" style="183"/>
    <col min="2049" max="2049" width="2.375" style="183" customWidth="1"/>
    <col min="2050" max="2050" width="8.625" style="183" customWidth="1"/>
    <col min="2051" max="2051" width="17.75" style="183" bestFit="1" customWidth="1"/>
    <col min="2052" max="2052" width="57.25" style="183" customWidth="1"/>
    <col min="2053" max="2053" width="14.25" style="183" customWidth="1"/>
    <col min="2054" max="2054" width="3.875" style="183" customWidth="1"/>
    <col min="2055" max="2055" width="11.5" style="183" customWidth="1"/>
    <col min="2056" max="2056" width="12.75" style="183" customWidth="1"/>
    <col min="2057" max="2057" width="4.5" style="183" customWidth="1"/>
    <col min="2058" max="2058" width="13.625" style="183" customWidth="1"/>
    <col min="2059" max="2059" width="4.5" style="183" customWidth="1"/>
    <col min="2060" max="2060" width="13.625" style="183" customWidth="1"/>
    <col min="2061" max="2061" width="4.5" style="183" customWidth="1"/>
    <col min="2062" max="2063" width="13.625" style="183" customWidth="1"/>
    <col min="2064" max="2064" width="14.125" style="183" bestFit="1" customWidth="1"/>
    <col min="2065" max="2065" width="2.625" style="183" customWidth="1"/>
    <col min="2066" max="2066" width="3.875" style="183" customWidth="1"/>
    <col min="2067" max="2067" width="9.75" style="183" bestFit="1" customWidth="1"/>
    <col min="2068" max="2098" width="3.875" style="183" customWidth="1"/>
    <col min="2099" max="2304" width="9" style="183"/>
    <col min="2305" max="2305" width="2.375" style="183" customWidth="1"/>
    <col min="2306" max="2306" width="8.625" style="183" customWidth="1"/>
    <col min="2307" max="2307" width="17.75" style="183" bestFit="1" customWidth="1"/>
    <col min="2308" max="2308" width="57.25" style="183" customWidth="1"/>
    <col min="2309" max="2309" width="14.25" style="183" customWidth="1"/>
    <col min="2310" max="2310" width="3.875" style="183" customWidth="1"/>
    <col min="2311" max="2311" width="11.5" style="183" customWidth="1"/>
    <col min="2312" max="2312" width="12.75" style="183" customWidth="1"/>
    <col min="2313" max="2313" width="4.5" style="183" customWidth="1"/>
    <col min="2314" max="2314" width="13.625" style="183" customWidth="1"/>
    <col min="2315" max="2315" width="4.5" style="183" customWidth="1"/>
    <col min="2316" max="2316" width="13.625" style="183" customWidth="1"/>
    <col min="2317" max="2317" width="4.5" style="183" customWidth="1"/>
    <col min="2318" max="2319" width="13.625" style="183" customWidth="1"/>
    <col min="2320" max="2320" width="14.125" style="183" bestFit="1" customWidth="1"/>
    <col min="2321" max="2321" width="2.625" style="183" customWidth="1"/>
    <col min="2322" max="2322" width="3.875" style="183" customWidth="1"/>
    <col min="2323" max="2323" width="9.75" style="183" bestFit="1" customWidth="1"/>
    <col min="2324" max="2354" width="3.875" style="183" customWidth="1"/>
    <col min="2355" max="2560" width="9" style="183"/>
    <col min="2561" max="2561" width="2.375" style="183" customWidth="1"/>
    <col min="2562" max="2562" width="8.625" style="183" customWidth="1"/>
    <col min="2563" max="2563" width="17.75" style="183" bestFit="1" customWidth="1"/>
    <col min="2564" max="2564" width="57.25" style="183" customWidth="1"/>
    <col min="2565" max="2565" width="14.25" style="183" customWidth="1"/>
    <col min="2566" max="2566" width="3.875" style="183" customWidth="1"/>
    <col min="2567" max="2567" width="11.5" style="183" customWidth="1"/>
    <col min="2568" max="2568" width="12.75" style="183" customWidth="1"/>
    <col min="2569" max="2569" width="4.5" style="183" customWidth="1"/>
    <col min="2570" max="2570" width="13.625" style="183" customWidth="1"/>
    <col min="2571" max="2571" width="4.5" style="183" customWidth="1"/>
    <col min="2572" max="2572" width="13.625" style="183" customWidth="1"/>
    <col min="2573" max="2573" width="4.5" style="183" customWidth="1"/>
    <col min="2574" max="2575" width="13.625" style="183" customWidth="1"/>
    <col min="2576" max="2576" width="14.125" style="183" bestFit="1" customWidth="1"/>
    <col min="2577" max="2577" width="2.625" style="183" customWidth="1"/>
    <col min="2578" max="2578" width="3.875" style="183" customWidth="1"/>
    <col min="2579" max="2579" width="9.75" style="183" bestFit="1" customWidth="1"/>
    <col min="2580" max="2610" width="3.875" style="183" customWidth="1"/>
    <col min="2611" max="2816" width="9" style="183"/>
    <col min="2817" max="2817" width="2.375" style="183" customWidth="1"/>
    <col min="2818" max="2818" width="8.625" style="183" customWidth="1"/>
    <col min="2819" max="2819" width="17.75" style="183" bestFit="1" customWidth="1"/>
    <col min="2820" max="2820" width="57.25" style="183" customWidth="1"/>
    <col min="2821" max="2821" width="14.25" style="183" customWidth="1"/>
    <col min="2822" max="2822" width="3.875" style="183" customWidth="1"/>
    <col min="2823" max="2823" width="11.5" style="183" customWidth="1"/>
    <col min="2824" max="2824" width="12.75" style="183" customWidth="1"/>
    <col min="2825" max="2825" width="4.5" style="183" customWidth="1"/>
    <col min="2826" max="2826" width="13.625" style="183" customWidth="1"/>
    <col min="2827" max="2827" width="4.5" style="183" customWidth="1"/>
    <col min="2828" max="2828" width="13.625" style="183" customWidth="1"/>
    <col min="2829" max="2829" width="4.5" style="183" customWidth="1"/>
    <col min="2830" max="2831" width="13.625" style="183" customWidth="1"/>
    <col min="2832" max="2832" width="14.125" style="183" bestFit="1" customWidth="1"/>
    <col min="2833" max="2833" width="2.625" style="183" customWidth="1"/>
    <col min="2834" max="2834" width="3.875" style="183" customWidth="1"/>
    <col min="2835" max="2835" width="9.75" style="183" bestFit="1" customWidth="1"/>
    <col min="2836" max="2866" width="3.875" style="183" customWidth="1"/>
    <col min="2867" max="3072" width="9" style="183"/>
    <col min="3073" max="3073" width="2.375" style="183" customWidth="1"/>
    <col min="3074" max="3074" width="8.625" style="183" customWidth="1"/>
    <col min="3075" max="3075" width="17.75" style="183" bestFit="1" customWidth="1"/>
    <col min="3076" max="3076" width="57.25" style="183" customWidth="1"/>
    <col min="3077" max="3077" width="14.25" style="183" customWidth="1"/>
    <col min="3078" max="3078" width="3.875" style="183" customWidth="1"/>
    <col min="3079" max="3079" width="11.5" style="183" customWidth="1"/>
    <col min="3080" max="3080" width="12.75" style="183" customWidth="1"/>
    <col min="3081" max="3081" width="4.5" style="183" customWidth="1"/>
    <col min="3082" max="3082" width="13.625" style="183" customWidth="1"/>
    <col min="3083" max="3083" width="4.5" style="183" customWidth="1"/>
    <col min="3084" max="3084" width="13.625" style="183" customWidth="1"/>
    <col min="3085" max="3085" width="4.5" style="183" customWidth="1"/>
    <col min="3086" max="3087" width="13.625" style="183" customWidth="1"/>
    <col min="3088" max="3088" width="14.125" style="183" bestFit="1" customWidth="1"/>
    <col min="3089" max="3089" width="2.625" style="183" customWidth="1"/>
    <col min="3090" max="3090" width="3.875" style="183" customWidth="1"/>
    <col min="3091" max="3091" width="9.75" style="183" bestFit="1" customWidth="1"/>
    <col min="3092" max="3122" width="3.875" style="183" customWidth="1"/>
    <col min="3123" max="3328" width="9" style="183"/>
    <col min="3329" max="3329" width="2.375" style="183" customWidth="1"/>
    <col min="3330" max="3330" width="8.625" style="183" customWidth="1"/>
    <col min="3331" max="3331" width="17.75" style="183" bestFit="1" customWidth="1"/>
    <col min="3332" max="3332" width="57.25" style="183" customWidth="1"/>
    <col min="3333" max="3333" width="14.25" style="183" customWidth="1"/>
    <col min="3334" max="3334" width="3.875" style="183" customWidth="1"/>
    <col min="3335" max="3335" width="11.5" style="183" customWidth="1"/>
    <col min="3336" max="3336" width="12.75" style="183" customWidth="1"/>
    <col min="3337" max="3337" width="4.5" style="183" customWidth="1"/>
    <col min="3338" max="3338" width="13.625" style="183" customWidth="1"/>
    <col min="3339" max="3339" width="4.5" style="183" customWidth="1"/>
    <col min="3340" max="3340" width="13.625" style="183" customWidth="1"/>
    <col min="3341" max="3341" width="4.5" style="183" customWidth="1"/>
    <col min="3342" max="3343" width="13.625" style="183" customWidth="1"/>
    <col min="3344" max="3344" width="14.125" style="183" bestFit="1" customWidth="1"/>
    <col min="3345" max="3345" width="2.625" style="183" customWidth="1"/>
    <col min="3346" max="3346" width="3.875" style="183" customWidth="1"/>
    <col min="3347" max="3347" width="9.75" style="183" bestFit="1" customWidth="1"/>
    <col min="3348" max="3378" width="3.875" style="183" customWidth="1"/>
    <col min="3379" max="3584" width="9" style="183"/>
    <col min="3585" max="3585" width="2.375" style="183" customWidth="1"/>
    <col min="3586" max="3586" width="8.625" style="183" customWidth="1"/>
    <col min="3587" max="3587" width="17.75" style="183" bestFit="1" customWidth="1"/>
    <col min="3588" max="3588" width="57.25" style="183" customWidth="1"/>
    <col min="3589" max="3589" width="14.25" style="183" customWidth="1"/>
    <col min="3590" max="3590" width="3.875" style="183" customWidth="1"/>
    <col min="3591" max="3591" width="11.5" style="183" customWidth="1"/>
    <col min="3592" max="3592" width="12.75" style="183" customWidth="1"/>
    <col min="3593" max="3593" width="4.5" style="183" customWidth="1"/>
    <col min="3594" max="3594" width="13.625" style="183" customWidth="1"/>
    <col min="3595" max="3595" width="4.5" style="183" customWidth="1"/>
    <col min="3596" max="3596" width="13.625" style="183" customWidth="1"/>
    <col min="3597" max="3597" width="4.5" style="183" customWidth="1"/>
    <col min="3598" max="3599" width="13.625" style="183" customWidth="1"/>
    <col min="3600" max="3600" width="14.125" style="183" bestFit="1" customWidth="1"/>
    <col min="3601" max="3601" width="2.625" style="183" customWidth="1"/>
    <col min="3602" max="3602" width="3.875" style="183" customWidth="1"/>
    <col min="3603" max="3603" width="9.75" style="183" bestFit="1" customWidth="1"/>
    <col min="3604" max="3634" width="3.875" style="183" customWidth="1"/>
    <col min="3635" max="3840" width="9" style="183"/>
    <col min="3841" max="3841" width="2.375" style="183" customWidth="1"/>
    <col min="3842" max="3842" width="8.625" style="183" customWidth="1"/>
    <col min="3843" max="3843" width="17.75" style="183" bestFit="1" customWidth="1"/>
    <col min="3844" max="3844" width="57.25" style="183" customWidth="1"/>
    <col min="3845" max="3845" width="14.25" style="183" customWidth="1"/>
    <col min="3846" max="3846" width="3.875" style="183" customWidth="1"/>
    <col min="3847" max="3847" width="11.5" style="183" customWidth="1"/>
    <col min="3848" max="3848" width="12.75" style="183" customWidth="1"/>
    <col min="3849" max="3849" width="4.5" style="183" customWidth="1"/>
    <col min="3850" max="3850" width="13.625" style="183" customWidth="1"/>
    <col min="3851" max="3851" width="4.5" style="183" customWidth="1"/>
    <col min="3852" max="3852" width="13.625" style="183" customWidth="1"/>
    <col min="3853" max="3853" width="4.5" style="183" customWidth="1"/>
    <col min="3854" max="3855" width="13.625" style="183" customWidth="1"/>
    <col min="3856" max="3856" width="14.125" style="183" bestFit="1" customWidth="1"/>
    <col min="3857" max="3857" width="2.625" style="183" customWidth="1"/>
    <col min="3858" max="3858" width="3.875" style="183" customWidth="1"/>
    <col min="3859" max="3859" width="9.75" style="183" bestFit="1" customWidth="1"/>
    <col min="3860" max="3890" width="3.875" style="183" customWidth="1"/>
    <col min="3891" max="4096" width="9" style="183"/>
    <col min="4097" max="4097" width="2.375" style="183" customWidth="1"/>
    <col min="4098" max="4098" width="8.625" style="183" customWidth="1"/>
    <col min="4099" max="4099" width="17.75" style="183" bestFit="1" customWidth="1"/>
    <col min="4100" max="4100" width="57.25" style="183" customWidth="1"/>
    <col min="4101" max="4101" width="14.25" style="183" customWidth="1"/>
    <col min="4102" max="4102" width="3.875" style="183" customWidth="1"/>
    <col min="4103" max="4103" width="11.5" style="183" customWidth="1"/>
    <col min="4104" max="4104" width="12.75" style="183" customWidth="1"/>
    <col min="4105" max="4105" width="4.5" style="183" customWidth="1"/>
    <col min="4106" max="4106" width="13.625" style="183" customWidth="1"/>
    <col min="4107" max="4107" width="4.5" style="183" customWidth="1"/>
    <col min="4108" max="4108" width="13.625" style="183" customWidth="1"/>
    <col min="4109" max="4109" width="4.5" style="183" customWidth="1"/>
    <col min="4110" max="4111" width="13.625" style="183" customWidth="1"/>
    <col min="4112" max="4112" width="14.125" style="183" bestFit="1" customWidth="1"/>
    <col min="4113" max="4113" width="2.625" style="183" customWidth="1"/>
    <col min="4114" max="4114" width="3.875" style="183" customWidth="1"/>
    <col min="4115" max="4115" width="9.75" style="183" bestFit="1" customWidth="1"/>
    <col min="4116" max="4146" width="3.875" style="183" customWidth="1"/>
    <col min="4147" max="4352" width="9" style="183"/>
    <col min="4353" max="4353" width="2.375" style="183" customWidth="1"/>
    <col min="4354" max="4354" width="8.625" style="183" customWidth="1"/>
    <col min="4355" max="4355" width="17.75" style="183" bestFit="1" customWidth="1"/>
    <col min="4356" max="4356" width="57.25" style="183" customWidth="1"/>
    <col min="4357" max="4357" width="14.25" style="183" customWidth="1"/>
    <col min="4358" max="4358" width="3.875" style="183" customWidth="1"/>
    <col min="4359" max="4359" width="11.5" style="183" customWidth="1"/>
    <col min="4360" max="4360" width="12.75" style="183" customWidth="1"/>
    <col min="4361" max="4361" width="4.5" style="183" customWidth="1"/>
    <col min="4362" max="4362" width="13.625" style="183" customWidth="1"/>
    <col min="4363" max="4363" width="4.5" style="183" customWidth="1"/>
    <col min="4364" max="4364" width="13.625" style="183" customWidth="1"/>
    <col min="4365" max="4365" width="4.5" style="183" customWidth="1"/>
    <col min="4366" max="4367" width="13.625" style="183" customWidth="1"/>
    <col min="4368" max="4368" width="14.125" style="183" bestFit="1" customWidth="1"/>
    <col min="4369" max="4369" width="2.625" style="183" customWidth="1"/>
    <col min="4370" max="4370" width="3.875" style="183" customWidth="1"/>
    <col min="4371" max="4371" width="9.75" style="183" bestFit="1" customWidth="1"/>
    <col min="4372" max="4402" width="3.875" style="183" customWidth="1"/>
    <col min="4403" max="4608" width="9" style="183"/>
    <col min="4609" max="4609" width="2.375" style="183" customWidth="1"/>
    <col min="4610" max="4610" width="8.625" style="183" customWidth="1"/>
    <col min="4611" max="4611" width="17.75" style="183" bestFit="1" customWidth="1"/>
    <col min="4612" max="4612" width="57.25" style="183" customWidth="1"/>
    <col min="4613" max="4613" width="14.25" style="183" customWidth="1"/>
    <col min="4614" max="4614" width="3.875" style="183" customWidth="1"/>
    <col min="4615" max="4615" width="11.5" style="183" customWidth="1"/>
    <col min="4616" max="4616" width="12.75" style="183" customWidth="1"/>
    <col min="4617" max="4617" width="4.5" style="183" customWidth="1"/>
    <col min="4618" max="4618" width="13.625" style="183" customWidth="1"/>
    <col min="4619" max="4619" width="4.5" style="183" customWidth="1"/>
    <col min="4620" max="4620" width="13.625" style="183" customWidth="1"/>
    <col min="4621" max="4621" width="4.5" style="183" customWidth="1"/>
    <col min="4622" max="4623" width="13.625" style="183" customWidth="1"/>
    <col min="4624" max="4624" width="14.125" style="183" bestFit="1" customWidth="1"/>
    <col min="4625" max="4625" width="2.625" style="183" customWidth="1"/>
    <col min="4626" max="4626" width="3.875" style="183" customWidth="1"/>
    <col min="4627" max="4627" width="9.75" style="183" bestFit="1" customWidth="1"/>
    <col min="4628" max="4658" width="3.875" style="183" customWidth="1"/>
    <col min="4659" max="4864" width="9" style="183"/>
    <col min="4865" max="4865" width="2.375" style="183" customWidth="1"/>
    <col min="4866" max="4866" width="8.625" style="183" customWidth="1"/>
    <col min="4867" max="4867" width="17.75" style="183" bestFit="1" customWidth="1"/>
    <col min="4868" max="4868" width="57.25" style="183" customWidth="1"/>
    <col min="4869" max="4869" width="14.25" style="183" customWidth="1"/>
    <col min="4870" max="4870" width="3.875" style="183" customWidth="1"/>
    <col min="4871" max="4871" width="11.5" style="183" customWidth="1"/>
    <col min="4872" max="4872" width="12.75" style="183" customWidth="1"/>
    <col min="4873" max="4873" width="4.5" style="183" customWidth="1"/>
    <col min="4874" max="4874" width="13.625" style="183" customWidth="1"/>
    <col min="4875" max="4875" width="4.5" style="183" customWidth="1"/>
    <col min="4876" max="4876" width="13.625" style="183" customWidth="1"/>
    <col min="4877" max="4877" width="4.5" style="183" customWidth="1"/>
    <col min="4878" max="4879" width="13.625" style="183" customWidth="1"/>
    <col min="4880" max="4880" width="14.125" style="183" bestFit="1" customWidth="1"/>
    <col min="4881" max="4881" width="2.625" style="183" customWidth="1"/>
    <col min="4882" max="4882" width="3.875" style="183" customWidth="1"/>
    <col min="4883" max="4883" width="9.75" style="183" bestFit="1" customWidth="1"/>
    <col min="4884" max="4914" width="3.875" style="183" customWidth="1"/>
    <col min="4915" max="5120" width="9" style="183"/>
    <col min="5121" max="5121" width="2.375" style="183" customWidth="1"/>
    <col min="5122" max="5122" width="8.625" style="183" customWidth="1"/>
    <col min="5123" max="5123" width="17.75" style="183" bestFit="1" customWidth="1"/>
    <col min="5124" max="5124" width="57.25" style="183" customWidth="1"/>
    <col min="5125" max="5125" width="14.25" style="183" customWidth="1"/>
    <col min="5126" max="5126" width="3.875" style="183" customWidth="1"/>
    <col min="5127" max="5127" width="11.5" style="183" customWidth="1"/>
    <col min="5128" max="5128" width="12.75" style="183" customWidth="1"/>
    <col min="5129" max="5129" width="4.5" style="183" customWidth="1"/>
    <col min="5130" max="5130" width="13.625" style="183" customWidth="1"/>
    <col min="5131" max="5131" width="4.5" style="183" customWidth="1"/>
    <col min="5132" max="5132" width="13.625" style="183" customWidth="1"/>
    <col min="5133" max="5133" width="4.5" style="183" customWidth="1"/>
    <col min="5134" max="5135" width="13.625" style="183" customWidth="1"/>
    <col min="5136" max="5136" width="14.125" style="183" bestFit="1" customWidth="1"/>
    <col min="5137" max="5137" width="2.625" style="183" customWidth="1"/>
    <col min="5138" max="5138" width="3.875" style="183" customWidth="1"/>
    <col min="5139" max="5139" width="9.75" style="183" bestFit="1" customWidth="1"/>
    <col min="5140" max="5170" width="3.875" style="183" customWidth="1"/>
    <col min="5171" max="5376" width="9" style="183"/>
    <col min="5377" max="5377" width="2.375" style="183" customWidth="1"/>
    <col min="5378" max="5378" width="8.625" style="183" customWidth="1"/>
    <col min="5379" max="5379" width="17.75" style="183" bestFit="1" customWidth="1"/>
    <col min="5380" max="5380" width="57.25" style="183" customWidth="1"/>
    <col min="5381" max="5381" width="14.25" style="183" customWidth="1"/>
    <col min="5382" max="5382" width="3.875" style="183" customWidth="1"/>
    <col min="5383" max="5383" width="11.5" style="183" customWidth="1"/>
    <col min="5384" max="5384" width="12.75" style="183" customWidth="1"/>
    <col min="5385" max="5385" width="4.5" style="183" customWidth="1"/>
    <col min="5386" max="5386" width="13.625" style="183" customWidth="1"/>
    <col min="5387" max="5387" width="4.5" style="183" customWidth="1"/>
    <col min="5388" max="5388" width="13.625" style="183" customWidth="1"/>
    <col min="5389" max="5389" width="4.5" style="183" customWidth="1"/>
    <col min="5390" max="5391" width="13.625" style="183" customWidth="1"/>
    <col min="5392" max="5392" width="14.125" style="183" bestFit="1" customWidth="1"/>
    <col min="5393" max="5393" width="2.625" style="183" customWidth="1"/>
    <col min="5394" max="5394" width="3.875" style="183" customWidth="1"/>
    <col min="5395" max="5395" width="9.75" style="183" bestFit="1" customWidth="1"/>
    <col min="5396" max="5426" width="3.875" style="183" customWidth="1"/>
    <col min="5427" max="5632" width="9" style="183"/>
    <col min="5633" max="5633" width="2.375" style="183" customWidth="1"/>
    <col min="5634" max="5634" width="8.625" style="183" customWidth="1"/>
    <col min="5635" max="5635" width="17.75" style="183" bestFit="1" customWidth="1"/>
    <col min="5636" max="5636" width="57.25" style="183" customWidth="1"/>
    <col min="5637" max="5637" width="14.25" style="183" customWidth="1"/>
    <col min="5638" max="5638" width="3.875" style="183" customWidth="1"/>
    <col min="5639" max="5639" width="11.5" style="183" customWidth="1"/>
    <col min="5640" max="5640" width="12.75" style="183" customWidth="1"/>
    <col min="5641" max="5641" width="4.5" style="183" customWidth="1"/>
    <col min="5642" max="5642" width="13.625" style="183" customWidth="1"/>
    <col min="5643" max="5643" width="4.5" style="183" customWidth="1"/>
    <col min="5644" max="5644" width="13.625" style="183" customWidth="1"/>
    <col min="5645" max="5645" width="4.5" style="183" customWidth="1"/>
    <col min="5646" max="5647" width="13.625" style="183" customWidth="1"/>
    <col min="5648" max="5648" width="14.125" style="183" bestFit="1" customWidth="1"/>
    <col min="5649" max="5649" width="2.625" style="183" customWidth="1"/>
    <col min="5650" max="5650" width="3.875" style="183" customWidth="1"/>
    <col min="5651" max="5651" width="9.75" style="183" bestFit="1" customWidth="1"/>
    <col min="5652" max="5682" width="3.875" style="183" customWidth="1"/>
    <col min="5683" max="5888" width="9" style="183"/>
    <col min="5889" max="5889" width="2.375" style="183" customWidth="1"/>
    <col min="5890" max="5890" width="8.625" style="183" customWidth="1"/>
    <col min="5891" max="5891" width="17.75" style="183" bestFit="1" customWidth="1"/>
    <col min="5892" max="5892" width="57.25" style="183" customWidth="1"/>
    <col min="5893" max="5893" width="14.25" style="183" customWidth="1"/>
    <col min="5894" max="5894" width="3.875" style="183" customWidth="1"/>
    <col min="5895" max="5895" width="11.5" style="183" customWidth="1"/>
    <col min="5896" max="5896" width="12.75" style="183" customWidth="1"/>
    <col min="5897" max="5897" width="4.5" style="183" customWidth="1"/>
    <col min="5898" max="5898" width="13.625" style="183" customWidth="1"/>
    <col min="5899" max="5899" width="4.5" style="183" customWidth="1"/>
    <col min="5900" max="5900" width="13.625" style="183" customWidth="1"/>
    <col min="5901" max="5901" width="4.5" style="183" customWidth="1"/>
    <col min="5902" max="5903" width="13.625" style="183" customWidth="1"/>
    <col min="5904" max="5904" width="14.125" style="183" bestFit="1" customWidth="1"/>
    <col min="5905" max="5905" width="2.625" style="183" customWidth="1"/>
    <col min="5906" max="5906" width="3.875" style="183" customWidth="1"/>
    <col min="5907" max="5907" width="9.75" style="183" bestFit="1" customWidth="1"/>
    <col min="5908" max="5938" width="3.875" style="183" customWidth="1"/>
    <col min="5939" max="6144" width="9" style="183"/>
    <col min="6145" max="6145" width="2.375" style="183" customWidth="1"/>
    <col min="6146" max="6146" width="8.625" style="183" customWidth="1"/>
    <col min="6147" max="6147" width="17.75" style="183" bestFit="1" customWidth="1"/>
    <col min="6148" max="6148" width="57.25" style="183" customWidth="1"/>
    <col min="6149" max="6149" width="14.25" style="183" customWidth="1"/>
    <col min="6150" max="6150" width="3.875" style="183" customWidth="1"/>
    <col min="6151" max="6151" width="11.5" style="183" customWidth="1"/>
    <col min="6152" max="6152" width="12.75" style="183" customWidth="1"/>
    <col min="6153" max="6153" width="4.5" style="183" customWidth="1"/>
    <col min="6154" max="6154" width="13.625" style="183" customWidth="1"/>
    <col min="6155" max="6155" width="4.5" style="183" customWidth="1"/>
    <col min="6156" max="6156" width="13.625" style="183" customWidth="1"/>
    <col min="6157" max="6157" width="4.5" style="183" customWidth="1"/>
    <col min="6158" max="6159" width="13.625" style="183" customWidth="1"/>
    <col min="6160" max="6160" width="14.125" style="183" bestFit="1" customWidth="1"/>
    <col min="6161" max="6161" width="2.625" style="183" customWidth="1"/>
    <col min="6162" max="6162" width="3.875" style="183" customWidth="1"/>
    <col min="6163" max="6163" width="9.75" style="183" bestFit="1" customWidth="1"/>
    <col min="6164" max="6194" width="3.875" style="183" customWidth="1"/>
    <col min="6195" max="6400" width="9" style="183"/>
    <col min="6401" max="6401" width="2.375" style="183" customWidth="1"/>
    <col min="6402" max="6402" width="8.625" style="183" customWidth="1"/>
    <col min="6403" max="6403" width="17.75" style="183" bestFit="1" customWidth="1"/>
    <col min="6404" max="6404" width="57.25" style="183" customWidth="1"/>
    <col min="6405" max="6405" width="14.25" style="183" customWidth="1"/>
    <col min="6406" max="6406" width="3.875" style="183" customWidth="1"/>
    <col min="6407" max="6407" width="11.5" style="183" customWidth="1"/>
    <col min="6408" max="6408" width="12.75" style="183" customWidth="1"/>
    <col min="6409" max="6409" width="4.5" style="183" customWidth="1"/>
    <col min="6410" max="6410" width="13.625" style="183" customWidth="1"/>
    <col min="6411" max="6411" width="4.5" style="183" customWidth="1"/>
    <col min="6412" max="6412" width="13.625" style="183" customWidth="1"/>
    <col min="6413" max="6413" width="4.5" style="183" customWidth="1"/>
    <col min="6414" max="6415" width="13.625" style="183" customWidth="1"/>
    <col min="6416" max="6416" width="14.125" style="183" bestFit="1" customWidth="1"/>
    <col min="6417" max="6417" width="2.625" style="183" customWidth="1"/>
    <col min="6418" max="6418" width="3.875" style="183" customWidth="1"/>
    <col min="6419" max="6419" width="9.75" style="183" bestFit="1" customWidth="1"/>
    <col min="6420" max="6450" width="3.875" style="183" customWidth="1"/>
    <col min="6451" max="6656" width="9" style="183"/>
    <col min="6657" max="6657" width="2.375" style="183" customWidth="1"/>
    <col min="6658" max="6658" width="8.625" style="183" customWidth="1"/>
    <col min="6659" max="6659" width="17.75" style="183" bestFit="1" customWidth="1"/>
    <col min="6660" max="6660" width="57.25" style="183" customWidth="1"/>
    <col min="6661" max="6661" width="14.25" style="183" customWidth="1"/>
    <col min="6662" max="6662" width="3.875" style="183" customWidth="1"/>
    <col min="6663" max="6663" width="11.5" style="183" customWidth="1"/>
    <col min="6664" max="6664" width="12.75" style="183" customWidth="1"/>
    <col min="6665" max="6665" width="4.5" style="183" customWidth="1"/>
    <col min="6666" max="6666" width="13.625" style="183" customWidth="1"/>
    <col min="6667" max="6667" width="4.5" style="183" customWidth="1"/>
    <col min="6668" max="6668" width="13.625" style="183" customWidth="1"/>
    <col min="6669" max="6669" width="4.5" style="183" customWidth="1"/>
    <col min="6670" max="6671" width="13.625" style="183" customWidth="1"/>
    <col min="6672" max="6672" width="14.125" style="183" bestFit="1" customWidth="1"/>
    <col min="6673" max="6673" width="2.625" style="183" customWidth="1"/>
    <col min="6674" max="6674" width="3.875" style="183" customWidth="1"/>
    <col min="6675" max="6675" width="9.75" style="183" bestFit="1" customWidth="1"/>
    <col min="6676" max="6706" width="3.875" style="183" customWidth="1"/>
    <col min="6707" max="6912" width="9" style="183"/>
    <col min="6913" max="6913" width="2.375" style="183" customWidth="1"/>
    <col min="6914" max="6914" width="8.625" style="183" customWidth="1"/>
    <col min="6915" max="6915" width="17.75" style="183" bestFit="1" customWidth="1"/>
    <col min="6916" max="6916" width="57.25" style="183" customWidth="1"/>
    <col min="6917" max="6917" width="14.25" style="183" customWidth="1"/>
    <col min="6918" max="6918" width="3.875" style="183" customWidth="1"/>
    <col min="6919" max="6919" width="11.5" style="183" customWidth="1"/>
    <col min="6920" max="6920" width="12.75" style="183" customWidth="1"/>
    <col min="6921" max="6921" width="4.5" style="183" customWidth="1"/>
    <col min="6922" max="6922" width="13.625" style="183" customWidth="1"/>
    <col min="6923" max="6923" width="4.5" style="183" customWidth="1"/>
    <col min="6924" max="6924" width="13.625" style="183" customWidth="1"/>
    <col min="6925" max="6925" width="4.5" style="183" customWidth="1"/>
    <col min="6926" max="6927" width="13.625" style="183" customWidth="1"/>
    <col min="6928" max="6928" width="14.125" style="183" bestFit="1" customWidth="1"/>
    <col min="6929" max="6929" width="2.625" style="183" customWidth="1"/>
    <col min="6930" max="6930" width="3.875" style="183" customWidth="1"/>
    <col min="6931" max="6931" width="9.75" style="183" bestFit="1" customWidth="1"/>
    <col min="6932" max="6962" width="3.875" style="183" customWidth="1"/>
    <col min="6963" max="7168" width="9" style="183"/>
    <col min="7169" max="7169" width="2.375" style="183" customWidth="1"/>
    <col min="7170" max="7170" width="8.625" style="183" customWidth="1"/>
    <col min="7171" max="7171" width="17.75" style="183" bestFit="1" customWidth="1"/>
    <col min="7172" max="7172" width="57.25" style="183" customWidth="1"/>
    <col min="7173" max="7173" width="14.25" style="183" customWidth="1"/>
    <col min="7174" max="7174" width="3.875" style="183" customWidth="1"/>
    <col min="7175" max="7175" width="11.5" style="183" customWidth="1"/>
    <col min="7176" max="7176" width="12.75" style="183" customWidth="1"/>
    <col min="7177" max="7177" width="4.5" style="183" customWidth="1"/>
    <col min="7178" max="7178" width="13.625" style="183" customWidth="1"/>
    <col min="7179" max="7179" width="4.5" style="183" customWidth="1"/>
    <col min="7180" max="7180" width="13.625" style="183" customWidth="1"/>
    <col min="7181" max="7181" width="4.5" style="183" customWidth="1"/>
    <col min="7182" max="7183" width="13.625" style="183" customWidth="1"/>
    <col min="7184" max="7184" width="14.125" style="183" bestFit="1" customWidth="1"/>
    <col min="7185" max="7185" width="2.625" style="183" customWidth="1"/>
    <col min="7186" max="7186" width="3.875" style="183" customWidth="1"/>
    <col min="7187" max="7187" width="9.75" style="183" bestFit="1" customWidth="1"/>
    <col min="7188" max="7218" width="3.875" style="183" customWidth="1"/>
    <col min="7219" max="7424" width="9" style="183"/>
    <col min="7425" max="7425" width="2.375" style="183" customWidth="1"/>
    <col min="7426" max="7426" width="8.625" style="183" customWidth="1"/>
    <col min="7427" max="7427" width="17.75" style="183" bestFit="1" customWidth="1"/>
    <col min="7428" max="7428" width="57.25" style="183" customWidth="1"/>
    <col min="7429" max="7429" width="14.25" style="183" customWidth="1"/>
    <col min="7430" max="7430" width="3.875" style="183" customWidth="1"/>
    <col min="7431" max="7431" width="11.5" style="183" customWidth="1"/>
    <col min="7432" max="7432" width="12.75" style="183" customWidth="1"/>
    <col min="7433" max="7433" width="4.5" style="183" customWidth="1"/>
    <col min="7434" max="7434" width="13.625" style="183" customWidth="1"/>
    <col min="7435" max="7435" width="4.5" style="183" customWidth="1"/>
    <col min="7436" max="7436" width="13.625" style="183" customWidth="1"/>
    <col min="7437" max="7437" width="4.5" style="183" customWidth="1"/>
    <col min="7438" max="7439" width="13.625" style="183" customWidth="1"/>
    <col min="7440" max="7440" width="14.125" style="183" bestFit="1" customWidth="1"/>
    <col min="7441" max="7441" width="2.625" style="183" customWidth="1"/>
    <col min="7442" max="7442" width="3.875" style="183" customWidth="1"/>
    <col min="7443" max="7443" width="9.75" style="183" bestFit="1" customWidth="1"/>
    <col min="7444" max="7474" width="3.875" style="183" customWidth="1"/>
    <col min="7475" max="7680" width="9" style="183"/>
    <col min="7681" max="7681" width="2.375" style="183" customWidth="1"/>
    <col min="7682" max="7682" width="8.625" style="183" customWidth="1"/>
    <col min="7683" max="7683" width="17.75" style="183" bestFit="1" customWidth="1"/>
    <col min="7684" max="7684" width="57.25" style="183" customWidth="1"/>
    <col min="7685" max="7685" width="14.25" style="183" customWidth="1"/>
    <col min="7686" max="7686" width="3.875" style="183" customWidth="1"/>
    <col min="7687" max="7687" width="11.5" style="183" customWidth="1"/>
    <col min="7688" max="7688" width="12.75" style="183" customWidth="1"/>
    <col min="7689" max="7689" width="4.5" style="183" customWidth="1"/>
    <col min="7690" max="7690" width="13.625" style="183" customWidth="1"/>
    <col min="7691" max="7691" width="4.5" style="183" customWidth="1"/>
    <col min="7692" max="7692" width="13.625" style="183" customWidth="1"/>
    <col min="7693" max="7693" width="4.5" style="183" customWidth="1"/>
    <col min="7694" max="7695" width="13.625" style="183" customWidth="1"/>
    <col min="7696" max="7696" width="14.125" style="183" bestFit="1" customWidth="1"/>
    <col min="7697" max="7697" width="2.625" style="183" customWidth="1"/>
    <col min="7698" max="7698" width="3.875" style="183" customWidth="1"/>
    <col min="7699" max="7699" width="9.75" style="183" bestFit="1" customWidth="1"/>
    <col min="7700" max="7730" width="3.875" style="183" customWidth="1"/>
    <col min="7731" max="7936" width="9" style="183"/>
    <col min="7937" max="7937" width="2.375" style="183" customWidth="1"/>
    <col min="7938" max="7938" width="8.625" style="183" customWidth="1"/>
    <col min="7939" max="7939" width="17.75" style="183" bestFit="1" customWidth="1"/>
    <col min="7940" max="7940" width="57.25" style="183" customWidth="1"/>
    <col min="7941" max="7941" width="14.25" style="183" customWidth="1"/>
    <col min="7942" max="7942" width="3.875" style="183" customWidth="1"/>
    <col min="7943" max="7943" width="11.5" style="183" customWidth="1"/>
    <col min="7944" max="7944" width="12.75" style="183" customWidth="1"/>
    <col min="7945" max="7945" width="4.5" style="183" customWidth="1"/>
    <col min="7946" max="7946" width="13.625" style="183" customWidth="1"/>
    <col min="7947" max="7947" width="4.5" style="183" customWidth="1"/>
    <col min="7948" max="7948" width="13.625" style="183" customWidth="1"/>
    <col min="7949" max="7949" width="4.5" style="183" customWidth="1"/>
    <col min="7950" max="7951" width="13.625" style="183" customWidth="1"/>
    <col min="7952" max="7952" width="14.125" style="183" bestFit="1" customWidth="1"/>
    <col min="7953" max="7953" width="2.625" style="183" customWidth="1"/>
    <col min="7954" max="7954" width="3.875" style="183" customWidth="1"/>
    <col min="7955" max="7955" width="9.75" style="183" bestFit="1" customWidth="1"/>
    <col min="7956" max="7986" width="3.875" style="183" customWidth="1"/>
    <col min="7987" max="8192" width="9" style="183"/>
    <col min="8193" max="8193" width="2.375" style="183" customWidth="1"/>
    <col min="8194" max="8194" width="8.625" style="183" customWidth="1"/>
    <col min="8195" max="8195" width="17.75" style="183" bestFit="1" customWidth="1"/>
    <col min="8196" max="8196" width="57.25" style="183" customWidth="1"/>
    <col min="8197" max="8197" width="14.25" style="183" customWidth="1"/>
    <col min="8198" max="8198" width="3.875" style="183" customWidth="1"/>
    <col min="8199" max="8199" width="11.5" style="183" customWidth="1"/>
    <col min="8200" max="8200" width="12.75" style="183" customWidth="1"/>
    <col min="8201" max="8201" width="4.5" style="183" customWidth="1"/>
    <col min="8202" max="8202" width="13.625" style="183" customWidth="1"/>
    <col min="8203" max="8203" width="4.5" style="183" customWidth="1"/>
    <col min="8204" max="8204" width="13.625" style="183" customWidth="1"/>
    <col min="8205" max="8205" width="4.5" style="183" customWidth="1"/>
    <col min="8206" max="8207" width="13.625" style="183" customWidth="1"/>
    <col min="8208" max="8208" width="14.125" style="183" bestFit="1" customWidth="1"/>
    <col min="8209" max="8209" width="2.625" style="183" customWidth="1"/>
    <col min="8210" max="8210" width="3.875" style="183" customWidth="1"/>
    <col min="8211" max="8211" width="9.75" style="183" bestFit="1" customWidth="1"/>
    <col min="8212" max="8242" width="3.875" style="183" customWidth="1"/>
    <col min="8243" max="8448" width="9" style="183"/>
    <col min="8449" max="8449" width="2.375" style="183" customWidth="1"/>
    <col min="8450" max="8450" width="8.625" style="183" customWidth="1"/>
    <col min="8451" max="8451" width="17.75" style="183" bestFit="1" customWidth="1"/>
    <col min="8452" max="8452" width="57.25" style="183" customWidth="1"/>
    <col min="8453" max="8453" width="14.25" style="183" customWidth="1"/>
    <col min="8454" max="8454" width="3.875" style="183" customWidth="1"/>
    <col min="8455" max="8455" width="11.5" style="183" customWidth="1"/>
    <col min="8456" max="8456" width="12.75" style="183" customWidth="1"/>
    <col min="8457" max="8457" width="4.5" style="183" customWidth="1"/>
    <col min="8458" max="8458" width="13.625" style="183" customWidth="1"/>
    <col min="8459" max="8459" width="4.5" style="183" customWidth="1"/>
    <col min="8460" max="8460" width="13.625" style="183" customWidth="1"/>
    <col min="8461" max="8461" width="4.5" style="183" customWidth="1"/>
    <col min="8462" max="8463" width="13.625" style="183" customWidth="1"/>
    <col min="8464" max="8464" width="14.125" style="183" bestFit="1" customWidth="1"/>
    <col min="8465" max="8465" width="2.625" style="183" customWidth="1"/>
    <col min="8466" max="8466" width="3.875" style="183" customWidth="1"/>
    <col min="8467" max="8467" width="9.75" style="183" bestFit="1" customWidth="1"/>
    <col min="8468" max="8498" width="3.875" style="183" customWidth="1"/>
    <col min="8499" max="8704" width="9" style="183"/>
    <col min="8705" max="8705" width="2.375" style="183" customWidth="1"/>
    <col min="8706" max="8706" width="8.625" style="183" customWidth="1"/>
    <col min="8707" max="8707" width="17.75" style="183" bestFit="1" customWidth="1"/>
    <col min="8708" max="8708" width="57.25" style="183" customWidth="1"/>
    <col min="8709" max="8709" width="14.25" style="183" customWidth="1"/>
    <col min="8710" max="8710" width="3.875" style="183" customWidth="1"/>
    <col min="8711" max="8711" width="11.5" style="183" customWidth="1"/>
    <col min="8712" max="8712" width="12.75" style="183" customWidth="1"/>
    <col min="8713" max="8713" width="4.5" style="183" customWidth="1"/>
    <col min="8714" max="8714" width="13.625" style="183" customWidth="1"/>
    <col min="8715" max="8715" width="4.5" style="183" customWidth="1"/>
    <col min="8716" max="8716" width="13.625" style="183" customWidth="1"/>
    <col min="8717" max="8717" width="4.5" style="183" customWidth="1"/>
    <col min="8718" max="8719" width="13.625" style="183" customWidth="1"/>
    <col min="8720" max="8720" width="14.125" style="183" bestFit="1" customWidth="1"/>
    <col min="8721" max="8721" width="2.625" style="183" customWidth="1"/>
    <col min="8722" max="8722" width="3.875" style="183" customWidth="1"/>
    <col min="8723" max="8723" width="9.75" style="183" bestFit="1" customWidth="1"/>
    <col min="8724" max="8754" width="3.875" style="183" customWidth="1"/>
    <col min="8755" max="8960" width="9" style="183"/>
    <col min="8961" max="8961" width="2.375" style="183" customWidth="1"/>
    <col min="8962" max="8962" width="8.625" style="183" customWidth="1"/>
    <col min="8963" max="8963" width="17.75" style="183" bestFit="1" customWidth="1"/>
    <col min="8964" max="8964" width="57.25" style="183" customWidth="1"/>
    <col min="8965" max="8965" width="14.25" style="183" customWidth="1"/>
    <col min="8966" max="8966" width="3.875" style="183" customWidth="1"/>
    <col min="8967" max="8967" width="11.5" style="183" customWidth="1"/>
    <col min="8968" max="8968" width="12.75" style="183" customWidth="1"/>
    <col min="8969" max="8969" width="4.5" style="183" customWidth="1"/>
    <col min="8970" max="8970" width="13.625" style="183" customWidth="1"/>
    <col min="8971" max="8971" width="4.5" style="183" customWidth="1"/>
    <col min="8972" max="8972" width="13.625" style="183" customWidth="1"/>
    <col min="8973" max="8973" width="4.5" style="183" customWidth="1"/>
    <col min="8974" max="8975" width="13.625" style="183" customWidth="1"/>
    <col min="8976" max="8976" width="14.125" style="183" bestFit="1" customWidth="1"/>
    <col min="8977" max="8977" width="2.625" style="183" customWidth="1"/>
    <col min="8978" max="8978" width="3.875" style="183" customWidth="1"/>
    <col min="8979" max="8979" width="9.75" style="183" bestFit="1" customWidth="1"/>
    <col min="8980" max="9010" width="3.875" style="183" customWidth="1"/>
    <col min="9011" max="9216" width="9" style="183"/>
    <col min="9217" max="9217" width="2.375" style="183" customWidth="1"/>
    <col min="9218" max="9218" width="8.625" style="183" customWidth="1"/>
    <col min="9219" max="9219" width="17.75" style="183" bestFit="1" customWidth="1"/>
    <col min="9220" max="9220" width="57.25" style="183" customWidth="1"/>
    <col min="9221" max="9221" width="14.25" style="183" customWidth="1"/>
    <col min="9222" max="9222" width="3.875" style="183" customWidth="1"/>
    <col min="9223" max="9223" width="11.5" style="183" customWidth="1"/>
    <col min="9224" max="9224" width="12.75" style="183" customWidth="1"/>
    <col min="9225" max="9225" width="4.5" style="183" customWidth="1"/>
    <col min="9226" max="9226" width="13.625" style="183" customWidth="1"/>
    <col min="9227" max="9227" width="4.5" style="183" customWidth="1"/>
    <col min="9228" max="9228" width="13.625" style="183" customWidth="1"/>
    <col min="9229" max="9229" width="4.5" style="183" customWidth="1"/>
    <col min="9230" max="9231" width="13.625" style="183" customWidth="1"/>
    <col min="9232" max="9232" width="14.125" style="183" bestFit="1" customWidth="1"/>
    <col min="9233" max="9233" width="2.625" style="183" customWidth="1"/>
    <col min="9234" max="9234" width="3.875" style="183" customWidth="1"/>
    <col min="9235" max="9235" width="9.75" style="183" bestFit="1" customWidth="1"/>
    <col min="9236" max="9266" width="3.875" style="183" customWidth="1"/>
    <col min="9267" max="9472" width="9" style="183"/>
    <col min="9473" max="9473" width="2.375" style="183" customWidth="1"/>
    <col min="9474" max="9474" width="8.625" style="183" customWidth="1"/>
    <col min="9475" max="9475" width="17.75" style="183" bestFit="1" customWidth="1"/>
    <col min="9476" max="9476" width="57.25" style="183" customWidth="1"/>
    <col min="9477" max="9477" width="14.25" style="183" customWidth="1"/>
    <col min="9478" max="9478" width="3.875" style="183" customWidth="1"/>
    <col min="9479" max="9479" width="11.5" style="183" customWidth="1"/>
    <col min="9480" max="9480" width="12.75" style="183" customWidth="1"/>
    <col min="9481" max="9481" width="4.5" style="183" customWidth="1"/>
    <col min="9482" max="9482" width="13.625" style="183" customWidth="1"/>
    <col min="9483" max="9483" width="4.5" style="183" customWidth="1"/>
    <col min="9484" max="9484" width="13.625" style="183" customWidth="1"/>
    <col min="9485" max="9485" width="4.5" style="183" customWidth="1"/>
    <col min="9486" max="9487" width="13.625" style="183" customWidth="1"/>
    <col min="9488" max="9488" width="14.125" style="183" bestFit="1" customWidth="1"/>
    <col min="9489" max="9489" width="2.625" style="183" customWidth="1"/>
    <col min="9490" max="9490" width="3.875" style="183" customWidth="1"/>
    <col min="9491" max="9491" width="9.75" style="183" bestFit="1" customWidth="1"/>
    <col min="9492" max="9522" width="3.875" style="183" customWidth="1"/>
    <col min="9523" max="9728" width="9" style="183"/>
    <col min="9729" max="9729" width="2.375" style="183" customWidth="1"/>
    <col min="9730" max="9730" width="8.625" style="183" customWidth="1"/>
    <col min="9731" max="9731" width="17.75" style="183" bestFit="1" customWidth="1"/>
    <col min="9732" max="9732" width="57.25" style="183" customWidth="1"/>
    <col min="9733" max="9733" width="14.25" style="183" customWidth="1"/>
    <col min="9734" max="9734" width="3.875" style="183" customWidth="1"/>
    <col min="9735" max="9735" width="11.5" style="183" customWidth="1"/>
    <col min="9736" max="9736" width="12.75" style="183" customWidth="1"/>
    <col min="9737" max="9737" width="4.5" style="183" customWidth="1"/>
    <col min="9738" max="9738" width="13.625" style="183" customWidth="1"/>
    <col min="9739" max="9739" width="4.5" style="183" customWidth="1"/>
    <col min="9740" max="9740" width="13.625" style="183" customWidth="1"/>
    <col min="9741" max="9741" width="4.5" style="183" customWidth="1"/>
    <col min="9742" max="9743" width="13.625" style="183" customWidth="1"/>
    <col min="9744" max="9744" width="14.125" style="183" bestFit="1" customWidth="1"/>
    <col min="9745" max="9745" width="2.625" style="183" customWidth="1"/>
    <col min="9746" max="9746" width="3.875" style="183" customWidth="1"/>
    <col min="9747" max="9747" width="9.75" style="183" bestFit="1" customWidth="1"/>
    <col min="9748" max="9778" width="3.875" style="183" customWidth="1"/>
    <col min="9779" max="9984" width="9" style="183"/>
    <col min="9985" max="9985" width="2.375" style="183" customWidth="1"/>
    <col min="9986" max="9986" width="8.625" style="183" customWidth="1"/>
    <col min="9987" max="9987" width="17.75" style="183" bestFit="1" customWidth="1"/>
    <col min="9988" max="9988" width="57.25" style="183" customWidth="1"/>
    <col min="9989" max="9989" width="14.25" style="183" customWidth="1"/>
    <col min="9990" max="9990" width="3.875" style="183" customWidth="1"/>
    <col min="9991" max="9991" width="11.5" style="183" customWidth="1"/>
    <col min="9992" max="9992" width="12.75" style="183" customWidth="1"/>
    <col min="9993" max="9993" width="4.5" style="183" customWidth="1"/>
    <col min="9994" max="9994" width="13.625" style="183" customWidth="1"/>
    <col min="9995" max="9995" width="4.5" style="183" customWidth="1"/>
    <col min="9996" max="9996" width="13.625" style="183" customWidth="1"/>
    <col min="9997" max="9997" width="4.5" style="183" customWidth="1"/>
    <col min="9998" max="9999" width="13.625" style="183" customWidth="1"/>
    <col min="10000" max="10000" width="14.125" style="183" bestFit="1" customWidth="1"/>
    <col min="10001" max="10001" width="2.625" style="183" customWidth="1"/>
    <col min="10002" max="10002" width="3.875" style="183" customWidth="1"/>
    <col min="10003" max="10003" width="9.75" style="183" bestFit="1" customWidth="1"/>
    <col min="10004" max="10034" width="3.875" style="183" customWidth="1"/>
    <col min="10035" max="10240" width="9" style="183"/>
    <col min="10241" max="10241" width="2.375" style="183" customWidth="1"/>
    <col min="10242" max="10242" width="8.625" style="183" customWidth="1"/>
    <col min="10243" max="10243" width="17.75" style="183" bestFit="1" customWidth="1"/>
    <col min="10244" max="10244" width="57.25" style="183" customWidth="1"/>
    <col min="10245" max="10245" width="14.25" style="183" customWidth="1"/>
    <col min="10246" max="10246" width="3.875" style="183" customWidth="1"/>
    <col min="10247" max="10247" width="11.5" style="183" customWidth="1"/>
    <col min="10248" max="10248" width="12.75" style="183" customWidth="1"/>
    <col min="10249" max="10249" width="4.5" style="183" customWidth="1"/>
    <col min="10250" max="10250" width="13.625" style="183" customWidth="1"/>
    <col min="10251" max="10251" width="4.5" style="183" customWidth="1"/>
    <col min="10252" max="10252" width="13.625" style="183" customWidth="1"/>
    <col min="10253" max="10253" width="4.5" style="183" customWidth="1"/>
    <col min="10254" max="10255" width="13.625" style="183" customWidth="1"/>
    <col min="10256" max="10256" width="14.125" style="183" bestFit="1" customWidth="1"/>
    <col min="10257" max="10257" width="2.625" style="183" customWidth="1"/>
    <col min="10258" max="10258" width="3.875" style="183" customWidth="1"/>
    <col min="10259" max="10259" width="9.75" style="183" bestFit="1" customWidth="1"/>
    <col min="10260" max="10290" width="3.875" style="183" customWidth="1"/>
    <col min="10291" max="10496" width="9" style="183"/>
    <col min="10497" max="10497" width="2.375" style="183" customWidth="1"/>
    <col min="10498" max="10498" width="8.625" style="183" customWidth="1"/>
    <col min="10499" max="10499" width="17.75" style="183" bestFit="1" customWidth="1"/>
    <col min="10500" max="10500" width="57.25" style="183" customWidth="1"/>
    <col min="10501" max="10501" width="14.25" style="183" customWidth="1"/>
    <col min="10502" max="10502" width="3.875" style="183" customWidth="1"/>
    <col min="10503" max="10503" width="11.5" style="183" customWidth="1"/>
    <col min="10504" max="10504" width="12.75" style="183" customWidth="1"/>
    <col min="10505" max="10505" width="4.5" style="183" customWidth="1"/>
    <col min="10506" max="10506" width="13.625" style="183" customWidth="1"/>
    <col min="10507" max="10507" width="4.5" style="183" customWidth="1"/>
    <col min="10508" max="10508" width="13.625" style="183" customWidth="1"/>
    <col min="10509" max="10509" width="4.5" style="183" customWidth="1"/>
    <col min="10510" max="10511" width="13.625" style="183" customWidth="1"/>
    <col min="10512" max="10512" width="14.125" style="183" bestFit="1" customWidth="1"/>
    <col min="10513" max="10513" width="2.625" style="183" customWidth="1"/>
    <col min="10514" max="10514" width="3.875" style="183" customWidth="1"/>
    <col min="10515" max="10515" width="9.75" style="183" bestFit="1" customWidth="1"/>
    <col min="10516" max="10546" width="3.875" style="183" customWidth="1"/>
    <col min="10547" max="10752" width="9" style="183"/>
    <col min="10753" max="10753" width="2.375" style="183" customWidth="1"/>
    <col min="10754" max="10754" width="8.625" style="183" customWidth="1"/>
    <col min="10755" max="10755" width="17.75" style="183" bestFit="1" customWidth="1"/>
    <col min="10756" max="10756" width="57.25" style="183" customWidth="1"/>
    <col min="10757" max="10757" width="14.25" style="183" customWidth="1"/>
    <col min="10758" max="10758" width="3.875" style="183" customWidth="1"/>
    <col min="10759" max="10759" width="11.5" style="183" customWidth="1"/>
    <col min="10760" max="10760" width="12.75" style="183" customWidth="1"/>
    <col min="10761" max="10761" width="4.5" style="183" customWidth="1"/>
    <col min="10762" max="10762" width="13.625" style="183" customWidth="1"/>
    <col min="10763" max="10763" width="4.5" style="183" customWidth="1"/>
    <col min="10764" max="10764" width="13.625" style="183" customWidth="1"/>
    <col min="10765" max="10765" width="4.5" style="183" customWidth="1"/>
    <col min="10766" max="10767" width="13.625" style="183" customWidth="1"/>
    <col min="10768" max="10768" width="14.125" style="183" bestFit="1" customWidth="1"/>
    <col min="10769" max="10769" width="2.625" style="183" customWidth="1"/>
    <col min="10770" max="10770" width="3.875" style="183" customWidth="1"/>
    <col min="10771" max="10771" width="9.75" style="183" bestFit="1" customWidth="1"/>
    <col min="10772" max="10802" width="3.875" style="183" customWidth="1"/>
    <col min="10803" max="11008" width="9" style="183"/>
    <col min="11009" max="11009" width="2.375" style="183" customWidth="1"/>
    <col min="11010" max="11010" width="8.625" style="183" customWidth="1"/>
    <col min="11011" max="11011" width="17.75" style="183" bestFit="1" customWidth="1"/>
    <col min="11012" max="11012" width="57.25" style="183" customWidth="1"/>
    <col min="11013" max="11013" width="14.25" style="183" customWidth="1"/>
    <col min="11014" max="11014" width="3.875" style="183" customWidth="1"/>
    <col min="11015" max="11015" width="11.5" style="183" customWidth="1"/>
    <col min="11016" max="11016" width="12.75" style="183" customWidth="1"/>
    <col min="11017" max="11017" width="4.5" style="183" customWidth="1"/>
    <col min="11018" max="11018" width="13.625" style="183" customWidth="1"/>
    <col min="11019" max="11019" width="4.5" style="183" customWidth="1"/>
    <col min="11020" max="11020" width="13.625" style="183" customWidth="1"/>
    <col min="11021" max="11021" width="4.5" style="183" customWidth="1"/>
    <col min="11022" max="11023" width="13.625" style="183" customWidth="1"/>
    <col min="11024" max="11024" width="14.125" style="183" bestFit="1" customWidth="1"/>
    <col min="11025" max="11025" width="2.625" style="183" customWidth="1"/>
    <col min="11026" max="11026" width="3.875" style="183" customWidth="1"/>
    <col min="11027" max="11027" width="9.75" style="183" bestFit="1" customWidth="1"/>
    <col min="11028" max="11058" width="3.875" style="183" customWidth="1"/>
    <col min="11059" max="11264" width="9" style="183"/>
    <col min="11265" max="11265" width="2.375" style="183" customWidth="1"/>
    <col min="11266" max="11266" width="8.625" style="183" customWidth="1"/>
    <col min="11267" max="11267" width="17.75" style="183" bestFit="1" customWidth="1"/>
    <col min="11268" max="11268" width="57.25" style="183" customWidth="1"/>
    <col min="11269" max="11269" width="14.25" style="183" customWidth="1"/>
    <col min="11270" max="11270" width="3.875" style="183" customWidth="1"/>
    <col min="11271" max="11271" width="11.5" style="183" customWidth="1"/>
    <col min="11272" max="11272" width="12.75" style="183" customWidth="1"/>
    <col min="11273" max="11273" width="4.5" style="183" customWidth="1"/>
    <col min="11274" max="11274" width="13.625" style="183" customWidth="1"/>
    <col min="11275" max="11275" width="4.5" style="183" customWidth="1"/>
    <col min="11276" max="11276" width="13.625" style="183" customWidth="1"/>
    <col min="11277" max="11277" width="4.5" style="183" customWidth="1"/>
    <col min="11278" max="11279" width="13.625" style="183" customWidth="1"/>
    <col min="11280" max="11280" width="14.125" style="183" bestFit="1" customWidth="1"/>
    <col min="11281" max="11281" width="2.625" style="183" customWidth="1"/>
    <col min="11282" max="11282" width="3.875" style="183" customWidth="1"/>
    <col min="11283" max="11283" width="9.75" style="183" bestFit="1" customWidth="1"/>
    <col min="11284" max="11314" width="3.875" style="183" customWidth="1"/>
    <col min="11315" max="11520" width="9" style="183"/>
    <col min="11521" max="11521" width="2.375" style="183" customWidth="1"/>
    <col min="11522" max="11522" width="8.625" style="183" customWidth="1"/>
    <col min="11523" max="11523" width="17.75" style="183" bestFit="1" customWidth="1"/>
    <col min="11524" max="11524" width="57.25" style="183" customWidth="1"/>
    <col min="11525" max="11525" width="14.25" style="183" customWidth="1"/>
    <col min="11526" max="11526" width="3.875" style="183" customWidth="1"/>
    <col min="11527" max="11527" width="11.5" style="183" customWidth="1"/>
    <col min="11528" max="11528" width="12.75" style="183" customWidth="1"/>
    <col min="11529" max="11529" width="4.5" style="183" customWidth="1"/>
    <col min="11530" max="11530" width="13.625" style="183" customWidth="1"/>
    <col min="11531" max="11531" width="4.5" style="183" customWidth="1"/>
    <col min="11532" max="11532" width="13.625" style="183" customWidth="1"/>
    <col min="11533" max="11533" width="4.5" style="183" customWidth="1"/>
    <col min="11534" max="11535" width="13.625" style="183" customWidth="1"/>
    <col min="11536" max="11536" width="14.125" style="183" bestFit="1" customWidth="1"/>
    <col min="11537" max="11537" width="2.625" style="183" customWidth="1"/>
    <col min="11538" max="11538" width="3.875" style="183" customWidth="1"/>
    <col min="11539" max="11539" width="9.75" style="183" bestFit="1" customWidth="1"/>
    <col min="11540" max="11570" width="3.875" style="183" customWidth="1"/>
    <col min="11571" max="11776" width="9" style="183"/>
    <col min="11777" max="11777" width="2.375" style="183" customWidth="1"/>
    <col min="11778" max="11778" width="8.625" style="183" customWidth="1"/>
    <col min="11779" max="11779" width="17.75" style="183" bestFit="1" customWidth="1"/>
    <col min="11780" max="11780" width="57.25" style="183" customWidth="1"/>
    <col min="11781" max="11781" width="14.25" style="183" customWidth="1"/>
    <col min="11782" max="11782" width="3.875" style="183" customWidth="1"/>
    <col min="11783" max="11783" width="11.5" style="183" customWidth="1"/>
    <col min="11784" max="11784" width="12.75" style="183" customWidth="1"/>
    <col min="11785" max="11785" width="4.5" style="183" customWidth="1"/>
    <col min="11786" max="11786" width="13.625" style="183" customWidth="1"/>
    <col min="11787" max="11787" width="4.5" style="183" customWidth="1"/>
    <col min="11788" max="11788" width="13.625" style="183" customWidth="1"/>
    <col min="11789" max="11789" width="4.5" style="183" customWidth="1"/>
    <col min="11790" max="11791" width="13.625" style="183" customWidth="1"/>
    <col min="11792" max="11792" width="14.125" style="183" bestFit="1" customWidth="1"/>
    <col min="11793" max="11793" width="2.625" style="183" customWidth="1"/>
    <col min="11794" max="11794" width="3.875" style="183" customWidth="1"/>
    <col min="11795" max="11795" width="9.75" style="183" bestFit="1" customWidth="1"/>
    <col min="11796" max="11826" width="3.875" style="183" customWidth="1"/>
    <col min="11827" max="12032" width="9" style="183"/>
    <col min="12033" max="12033" width="2.375" style="183" customWidth="1"/>
    <col min="12034" max="12034" width="8.625" style="183" customWidth="1"/>
    <col min="12035" max="12035" width="17.75" style="183" bestFit="1" customWidth="1"/>
    <col min="12036" max="12036" width="57.25" style="183" customWidth="1"/>
    <col min="12037" max="12037" width="14.25" style="183" customWidth="1"/>
    <col min="12038" max="12038" width="3.875" style="183" customWidth="1"/>
    <col min="12039" max="12039" width="11.5" style="183" customWidth="1"/>
    <col min="12040" max="12040" width="12.75" style="183" customWidth="1"/>
    <col min="12041" max="12041" width="4.5" style="183" customWidth="1"/>
    <col min="12042" max="12042" width="13.625" style="183" customWidth="1"/>
    <col min="12043" max="12043" width="4.5" style="183" customWidth="1"/>
    <col min="12044" max="12044" width="13.625" style="183" customWidth="1"/>
    <col min="12045" max="12045" width="4.5" style="183" customWidth="1"/>
    <col min="12046" max="12047" width="13.625" style="183" customWidth="1"/>
    <col min="12048" max="12048" width="14.125" style="183" bestFit="1" customWidth="1"/>
    <col min="12049" max="12049" width="2.625" style="183" customWidth="1"/>
    <col min="12050" max="12050" width="3.875" style="183" customWidth="1"/>
    <col min="12051" max="12051" width="9.75" style="183" bestFit="1" customWidth="1"/>
    <col min="12052" max="12082" width="3.875" style="183" customWidth="1"/>
    <col min="12083" max="12288" width="9" style="183"/>
    <col min="12289" max="12289" width="2.375" style="183" customWidth="1"/>
    <col min="12290" max="12290" width="8.625" style="183" customWidth="1"/>
    <col min="12291" max="12291" width="17.75" style="183" bestFit="1" customWidth="1"/>
    <col min="12292" max="12292" width="57.25" style="183" customWidth="1"/>
    <col min="12293" max="12293" width="14.25" style="183" customWidth="1"/>
    <col min="12294" max="12294" width="3.875" style="183" customWidth="1"/>
    <col min="12295" max="12295" width="11.5" style="183" customWidth="1"/>
    <col min="12296" max="12296" width="12.75" style="183" customWidth="1"/>
    <col min="12297" max="12297" width="4.5" style="183" customWidth="1"/>
    <col min="12298" max="12298" width="13.625" style="183" customWidth="1"/>
    <col min="12299" max="12299" width="4.5" style="183" customWidth="1"/>
    <col min="12300" max="12300" width="13.625" style="183" customWidth="1"/>
    <col min="12301" max="12301" width="4.5" style="183" customWidth="1"/>
    <col min="12302" max="12303" width="13.625" style="183" customWidth="1"/>
    <col min="12304" max="12304" width="14.125" style="183" bestFit="1" customWidth="1"/>
    <col min="12305" max="12305" width="2.625" style="183" customWidth="1"/>
    <col min="12306" max="12306" width="3.875" style="183" customWidth="1"/>
    <col min="12307" max="12307" width="9.75" style="183" bestFit="1" customWidth="1"/>
    <col min="12308" max="12338" width="3.875" style="183" customWidth="1"/>
    <col min="12339" max="12544" width="9" style="183"/>
    <col min="12545" max="12545" width="2.375" style="183" customWidth="1"/>
    <col min="12546" max="12546" width="8.625" style="183" customWidth="1"/>
    <col min="12547" max="12547" width="17.75" style="183" bestFit="1" customWidth="1"/>
    <col min="12548" max="12548" width="57.25" style="183" customWidth="1"/>
    <col min="12549" max="12549" width="14.25" style="183" customWidth="1"/>
    <col min="12550" max="12550" width="3.875" style="183" customWidth="1"/>
    <col min="12551" max="12551" width="11.5" style="183" customWidth="1"/>
    <col min="12552" max="12552" width="12.75" style="183" customWidth="1"/>
    <col min="12553" max="12553" width="4.5" style="183" customWidth="1"/>
    <col min="12554" max="12554" width="13.625" style="183" customWidth="1"/>
    <col min="12555" max="12555" width="4.5" style="183" customWidth="1"/>
    <col min="12556" max="12556" width="13.625" style="183" customWidth="1"/>
    <col min="12557" max="12557" width="4.5" style="183" customWidth="1"/>
    <col min="12558" max="12559" width="13.625" style="183" customWidth="1"/>
    <col min="12560" max="12560" width="14.125" style="183" bestFit="1" customWidth="1"/>
    <col min="12561" max="12561" width="2.625" style="183" customWidth="1"/>
    <col min="12562" max="12562" width="3.875" style="183" customWidth="1"/>
    <col min="12563" max="12563" width="9.75" style="183" bestFit="1" customWidth="1"/>
    <col min="12564" max="12594" width="3.875" style="183" customWidth="1"/>
    <col min="12595" max="12800" width="9" style="183"/>
    <col min="12801" max="12801" width="2.375" style="183" customWidth="1"/>
    <col min="12802" max="12802" width="8.625" style="183" customWidth="1"/>
    <col min="12803" max="12803" width="17.75" style="183" bestFit="1" customWidth="1"/>
    <col min="12804" max="12804" width="57.25" style="183" customWidth="1"/>
    <col min="12805" max="12805" width="14.25" style="183" customWidth="1"/>
    <col min="12806" max="12806" width="3.875" style="183" customWidth="1"/>
    <col min="12807" max="12807" width="11.5" style="183" customWidth="1"/>
    <col min="12808" max="12808" width="12.75" style="183" customWidth="1"/>
    <col min="12809" max="12809" width="4.5" style="183" customWidth="1"/>
    <col min="12810" max="12810" width="13.625" style="183" customWidth="1"/>
    <col min="12811" max="12811" width="4.5" style="183" customWidth="1"/>
    <col min="12812" max="12812" width="13.625" style="183" customWidth="1"/>
    <col min="12813" max="12813" width="4.5" style="183" customWidth="1"/>
    <col min="12814" max="12815" width="13.625" style="183" customWidth="1"/>
    <col min="12816" max="12816" width="14.125" style="183" bestFit="1" customWidth="1"/>
    <col min="12817" max="12817" width="2.625" style="183" customWidth="1"/>
    <col min="12818" max="12818" width="3.875" style="183" customWidth="1"/>
    <col min="12819" max="12819" width="9.75" style="183" bestFit="1" customWidth="1"/>
    <col min="12820" max="12850" width="3.875" style="183" customWidth="1"/>
    <col min="12851" max="13056" width="9" style="183"/>
    <col min="13057" max="13057" width="2.375" style="183" customWidth="1"/>
    <col min="13058" max="13058" width="8.625" style="183" customWidth="1"/>
    <col min="13059" max="13059" width="17.75" style="183" bestFit="1" customWidth="1"/>
    <col min="13060" max="13060" width="57.25" style="183" customWidth="1"/>
    <col min="13061" max="13061" width="14.25" style="183" customWidth="1"/>
    <col min="13062" max="13062" width="3.875" style="183" customWidth="1"/>
    <col min="13063" max="13063" width="11.5" style="183" customWidth="1"/>
    <col min="13064" max="13064" width="12.75" style="183" customWidth="1"/>
    <col min="13065" max="13065" width="4.5" style="183" customWidth="1"/>
    <col min="13066" max="13066" width="13.625" style="183" customWidth="1"/>
    <col min="13067" max="13067" width="4.5" style="183" customWidth="1"/>
    <col min="13068" max="13068" width="13.625" style="183" customWidth="1"/>
    <col min="13069" max="13069" width="4.5" style="183" customWidth="1"/>
    <col min="13070" max="13071" width="13.625" style="183" customWidth="1"/>
    <col min="13072" max="13072" width="14.125" style="183" bestFit="1" customWidth="1"/>
    <col min="13073" max="13073" width="2.625" style="183" customWidth="1"/>
    <col min="13074" max="13074" width="3.875" style="183" customWidth="1"/>
    <col min="13075" max="13075" width="9.75" style="183" bestFit="1" customWidth="1"/>
    <col min="13076" max="13106" width="3.875" style="183" customWidth="1"/>
    <col min="13107" max="13312" width="9" style="183"/>
    <col min="13313" max="13313" width="2.375" style="183" customWidth="1"/>
    <col min="13314" max="13314" width="8.625" style="183" customWidth="1"/>
    <col min="13315" max="13315" width="17.75" style="183" bestFit="1" customWidth="1"/>
    <col min="13316" max="13316" width="57.25" style="183" customWidth="1"/>
    <col min="13317" max="13317" width="14.25" style="183" customWidth="1"/>
    <col min="13318" max="13318" width="3.875" style="183" customWidth="1"/>
    <col min="13319" max="13319" width="11.5" style="183" customWidth="1"/>
    <col min="13320" max="13320" width="12.75" style="183" customWidth="1"/>
    <col min="13321" max="13321" width="4.5" style="183" customWidth="1"/>
    <col min="13322" max="13322" width="13.625" style="183" customWidth="1"/>
    <col min="13323" max="13323" width="4.5" style="183" customWidth="1"/>
    <col min="13324" max="13324" width="13.625" style="183" customWidth="1"/>
    <col min="13325" max="13325" width="4.5" style="183" customWidth="1"/>
    <col min="13326" max="13327" width="13.625" style="183" customWidth="1"/>
    <col min="13328" max="13328" width="14.125" style="183" bestFit="1" customWidth="1"/>
    <col min="13329" max="13329" width="2.625" style="183" customWidth="1"/>
    <col min="13330" max="13330" width="3.875" style="183" customWidth="1"/>
    <col min="13331" max="13331" width="9.75" style="183" bestFit="1" customWidth="1"/>
    <col min="13332" max="13362" width="3.875" style="183" customWidth="1"/>
    <col min="13363" max="13568" width="9" style="183"/>
    <col min="13569" max="13569" width="2.375" style="183" customWidth="1"/>
    <col min="13570" max="13570" width="8.625" style="183" customWidth="1"/>
    <col min="13571" max="13571" width="17.75" style="183" bestFit="1" customWidth="1"/>
    <col min="13572" max="13572" width="57.25" style="183" customWidth="1"/>
    <col min="13573" max="13573" width="14.25" style="183" customWidth="1"/>
    <col min="13574" max="13574" width="3.875" style="183" customWidth="1"/>
    <col min="13575" max="13575" width="11.5" style="183" customWidth="1"/>
    <col min="13576" max="13576" width="12.75" style="183" customWidth="1"/>
    <col min="13577" max="13577" width="4.5" style="183" customWidth="1"/>
    <col min="13578" max="13578" width="13.625" style="183" customWidth="1"/>
    <col min="13579" max="13579" width="4.5" style="183" customWidth="1"/>
    <col min="13580" max="13580" width="13.625" style="183" customWidth="1"/>
    <col min="13581" max="13581" width="4.5" style="183" customWidth="1"/>
    <col min="13582" max="13583" width="13.625" style="183" customWidth="1"/>
    <col min="13584" max="13584" width="14.125" style="183" bestFit="1" customWidth="1"/>
    <col min="13585" max="13585" width="2.625" style="183" customWidth="1"/>
    <col min="13586" max="13586" width="3.875" style="183" customWidth="1"/>
    <col min="13587" max="13587" width="9.75" style="183" bestFit="1" customWidth="1"/>
    <col min="13588" max="13618" width="3.875" style="183" customWidth="1"/>
    <col min="13619" max="13824" width="9" style="183"/>
    <col min="13825" max="13825" width="2.375" style="183" customWidth="1"/>
    <col min="13826" max="13826" width="8.625" style="183" customWidth="1"/>
    <col min="13827" max="13827" width="17.75" style="183" bestFit="1" customWidth="1"/>
    <col min="13828" max="13828" width="57.25" style="183" customWidth="1"/>
    <col min="13829" max="13829" width="14.25" style="183" customWidth="1"/>
    <col min="13830" max="13830" width="3.875" style="183" customWidth="1"/>
    <col min="13831" max="13831" width="11.5" style="183" customWidth="1"/>
    <col min="13832" max="13832" width="12.75" style="183" customWidth="1"/>
    <col min="13833" max="13833" width="4.5" style="183" customWidth="1"/>
    <col min="13834" max="13834" width="13.625" style="183" customWidth="1"/>
    <col min="13835" max="13835" width="4.5" style="183" customWidth="1"/>
    <col min="13836" max="13836" width="13.625" style="183" customWidth="1"/>
    <col min="13837" max="13837" width="4.5" style="183" customWidth="1"/>
    <col min="13838" max="13839" width="13.625" style="183" customWidth="1"/>
    <col min="13840" max="13840" width="14.125" style="183" bestFit="1" customWidth="1"/>
    <col min="13841" max="13841" width="2.625" style="183" customWidth="1"/>
    <col min="13842" max="13842" width="3.875" style="183" customWidth="1"/>
    <col min="13843" max="13843" width="9.75" style="183" bestFit="1" customWidth="1"/>
    <col min="13844" max="13874" width="3.875" style="183" customWidth="1"/>
    <col min="13875" max="14080" width="9" style="183"/>
    <col min="14081" max="14081" width="2.375" style="183" customWidth="1"/>
    <col min="14082" max="14082" width="8.625" style="183" customWidth="1"/>
    <col min="14083" max="14083" width="17.75" style="183" bestFit="1" customWidth="1"/>
    <col min="14084" max="14084" width="57.25" style="183" customWidth="1"/>
    <col min="14085" max="14085" width="14.25" style="183" customWidth="1"/>
    <col min="14086" max="14086" width="3.875" style="183" customWidth="1"/>
    <col min="14087" max="14087" width="11.5" style="183" customWidth="1"/>
    <col min="14088" max="14088" width="12.75" style="183" customWidth="1"/>
    <col min="14089" max="14089" width="4.5" style="183" customWidth="1"/>
    <col min="14090" max="14090" width="13.625" style="183" customWidth="1"/>
    <col min="14091" max="14091" width="4.5" style="183" customWidth="1"/>
    <col min="14092" max="14092" width="13.625" style="183" customWidth="1"/>
    <col min="14093" max="14093" width="4.5" style="183" customWidth="1"/>
    <col min="14094" max="14095" width="13.625" style="183" customWidth="1"/>
    <col min="14096" max="14096" width="14.125" style="183" bestFit="1" customWidth="1"/>
    <col min="14097" max="14097" width="2.625" style="183" customWidth="1"/>
    <col min="14098" max="14098" width="3.875" style="183" customWidth="1"/>
    <col min="14099" max="14099" width="9.75" style="183" bestFit="1" customWidth="1"/>
    <col min="14100" max="14130" width="3.875" style="183" customWidth="1"/>
    <col min="14131" max="14336" width="9" style="183"/>
    <col min="14337" max="14337" width="2.375" style="183" customWidth="1"/>
    <col min="14338" max="14338" width="8.625" style="183" customWidth="1"/>
    <col min="14339" max="14339" width="17.75" style="183" bestFit="1" customWidth="1"/>
    <col min="14340" max="14340" width="57.25" style="183" customWidth="1"/>
    <col min="14341" max="14341" width="14.25" style="183" customWidth="1"/>
    <col min="14342" max="14342" width="3.875" style="183" customWidth="1"/>
    <col min="14343" max="14343" width="11.5" style="183" customWidth="1"/>
    <col min="14344" max="14344" width="12.75" style="183" customWidth="1"/>
    <col min="14345" max="14345" width="4.5" style="183" customWidth="1"/>
    <col min="14346" max="14346" width="13.625" style="183" customWidth="1"/>
    <col min="14347" max="14347" width="4.5" style="183" customWidth="1"/>
    <col min="14348" max="14348" width="13.625" style="183" customWidth="1"/>
    <col min="14349" max="14349" width="4.5" style="183" customWidth="1"/>
    <col min="14350" max="14351" width="13.625" style="183" customWidth="1"/>
    <col min="14352" max="14352" width="14.125" style="183" bestFit="1" customWidth="1"/>
    <col min="14353" max="14353" width="2.625" style="183" customWidth="1"/>
    <col min="14354" max="14354" width="3.875" style="183" customWidth="1"/>
    <col min="14355" max="14355" width="9.75" style="183" bestFit="1" customWidth="1"/>
    <col min="14356" max="14386" width="3.875" style="183" customWidth="1"/>
    <col min="14387" max="14592" width="9" style="183"/>
    <col min="14593" max="14593" width="2.375" style="183" customWidth="1"/>
    <col min="14594" max="14594" width="8.625" style="183" customWidth="1"/>
    <col min="14595" max="14595" width="17.75" style="183" bestFit="1" customWidth="1"/>
    <col min="14596" max="14596" width="57.25" style="183" customWidth="1"/>
    <col min="14597" max="14597" width="14.25" style="183" customWidth="1"/>
    <col min="14598" max="14598" width="3.875" style="183" customWidth="1"/>
    <col min="14599" max="14599" width="11.5" style="183" customWidth="1"/>
    <col min="14600" max="14600" width="12.75" style="183" customWidth="1"/>
    <col min="14601" max="14601" width="4.5" style="183" customWidth="1"/>
    <col min="14602" max="14602" width="13.625" style="183" customWidth="1"/>
    <col min="14603" max="14603" width="4.5" style="183" customWidth="1"/>
    <col min="14604" max="14604" width="13.625" style="183" customWidth="1"/>
    <col min="14605" max="14605" width="4.5" style="183" customWidth="1"/>
    <col min="14606" max="14607" width="13.625" style="183" customWidth="1"/>
    <col min="14608" max="14608" width="14.125" style="183" bestFit="1" customWidth="1"/>
    <col min="14609" max="14609" width="2.625" style="183" customWidth="1"/>
    <col min="14610" max="14610" width="3.875" style="183" customWidth="1"/>
    <col min="14611" max="14611" width="9.75" style="183" bestFit="1" customWidth="1"/>
    <col min="14612" max="14642" width="3.875" style="183" customWidth="1"/>
    <col min="14643" max="14848" width="9" style="183"/>
    <col min="14849" max="14849" width="2.375" style="183" customWidth="1"/>
    <col min="14850" max="14850" width="8.625" style="183" customWidth="1"/>
    <col min="14851" max="14851" width="17.75" style="183" bestFit="1" customWidth="1"/>
    <col min="14852" max="14852" width="57.25" style="183" customWidth="1"/>
    <col min="14853" max="14853" width="14.25" style="183" customWidth="1"/>
    <col min="14854" max="14854" width="3.875" style="183" customWidth="1"/>
    <col min="14855" max="14855" width="11.5" style="183" customWidth="1"/>
    <col min="14856" max="14856" width="12.75" style="183" customWidth="1"/>
    <col min="14857" max="14857" width="4.5" style="183" customWidth="1"/>
    <col min="14858" max="14858" width="13.625" style="183" customWidth="1"/>
    <col min="14859" max="14859" width="4.5" style="183" customWidth="1"/>
    <col min="14860" max="14860" width="13.625" style="183" customWidth="1"/>
    <col min="14861" max="14861" width="4.5" style="183" customWidth="1"/>
    <col min="14862" max="14863" width="13.625" style="183" customWidth="1"/>
    <col min="14864" max="14864" width="14.125" style="183" bestFit="1" customWidth="1"/>
    <col min="14865" max="14865" width="2.625" style="183" customWidth="1"/>
    <col min="14866" max="14866" width="3.875" style="183" customWidth="1"/>
    <col min="14867" max="14867" width="9.75" style="183" bestFit="1" customWidth="1"/>
    <col min="14868" max="14898" width="3.875" style="183" customWidth="1"/>
    <col min="14899" max="15104" width="9" style="183"/>
    <col min="15105" max="15105" width="2.375" style="183" customWidth="1"/>
    <col min="15106" max="15106" width="8.625" style="183" customWidth="1"/>
    <col min="15107" max="15107" width="17.75" style="183" bestFit="1" customWidth="1"/>
    <col min="15108" max="15108" width="57.25" style="183" customWidth="1"/>
    <col min="15109" max="15109" width="14.25" style="183" customWidth="1"/>
    <col min="15110" max="15110" width="3.875" style="183" customWidth="1"/>
    <col min="15111" max="15111" width="11.5" style="183" customWidth="1"/>
    <col min="15112" max="15112" width="12.75" style="183" customWidth="1"/>
    <col min="15113" max="15113" width="4.5" style="183" customWidth="1"/>
    <col min="15114" max="15114" width="13.625" style="183" customWidth="1"/>
    <col min="15115" max="15115" width="4.5" style="183" customWidth="1"/>
    <col min="15116" max="15116" width="13.625" style="183" customWidth="1"/>
    <col min="15117" max="15117" width="4.5" style="183" customWidth="1"/>
    <col min="15118" max="15119" width="13.625" style="183" customWidth="1"/>
    <col min="15120" max="15120" width="14.125" style="183" bestFit="1" customWidth="1"/>
    <col min="15121" max="15121" width="2.625" style="183" customWidth="1"/>
    <col min="15122" max="15122" width="3.875" style="183" customWidth="1"/>
    <col min="15123" max="15123" width="9.75" style="183" bestFit="1" customWidth="1"/>
    <col min="15124" max="15154" width="3.875" style="183" customWidth="1"/>
    <col min="15155" max="15360" width="9" style="183"/>
    <col min="15361" max="15361" width="2.375" style="183" customWidth="1"/>
    <col min="15362" max="15362" width="8.625" style="183" customWidth="1"/>
    <col min="15363" max="15363" width="17.75" style="183" bestFit="1" customWidth="1"/>
    <col min="15364" max="15364" width="57.25" style="183" customWidth="1"/>
    <col min="15365" max="15365" width="14.25" style="183" customWidth="1"/>
    <col min="15366" max="15366" width="3.875" style="183" customWidth="1"/>
    <col min="15367" max="15367" width="11.5" style="183" customWidth="1"/>
    <col min="15368" max="15368" width="12.75" style="183" customWidth="1"/>
    <col min="15369" max="15369" width="4.5" style="183" customWidth="1"/>
    <col min="15370" max="15370" width="13.625" style="183" customWidth="1"/>
    <col min="15371" max="15371" width="4.5" style="183" customWidth="1"/>
    <col min="15372" max="15372" width="13.625" style="183" customWidth="1"/>
    <col min="15373" max="15373" width="4.5" style="183" customWidth="1"/>
    <col min="15374" max="15375" width="13.625" style="183" customWidth="1"/>
    <col min="15376" max="15376" width="14.125" style="183" bestFit="1" customWidth="1"/>
    <col min="15377" max="15377" width="2.625" style="183" customWidth="1"/>
    <col min="15378" max="15378" width="3.875" style="183" customWidth="1"/>
    <col min="15379" max="15379" width="9.75" style="183" bestFit="1" customWidth="1"/>
    <col min="15380" max="15410" width="3.875" style="183" customWidth="1"/>
    <col min="15411" max="15616" width="9" style="183"/>
    <col min="15617" max="15617" width="2.375" style="183" customWidth="1"/>
    <col min="15618" max="15618" width="8.625" style="183" customWidth="1"/>
    <col min="15619" max="15619" width="17.75" style="183" bestFit="1" customWidth="1"/>
    <col min="15620" max="15620" width="57.25" style="183" customWidth="1"/>
    <col min="15621" max="15621" width="14.25" style="183" customWidth="1"/>
    <col min="15622" max="15622" width="3.875" style="183" customWidth="1"/>
    <col min="15623" max="15623" width="11.5" style="183" customWidth="1"/>
    <col min="15624" max="15624" width="12.75" style="183" customWidth="1"/>
    <col min="15625" max="15625" width="4.5" style="183" customWidth="1"/>
    <col min="15626" max="15626" width="13.625" style="183" customWidth="1"/>
    <col min="15627" max="15627" width="4.5" style="183" customWidth="1"/>
    <col min="15628" max="15628" width="13.625" style="183" customWidth="1"/>
    <col min="15629" max="15629" width="4.5" style="183" customWidth="1"/>
    <col min="15630" max="15631" width="13.625" style="183" customWidth="1"/>
    <col min="15632" max="15632" width="14.125" style="183" bestFit="1" customWidth="1"/>
    <col min="15633" max="15633" width="2.625" style="183" customWidth="1"/>
    <col min="15634" max="15634" width="3.875" style="183" customWidth="1"/>
    <col min="15635" max="15635" width="9.75" style="183" bestFit="1" customWidth="1"/>
    <col min="15636" max="15666" width="3.875" style="183" customWidth="1"/>
    <col min="15667" max="15872" width="9" style="183"/>
    <col min="15873" max="15873" width="2.375" style="183" customWidth="1"/>
    <col min="15874" max="15874" width="8.625" style="183" customWidth="1"/>
    <col min="15875" max="15875" width="17.75" style="183" bestFit="1" customWidth="1"/>
    <col min="15876" max="15876" width="57.25" style="183" customWidth="1"/>
    <col min="15877" max="15877" width="14.25" style="183" customWidth="1"/>
    <col min="15878" max="15878" width="3.875" style="183" customWidth="1"/>
    <col min="15879" max="15879" width="11.5" style="183" customWidth="1"/>
    <col min="15880" max="15880" width="12.75" style="183" customWidth="1"/>
    <col min="15881" max="15881" width="4.5" style="183" customWidth="1"/>
    <col min="15882" max="15882" width="13.625" style="183" customWidth="1"/>
    <col min="15883" max="15883" width="4.5" style="183" customWidth="1"/>
    <col min="15884" max="15884" width="13.625" style="183" customWidth="1"/>
    <col min="15885" max="15885" width="4.5" style="183" customWidth="1"/>
    <col min="15886" max="15887" width="13.625" style="183" customWidth="1"/>
    <col min="15888" max="15888" width="14.125" style="183" bestFit="1" customWidth="1"/>
    <col min="15889" max="15889" width="2.625" style="183" customWidth="1"/>
    <col min="15890" max="15890" width="3.875" style="183" customWidth="1"/>
    <col min="15891" max="15891" width="9.75" style="183" bestFit="1" customWidth="1"/>
    <col min="15892" max="15922" width="3.875" style="183" customWidth="1"/>
    <col min="15923" max="16128" width="9" style="183"/>
    <col min="16129" max="16129" width="2.375" style="183" customWidth="1"/>
    <col min="16130" max="16130" width="8.625" style="183" customWidth="1"/>
    <col min="16131" max="16131" width="17.75" style="183" bestFit="1" customWidth="1"/>
    <col min="16132" max="16132" width="57.25" style="183" customWidth="1"/>
    <col min="16133" max="16133" width="14.25" style="183" customWidth="1"/>
    <col min="16134" max="16134" width="3.875" style="183" customWidth="1"/>
    <col min="16135" max="16135" width="11.5" style="183" customWidth="1"/>
    <col min="16136" max="16136" width="12.75" style="183" customWidth="1"/>
    <col min="16137" max="16137" width="4.5" style="183" customWidth="1"/>
    <col min="16138" max="16138" width="13.625" style="183" customWidth="1"/>
    <col min="16139" max="16139" width="4.5" style="183" customWidth="1"/>
    <col min="16140" max="16140" width="13.625" style="183" customWidth="1"/>
    <col min="16141" max="16141" width="4.5" style="183" customWidth="1"/>
    <col min="16142" max="16143" width="13.625" style="183" customWidth="1"/>
    <col min="16144" max="16144" width="14.125" style="183" bestFit="1" customWidth="1"/>
    <col min="16145" max="16145" width="2.625" style="183" customWidth="1"/>
    <col min="16146" max="16146" width="3.875" style="183" customWidth="1"/>
    <col min="16147" max="16147" width="9.75" style="183" bestFit="1" customWidth="1"/>
    <col min="16148" max="16178" width="3.875" style="183" customWidth="1"/>
    <col min="16179" max="16384" width="9" style="183"/>
  </cols>
  <sheetData>
    <row r="1" spans="1:17" s="85" customFormat="1" ht="26.25" x14ac:dyDescent="0.55000000000000004">
      <c r="A1" s="829" t="s">
        <v>93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</row>
    <row r="2" spans="1:17" s="85" customFormat="1" ht="26.25" x14ac:dyDescent="0.55000000000000004">
      <c r="A2" s="829" t="s">
        <v>4074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</row>
    <row r="3" spans="1:17" s="85" customFormat="1" ht="26.25" x14ac:dyDescent="0.55000000000000004">
      <c r="A3" s="830" t="s">
        <v>5217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</row>
    <row r="4" spans="1:17" s="86" customFormat="1" ht="23.25" customHeight="1" x14ac:dyDescent="0.45">
      <c r="A4" s="831" t="s">
        <v>96</v>
      </c>
      <c r="B4" s="832"/>
      <c r="C4" s="837" t="s">
        <v>97</v>
      </c>
      <c r="D4" s="840" t="s">
        <v>98</v>
      </c>
      <c r="E4" s="843" t="s">
        <v>99</v>
      </c>
      <c r="F4" s="846" t="s">
        <v>3406</v>
      </c>
      <c r="G4" s="847"/>
      <c r="H4" s="847"/>
      <c r="I4" s="847"/>
      <c r="J4" s="847"/>
      <c r="K4" s="847"/>
      <c r="L4" s="847"/>
      <c r="M4" s="847"/>
      <c r="N4" s="848"/>
      <c r="O4" s="849" t="s">
        <v>3407</v>
      </c>
      <c r="P4" s="453" t="s">
        <v>2039</v>
      </c>
      <c r="Q4" s="85"/>
    </row>
    <row r="5" spans="1:17" s="86" customFormat="1" ht="23.25" customHeight="1" x14ac:dyDescent="0.45">
      <c r="A5" s="833"/>
      <c r="B5" s="834"/>
      <c r="C5" s="838"/>
      <c r="D5" s="841"/>
      <c r="E5" s="844"/>
      <c r="F5" s="777"/>
      <c r="G5" s="851" t="s">
        <v>3408</v>
      </c>
      <c r="H5" s="851" t="s">
        <v>3409</v>
      </c>
      <c r="I5" s="853" t="s">
        <v>3411</v>
      </c>
      <c r="J5" s="854"/>
      <c r="K5" s="854"/>
      <c r="L5" s="854"/>
      <c r="M5" s="854"/>
      <c r="N5" s="855"/>
      <c r="O5" s="850"/>
      <c r="P5" s="856" t="s">
        <v>3412</v>
      </c>
      <c r="Q5" s="85"/>
    </row>
    <row r="6" spans="1:17" s="86" customFormat="1" ht="23.25" customHeight="1" x14ac:dyDescent="0.2">
      <c r="A6" s="833"/>
      <c r="B6" s="834"/>
      <c r="C6" s="838"/>
      <c r="D6" s="841"/>
      <c r="E6" s="844"/>
      <c r="F6" s="778"/>
      <c r="G6" s="852"/>
      <c r="H6" s="852"/>
      <c r="I6" s="857" t="s">
        <v>3415</v>
      </c>
      <c r="J6" s="858"/>
      <c r="K6" s="857" t="s">
        <v>3413</v>
      </c>
      <c r="L6" s="858"/>
      <c r="M6" s="861" t="s">
        <v>3414</v>
      </c>
      <c r="N6" s="862"/>
      <c r="O6" s="850"/>
      <c r="P6" s="856"/>
      <c r="Q6" s="418"/>
    </row>
    <row r="7" spans="1:17" s="86" customFormat="1" ht="23.25" x14ac:dyDescent="0.2">
      <c r="A7" s="833"/>
      <c r="B7" s="834"/>
      <c r="C7" s="838"/>
      <c r="D7" s="841"/>
      <c r="E7" s="844"/>
      <c r="F7" s="778"/>
      <c r="G7" s="852"/>
      <c r="H7" s="852"/>
      <c r="I7" s="859"/>
      <c r="J7" s="860"/>
      <c r="K7" s="859"/>
      <c r="L7" s="860"/>
      <c r="M7" s="863"/>
      <c r="N7" s="864"/>
      <c r="O7" s="850"/>
      <c r="P7" s="856"/>
      <c r="Q7" s="418"/>
    </row>
    <row r="8" spans="1:17" s="86" customFormat="1" ht="23.25" customHeight="1" x14ac:dyDescent="0.4">
      <c r="A8" s="833"/>
      <c r="B8" s="834"/>
      <c r="C8" s="838"/>
      <c r="D8" s="841"/>
      <c r="E8" s="845"/>
      <c r="F8" s="778"/>
      <c r="G8" s="454" t="s">
        <v>3416</v>
      </c>
      <c r="H8" s="454" t="s">
        <v>3417</v>
      </c>
      <c r="I8" s="865" t="s">
        <v>3420</v>
      </c>
      <c r="J8" s="866"/>
      <c r="K8" s="865" t="s">
        <v>3421</v>
      </c>
      <c r="L8" s="866"/>
      <c r="M8" s="865" t="s">
        <v>3422</v>
      </c>
      <c r="N8" s="866"/>
      <c r="O8" s="455" t="s">
        <v>3423</v>
      </c>
      <c r="P8" s="639" t="s">
        <v>3583</v>
      </c>
      <c r="Q8" s="418"/>
    </row>
    <row r="9" spans="1:17" s="420" customFormat="1" ht="21" x14ac:dyDescent="0.2">
      <c r="A9" s="835"/>
      <c r="B9" s="836"/>
      <c r="C9" s="839"/>
      <c r="D9" s="842"/>
      <c r="E9" s="419" t="s">
        <v>1238</v>
      </c>
      <c r="F9" s="456"/>
      <c r="G9" s="457" t="s">
        <v>1239</v>
      </c>
      <c r="H9" s="457" t="s">
        <v>1240</v>
      </c>
      <c r="I9" s="867" t="s">
        <v>1243</v>
      </c>
      <c r="J9" s="868"/>
      <c r="K9" s="867" t="s">
        <v>2826</v>
      </c>
      <c r="L9" s="868"/>
      <c r="M9" s="867" t="s">
        <v>3424</v>
      </c>
      <c r="N9" s="868"/>
      <c r="O9" s="457" t="s">
        <v>3425</v>
      </c>
      <c r="P9" s="458" t="s">
        <v>3426</v>
      </c>
      <c r="Q9" s="418"/>
    </row>
    <row r="10" spans="1:17" s="421" customFormat="1" ht="23.25" x14ac:dyDescent="0.2">
      <c r="A10" s="779" t="s">
        <v>111</v>
      </c>
      <c r="B10" s="779"/>
      <c r="C10" s="780"/>
      <c r="D10" s="781"/>
      <c r="E10" s="782"/>
      <c r="F10" s="783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685"/>
    </row>
    <row r="11" spans="1:17" s="229" customFormat="1" ht="147" x14ac:dyDescent="0.2">
      <c r="A11" s="225"/>
      <c r="B11" s="225" t="s">
        <v>4978</v>
      </c>
      <c r="C11" s="225" t="s">
        <v>4979</v>
      </c>
      <c r="D11" s="336" t="s">
        <v>4980</v>
      </c>
      <c r="E11" s="231">
        <v>264000</v>
      </c>
      <c r="F11" s="460">
        <v>0.06</v>
      </c>
      <c r="G11" s="231">
        <v>0</v>
      </c>
      <c r="H11" s="231">
        <f>+E11*F11</f>
        <v>15840</v>
      </c>
      <c r="I11" s="462">
        <v>2.5000000000000001E-2</v>
      </c>
      <c r="J11" s="231">
        <f t="shared" ref="J11:J16" si="0">E11*I11</f>
        <v>6600</v>
      </c>
      <c r="K11" s="227">
        <v>0.02</v>
      </c>
      <c r="L11" s="231">
        <f t="shared" ref="L11:L16" si="1">+E11*K11</f>
        <v>5280</v>
      </c>
      <c r="M11" s="462">
        <v>1.4999999999999999E-2</v>
      </c>
      <c r="N11" s="231">
        <f t="shared" ref="N11:N16" si="2">+E11*M11</f>
        <v>3960</v>
      </c>
      <c r="O11" s="231">
        <f t="shared" ref="O11:O16" si="3">SUM(J11+L11+N11)</f>
        <v>15840</v>
      </c>
      <c r="P11" s="231">
        <f t="shared" ref="P11:P16" si="4">+E11-O11</f>
        <v>248160</v>
      </c>
    </row>
    <row r="12" spans="1:17" s="229" customFormat="1" ht="126" x14ac:dyDescent="0.2">
      <c r="A12" s="225"/>
      <c r="B12" s="225" t="s">
        <v>5009</v>
      </c>
      <c r="C12" s="225" t="s">
        <v>5010</v>
      </c>
      <c r="D12" s="336" t="s">
        <v>5011</v>
      </c>
      <c r="E12" s="231">
        <v>376200</v>
      </c>
      <c r="F12" s="460">
        <v>0.06</v>
      </c>
      <c r="G12" s="231">
        <v>0</v>
      </c>
      <c r="H12" s="231">
        <f>+E12*F12</f>
        <v>22572</v>
      </c>
      <c r="I12" s="462">
        <v>2.5000000000000001E-2</v>
      </c>
      <c r="J12" s="231">
        <f t="shared" si="0"/>
        <v>9405</v>
      </c>
      <c r="K12" s="227">
        <v>0.02</v>
      </c>
      <c r="L12" s="231">
        <f t="shared" si="1"/>
        <v>7524</v>
      </c>
      <c r="M12" s="462">
        <v>1.4999999999999999E-2</v>
      </c>
      <c r="N12" s="231">
        <f t="shared" si="2"/>
        <v>5643</v>
      </c>
      <c r="O12" s="231">
        <f t="shared" si="3"/>
        <v>22572</v>
      </c>
      <c r="P12" s="231">
        <f t="shared" si="4"/>
        <v>353628</v>
      </c>
    </row>
    <row r="13" spans="1:17" s="229" customFormat="1" ht="147" x14ac:dyDescent="0.2">
      <c r="A13" s="225"/>
      <c r="B13" s="225" t="s">
        <v>5012</v>
      </c>
      <c r="C13" s="225" t="s">
        <v>5013</v>
      </c>
      <c r="D13" s="336" t="s">
        <v>5014</v>
      </c>
      <c r="E13" s="231">
        <v>92000</v>
      </c>
      <c r="F13" s="460">
        <v>0.06</v>
      </c>
      <c r="G13" s="231">
        <v>0</v>
      </c>
      <c r="H13" s="231">
        <f>+E13*F13</f>
        <v>5520</v>
      </c>
      <c r="I13" s="462">
        <v>2.5000000000000001E-2</v>
      </c>
      <c r="J13" s="231">
        <f t="shared" si="0"/>
        <v>2300</v>
      </c>
      <c r="K13" s="227">
        <v>0.02</v>
      </c>
      <c r="L13" s="231">
        <f t="shared" si="1"/>
        <v>1840</v>
      </c>
      <c r="M13" s="462">
        <v>1.4999999999999999E-2</v>
      </c>
      <c r="N13" s="231">
        <f t="shared" si="2"/>
        <v>1380</v>
      </c>
      <c r="O13" s="231">
        <f t="shared" si="3"/>
        <v>5520</v>
      </c>
      <c r="P13" s="231">
        <f t="shared" si="4"/>
        <v>86480</v>
      </c>
    </row>
    <row r="14" spans="1:17" s="229" customFormat="1" ht="126" x14ac:dyDescent="0.2">
      <c r="A14" s="225"/>
      <c r="B14" s="225" t="s">
        <v>5012</v>
      </c>
      <c r="C14" s="225" t="s">
        <v>5015</v>
      </c>
      <c r="D14" s="336" t="s">
        <v>5016</v>
      </c>
      <c r="E14" s="231">
        <v>168000</v>
      </c>
      <c r="F14" s="460">
        <v>0.06</v>
      </c>
      <c r="G14" s="231">
        <v>0</v>
      </c>
      <c r="H14" s="231">
        <f>+E14*F14</f>
        <v>10080</v>
      </c>
      <c r="I14" s="462">
        <v>2.5000000000000001E-2</v>
      </c>
      <c r="J14" s="231">
        <f t="shared" si="0"/>
        <v>4200</v>
      </c>
      <c r="K14" s="227">
        <v>0.02</v>
      </c>
      <c r="L14" s="231">
        <f t="shared" si="1"/>
        <v>3360</v>
      </c>
      <c r="M14" s="462">
        <v>1.4999999999999999E-2</v>
      </c>
      <c r="N14" s="231">
        <f t="shared" si="2"/>
        <v>2520</v>
      </c>
      <c r="O14" s="231">
        <f t="shared" si="3"/>
        <v>10080</v>
      </c>
      <c r="P14" s="231">
        <f t="shared" si="4"/>
        <v>157920</v>
      </c>
    </row>
    <row r="15" spans="1:17" s="229" customFormat="1" ht="84" x14ac:dyDescent="0.2">
      <c r="A15" s="225"/>
      <c r="B15" s="225" t="s">
        <v>5017</v>
      </c>
      <c r="C15" s="225" t="s">
        <v>5018</v>
      </c>
      <c r="D15" s="336" t="s">
        <v>5019</v>
      </c>
      <c r="E15" s="231">
        <v>12000</v>
      </c>
      <c r="F15" s="460">
        <v>0.16</v>
      </c>
      <c r="G15" s="231">
        <f>+E15*F15</f>
        <v>1920</v>
      </c>
      <c r="H15" s="231">
        <v>0</v>
      </c>
      <c r="I15" s="227">
        <v>0.08</v>
      </c>
      <c r="J15" s="231">
        <f t="shared" si="0"/>
        <v>960</v>
      </c>
      <c r="K15" s="227">
        <v>0.05</v>
      </c>
      <c r="L15" s="231">
        <f t="shared" si="1"/>
        <v>600</v>
      </c>
      <c r="M15" s="227">
        <v>0.03</v>
      </c>
      <c r="N15" s="231">
        <f t="shared" si="2"/>
        <v>360</v>
      </c>
      <c r="O15" s="231">
        <f t="shared" si="3"/>
        <v>1920</v>
      </c>
      <c r="P15" s="231">
        <f t="shared" si="4"/>
        <v>10080</v>
      </c>
    </row>
    <row r="16" spans="1:17" s="229" customFormat="1" ht="84" x14ac:dyDescent="0.2">
      <c r="A16" s="225"/>
      <c r="B16" s="225" t="s">
        <v>5020</v>
      </c>
      <c r="C16" s="225" t="s">
        <v>5021</v>
      </c>
      <c r="D16" s="336" t="s">
        <v>5022</v>
      </c>
      <c r="E16" s="231">
        <v>11500</v>
      </c>
      <c r="F16" s="460">
        <v>0.16</v>
      </c>
      <c r="G16" s="231">
        <f>+E16*F16</f>
        <v>1840</v>
      </c>
      <c r="H16" s="231">
        <v>0</v>
      </c>
      <c r="I16" s="227">
        <v>0.08</v>
      </c>
      <c r="J16" s="231">
        <f t="shared" si="0"/>
        <v>920</v>
      </c>
      <c r="K16" s="227">
        <v>0.05</v>
      </c>
      <c r="L16" s="231">
        <f t="shared" si="1"/>
        <v>575</v>
      </c>
      <c r="M16" s="227">
        <v>0.03</v>
      </c>
      <c r="N16" s="231">
        <f t="shared" si="2"/>
        <v>345</v>
      </c>
      <c r="O16" s="231">
        <f t="shared" si="3"/>
        <v>1840</v>
      </c>
      <c r="P16" s="231">
        <f t="shared" si="4"/>
        <v>9660</v>
      </c>
    </row>
    <row r="17" spans="1:17" s="229" customFormat="1" ht="21" x14ac:dyDescent="0.2">
      <c r="A17" s="225"/>
      <c r="B17" s="225"/>
      <c r="C17" s="225"/>
      <c r="D17" s="336"/>
      <c r="E17" s="231"/>
      <c r="F17" s="460"/>
      <c r="G17" s="231"/>
      <c r="H17" s="231"/>
      <c r="I17" s="462"/>
      <c r="J17" s="231"/>
      <c r="K17" s="227"/>
      <c r="L17" s="231"/>
      <c r="M17" s="462"/>
      <c r="N17" s="231"/>
      <c r="O17" s="231"/>
      <c r="P17" s="231"/>
    </row>
    <row r="18" spans="1:17" s="688" customFormat="1" ht="21.75" x14ac:dyDescent="0.2">
      <c r="A18" s="823" t="s">
        <v>1716</v>
      </c>
      <c r="B18" s="824"/>
      <c r="C18" s="824"/>
      <c r="D18" s="825"/>
      <c r="E18" s="686">
        <f>SUM(E11:E17)</f>
        <v>923700</v>
      </c>
      <c r="F18" s="686"/>
      <c r="G18" s="686">
        <f>SUM(G11:G17)</f>
        <v>3760</v>
      </c>
      <c r="H18" s="686">
        <f>SUM(H11:H17)</f>
        <v>54012</v>
      </c>
      <c r="I18" s="686"/>
      <c r="J18" s="686">
        <f>SUM(J11:J17)</f>
        <v>24385</v>
      </c>
      <c r="K18" s="686"/>
      <c r="L18" s="686">
        <f>SUM(L11:L17)</f>
        <v>19179</v>
      </c>
      <c r="M18" s="686"/>
      <c r="N18" s="686">
        <f>SUM(N11:N17)</f>
        <v>14208</v>
      </c>
      <c r="O18" s="686">
        <f>SUM(O11:O17)</f>
        <v>57772</v>
      </c>
      <c r="P18" s="686">
        <f>SUM(P11:P17)</f>
        <v>865928</v>
      </c>
      <c r="Q18" s="687"/>
    </row>
    <row r="19" spans="1:17" s="447" customFormat="1" ht="23.25" x14ac:dyDescent="0.2">
      <c r="A19" s="780" t="s">
        <v>185</v>
      </c>
      <c r="B19" s="780"/>
      <c r="C19" s="780"/>
      <c r="D19" s="781"/>
      <c r="E19" s="782"/>
      <c r="F19" s="783"/>
      <c r="G19" s="784"/>
      <c r="H19" s="784"/>
      <c r="I19" s="785"/>
      <c r="J19" s="784"/>
      <c r="K19" s="785"/>
      <c r="L19" s="784"/>
      <c r="M19" s="785"/>
      <c r="N19" s="784"/>
      <c r="O19" s="784"/>
      <c r="P19" s="784"/>
      <c r="Q19" s="693"/>
    </row>
    <row r="20" spans="1:17" s="229" customFormat="1" ht="126" x14ac:dyDescent="0.2">
      <c r="A20" s="225"/>
      <c r="B20" s="225" t="s">
        <v>5009</v>
      </c>
      <c r="C20" s="225" t="s">
        <v>5023</v>
      </c>
      <c r="D20" s="336" t="s">
        <v>5024</v>
      </c>
      <c r="E20" s="231">
        <v>50000</v>
      </c>
      <c r="F20" s="460">
        <v>0.06</v>
      </c>
      <c r="G20" s="231">
        <v>0</v>
      </c>
      <c r="H20" s="231">
        <f>+E20*F20</f>
        <v>3000</v>
      </c>
      <c r="I20" s="462">
        <v>2.5000000000000001E-2</v>
      </c>
      <c r="J20" s="231">
        <f>E20*I20</f>
        <v>1250</v>
      </c>
      <c r="K20" s="227">
        <v>0.02</v>
      </c>
      <c r="L20" s="231">
        <f>+E20*K20</f>
        <v>1000</v>
      </c>
      <c r="M20" s="462">
        <v>1.4999999999999999E-2</v>
      </c>
      <c r="N20" s="231">
        <f>+E20*M20</f>
        <v>750</v>
      </c>
      <c r="O20" s="231">
        <f>SUM(J20+L20+N20)</f>
        <v>3000</v>
      </c>
      <c r="P20" s="231">
        <f>+E20-O20</f>
        <v>47000</v>
      </c>
    </row>
    <row r="21" spans="1:17" s="229" customFormat="1" ht="105" x14ac:dyDescent="0.2">
      <c r="A21" s="225"/>
      <c r="B21" s="225" t="s">
        <v>5025</v>
      </c>
      <c r="C21" s="225" t="s">
        <v>5026</v>
      </c>
      <c r="D21" s="336" t="s">
        <v>5027</v>
      </c>
      <c r="E21" s="231">
        <v>223630</v>
      </c>
      <c r="F21" s="460">
        <v>0.06</v>
      </c>
      <c r="G21" s="231">
        <v>0</v>
      </c>
      <c r="H21" s="231">
        <f>+E21*F21</f>
        <v>13417.8</v>
      </c>
      <c r="I21" s="462">
        <v>2.5000000000000001E-2</v>
      </c>
      <c r="J21" s="231">
        <f>E21*I21</f>
        <v>5590.75</v>
      </c>
      <c r="K21" s="227">
        <v>0.02</v>
      </c>
      <c r="L21" s="231">
        <f>+E21*K21</f>
        <v>4472.6000000000004</v>
      </c>
      <c r="M21" s="462">
        <v>1.4999999999999999E-2</v>
      </c>
      <c r="N21" s="231">
        <f>+E21*M21</f>
        <v>3354.45</v>
      </c>
      <c r="O21" s="231">
        <f>SUM(J21+L21+N21)</f>
        <v>13417.8</v>
      </c>
      <c r="P21" s="231">
        <f>+E21-O21</f>
        <v>210212.2</v>
      </c>
    </row>
    <row r="22" spans="1:17" s="229" customFormat="1" ht="126" x14ac:dyDescent="0.2">
      <c r="A22" s="225"/>
      <c r="B22" s="225" t="s">
        <v>5017</v>
      </c>
      <c r="C22" s="225" t="s">
        <v>5028</v>
      </c>
      <c r="D22" s="336" t="s">
        <v>5029</v>
      </c>
      <c r="E22" s="231">
        <v>50000</v>
      </c>
      <c r="F22" s="460">
        <v>0.06</v>
      </c>
      <c r="G22" s="231">
        <v>0</v>
      </c>
      <c r="H22" s="231">
        <f>+E22*F22</f>
        <v>3000</v>
      </c>
      <c r="I22" s="462">
        <v>2.5000000000000001E-2</v>
      </c>
      <c r="J22" s="231">
        <f>E22*I22</f>
        <v>1250</v>
      </c>
      <c r="K22" s="227">
        <v>0.02</v>
      </c>
      <c r="L22" s="231">
        <f>+E22*K22</f>
        <v>1000</v>
      </c>
      <c r="M22" s="462">
        <v>1.4999999999999999E-2</v>
      </c>
      <c r="N22" s="231">
        <f>+E22*M22</f>
        <v>750</v>
      </c>
      <c r="O22" s="231">
        <f>SUM(J22+L22+N22)</f>
        <v>3000</v>
      </c>
      <c r="P22" s="231">
        <f>+E22-O22</f>
        <v>47000</v>
      </c>
    </row>
    <row r="23" spans="1:17" s="229" customFormat="1" ht="126" x14ac:dyDescent="0.2">
      <c r="A23" s="225"/>
      <c r="B23" s="225" t="s">
        <v>5030</v>
      </c>
      <c r="C23" s="225" t="s">
        <v>5031</v>
      </c>
      <c r="D23" s="336" t="s">
        <v>5032</v>
      </c>
      <c r="E23" s="231">
        <v>335445</v>
      </c>
      <c r="F23" s="460">
        <v>0.06</v>
      </c>
      <c r="G23" s="231">
        <v>0</v>
      </c>
      <c r="H23" s="231">
        <v>20126.7</v>
      </c>
      <c r="I23" s="462">
        <v>2.5000000000000001E-2</v>
      </c>
      <c r="J23" s="231">
        <v>8386.1200000000008</v>
      </c>
      <c r="K23" s="227">
        <v>0.02</v>
      </c>
      <c r="L23" s="231">
        <v>6708.9000000000005</v>
      </c>
      <c r="M23" s="462">
        <v>1.4999999999999999E-2</v>
      </c>
      <c r="N23" s="231">
        <v>5031.68</v>
      </c>
      <c r="O23" s="231">
        <v>20126.7</v>
      </c>
      <c r="P23" s="231">
        <f>+E23-O23</f>
        <v>315318.3</v>
      </c>
    </row>
    <row r="24" spans="1:17" s="229" customFormat="1" ht="84" x14ac:dyDescent="0.2">
      <c r="A24" s="225"/>
      <c r="B24" s="225" t="s">
        <v>5218</v>
      </c>
      <c r="C24" s="225" t="s">
        <v>5219</v>
      </c>
      <c r="D24" s="336" t="s">
        <v>5220</v>
      </c>
      <c r="E24" s="231">
        <v>73000</v>
      </c>
      <c r="F24" s="460">
        <v>0.16</v>
      </c>
      <c r="G24" s="231">
        <f>+E24*F24</f>
        <v>11680</v>
      </c>
      <c r="H24" s="231">
        <v>0</v>
      </c>
      <c r="I24" s="227">
        <v>0.08</v>
      </c>
      <c r="J24" s="231">
        <f>E24*I24</f>
        <v>5840</v>
      </c>
      <c r="K24" s="227">
        <v>0.05</v>
      </c>
      <c r="L24" s="231">
        <f>+E24*K24</f>
        <v>3650</v>
      </c>
      <c r="M24" s="227">
        <v>0.03</v>
      </c>
      <c r="N24" s="231">
        <f>+E24*M24</f>
        <v>2190</v>
      </c>
      <c r="O24" s="231">
        <f>SUM(J24+L24+N24)</f>
        <v>11680</v>
      </c>
      <c r="P24" s="231">
        <f>+E24-O24</f>
        <v>61320</v>
      </c>
    </row>
    <row r="25" spans="1:17" s="229" customFormat="1" ht="21" x14ac:dyDescent="0.2">
      <c r="A25" s="225"/>
      <c r="B25" s="225"/>
      <c r="C25" s="225"/>
      <c r="D25" s="336"/>
      <c r="E25" s="231"/>
      <c r="F25" s="460"/>
      <c r="G25" s="231"/>
      <c r="H25" s="231"/>
      <c r="I25" s="462"/>
      <c r="J25" s="231"/>
      <c r="K25" s="227"/>
      <c r="L25" s="231"/>
      <c r="M25" s="462"/>
      <c r="N25" s="231"/>
      <c r="O25" s="231"/>
      <c r="P25" s="231"/>
    </row>
    <row r="26" spans="1:17" s="688" customFormat="1" ht="21.75" x14ac:dyDescent="0.2">
      <c r="A26" s="823" t="s">
        <v>1282</v>
      </c>
      <c r="B26" s="824"/>
      <c r="C26" s="824"/>
      <c r="D26" s="825"/>
      <c r="E26" s="686">
        <f>SUM(E20:E25)</f>
        <v>732075</v>
      </c>
      <c r="F26" s="686"/>
      <c r="G26" s="686">
        <f>SUM(G20:G25)</f>
        <v>11680</v>
      </c>
      <c r="H26" s="686">
        <f>SUM(H20:H25)</f>
        <v>39544.5</v>
      </c>
      <c r="I26" s="686"/>
      <c r="J26" s="686">
        <f>SUM(J20:J25)</f>
        <v>22316.870000000003</v>
      </c>
      <c r="K26" s="686"/>
      <c r="L26" s="686">
        <f>SUM(L20:L25)</f>
        <v>16831.5</v>
      </c>
      <c r="M26" s="686"/>
      <c r="N26" s="686">
        <f>SUM(N20:N25)</f>
        <v>12076.130000000001</v>
      </c>
      <c r="O26" s="686">
        <f>SUM(O20:O25)</f>
        <v>51224.5</v>
      </c>
      <c r="P26" s="686">
        <f>SUM(P20:P25)</f>
        <v>680850.5</v>
      </c>
      <c r="Q26" s="687"/>
    </row>
    <row r="27" spans="1:17" s="447" customFormat="1" ht="23.25" hidden="1" customHeight="1" x14ac:dyDescent="0.2">
      <c r="A27" s="780" t="s">
        <v>205</v>
      </c>
      <c r="B27" s="779"/>
      <c r="C27" s="780"/>
      <c r="D27" s="781"/>
      <c r="E27" s="782"/>
      <c r="F27" s="783"/>
      <c r="G27" s="784"/>
      <c r="H27" s="784"/>
      <c r="I27" s="785"/>
      <c r="J27" s="784"/>
      <c r="K27" s="785"/>
      <c r="L27" s="784"/>
      <c r="M27" s="785"/>
      <c r="N27" s="784"/>
      <c r="O27" s="784"/>
      <c r="P27" s="784"/>
      <c r="Q27" s="693"/>
    </row>
    <row r="28" spans="1:17" s="229" customFormat="1" ht="21" hidden="1" customHeight="1" x14ac:dyDescent="0.2">
      <c r="A28" s="225"/>
      <c r="B28" s="225"/>
      <c r="C28" s="225"/>
      <c r="D28" s="336"/>
      <c r="E28" s="231"/>
      <c r="F28" s="460"/>
      <c r="G28" s="231"/>
      <c r="H28" s="231"/>
      <c r="I28" s="227"/>
      <c r="J28" s="231"/>
      <c r="K28" s="227"/>
      <c r="L28" s="231"/>
      <c r="M28" s="227"/>
      <c r="N28" s="231"/>
      <c r="O28" s="231"/>
      <c r="P28" s="231"/>
    </row>
    <row r="29" spans="1:17" s="232" customFormat="1" ht="21" hidden="1" customHeight="1" x14ac:dyDescent="0.2">
      <c r="A29" s="225"/>
      <c r="B29" s="225"/>
      <c r="C29" s="225"/>
      <c r="D29" s="336"/>
      <c r="E29" s="231"/>
      <c r="F29" s="461"/>
      <c r="G29" s="231"/>
      <c r="H29" s="231"/>
      <c r="I29" s="462"/>
      <c r="J29" s="231"/>
      <c r="K29" s="227"/>
      <c r="L29" s="231"/>
      <c r="M29" s="462"/>
      <c r="N29" s="231"/>
      <c r="O29" s="231"/>
      <c r="P29" s="231"/>
      <c r="Q29" s="418"/>
    </row>
    <row r="30" spans="1:17" s="688" customFormat="1" ht="21.75" hidden="1" customHeight="1" x14ac:dyDescent="0.2">
      <c r="A30" s="823" t="s">
        <v>1734</v>
      </c>
      <c r="B30" s="824"/>
      <c r="C30" s="824"/>
      <c r="D30" s="825"/>
      <c r="E30" s="694">
        <f>SUM(E28:E29)</f>
        <v>0</v>
      </c>
      <c r="F30" s="694"/>
      <c r="G30" s="694">
        <f>SUM(G28:G29)</f>
        <v>0</v>
      </c>
      <c r="H30" s="694">
        <f>SUM(H28:H29)</f>
        <v>0</v>
      </c>
      <c r="I30" s="694"/>
      <c r="J30" s="694">
        <f>SUM(J28:J29)</f>
        <v>0</v>
      </c>
      <c r="K30" s="694"/>
      <c r="L30" s="694">
        <f>SUM(L28:L29)</f>
        <v>0</v>
      </c>
      <c r="M30" s="694"/>
      <c r="N30" s="694">
        <f>SUM(N28:N29)</f>
        <v>0</v>
      </c>
      <c r="O30" s="694">
        <f>SUM(O28:O29)</f>
        <v>0</v>
      </c>
      <c r="P30" s="694">
        <f>SUM(P28:P29)</f>
        <v>0</v>
      </c>
      <c r="Q30" s="687"/>
    </row>
    <row r="31" spans="1:17" s="447" customFormat="1" ht="23.25" x14ac:dyDescent="0.2">
      <c r="A31" s="779" t="s">
        <v>218</v>
      </c>
      <c r="B31" s="779"/>
      <c r="C31" s="780"/>
      <c r="D31" s="781"/>
      <c r="E31" s="782"/>
      <c r="F31" s="783"/>
      <c r="G31" s="784"/>
      <c r="H31" s="784"/>
      <c r="I31" s="785"/>
      <c r="J31" s="784"/>
      <c r="K31" s="785"/>
      <c r="L31" s="784"/>
      <c r="M31" s="785"/>
      <c r="N31" s="784"/>
      <c r="O31" s="784"/>
      <c r="P31" s="784"/>
      <c r="Q31" s="693"/>
    </row>
    <row r="32" spans="1:17" s="229" customFormat="1" ht="126" x14ac:dyDescent="0.2">
      <c r="A32" s="225"/>
      <c r="B32" s="225" t="s">
        <v>5033</v>
      </c>
      <c r="C32" s="225" t="s">
        <v>5034</v>
      </c>
      <c r="D32" s="336" t="s">
        <v>5035</v>
      </c>
      <c r="E32" s="231">
        <v>39114</v>
      </c>
      <c r="F32" s="460">
        <v>0.06</v>
      </c>
      <c r="G32" s="231">
        <v>0</v>
      </c>
      <c r="H32" s="231">
        <f>+E32*F32</f>
        <v>2346.8399999999997</v>
      </c>
      <c r="I32" s="462">
        <v>2.5000000000000001E-2</v>
      </c>
      <c r="J32" s="231">
        <f>E32*I32</f>
        <v>977.85</v>
      </c>
      <c r="K32" s="227">
        <v>0.02</v>
      </c>
      <c r="L32" s="231">
        <f>+E32*K32</f>
        <v>782.28</v>
      </c>
      <c r="M32" s="462">
        <v>1.4999999999999999E-2</v>
      </c>
      <c r="N32" s="231">
        <f>+E32*M32</f>
        <v>586.70999999999992</v>
      </c>
      <c r="O32" s="231">
        <f>SUM(J32+L32+N32)</f>
        <v>2346.84</v>
      </c>
      <c r="P32" s="231">
        <f>+E32-O32</f>
        <v>36767.160000000003</v>
      </c>
    </row>
    <row r="33" spans="1:17" s="229" customFormat="1" ht="105" x14ac:dyDescent="0.2">
      <c r="A33" s="225"/>
      <c r="B33" s="225" t="s">
        <v>5036</v>
      </c>
      <c r="C33" s="225" t="s">
        <v>5037</v>
      </c>
      <c r="D33" s="336" t="s">
        <v>5038</v>
      </c>
      <c r="E33" s="231">
        <v>132500</v>
      </c>
      <c r="F33" s="460">
        <v>0.16</v>
      </c>
      <c r="G33" s="231">
        <f>+E33*F33</f>
        <v>21200</v>
      </c>
      <c r="H33" s="231">
        <v>0</v>
      </c>
      <c r="I33" s="227">
        <v>0.08</v>
      </c>
      <c r="J33" s="231">
        <f>E33*I33</f>
        <v>10600</v>
      </c>
      <c r="K33" s="227">
        <v>0.05</v>
      </c>
      <c r="L33" s="231">
        <f>+E33*K33</f>
        <v>6625</v>
      </c>
      <c r="M33" s="227">
        <v>0.03</v>
      </c>
      <c r="N33" s="231">
        <f>+E33*M33</f>
        <v>3975</v>
      </c>
      <c r="O33" s="231">
        <f>SUM(J33+L33+N33)</f>
        <v>21200</v>
      </c>
      <c r="P33" s="231">
        <f>+E33-O33</f>
        <v>111300</v>
      </c>
    </row>
    <row r="34" spans="1:17" s="229" customFormat="1" ht="84" x14ac:dyDescent="0.2">
      <c r="A34" s="225"/>
      <c r="B34" s="225" t="s">
        <v>5030</v>
      </c>
      <c r="C34" s="225" t="s">
        <v>5039</v>
      </c>
      <c r="D34" s="336" t="s">
        <v>5040</v>
      </c>
      <c r="E34" s="231">
        <v>10000</v>
      </c>
      <c r="F34" s="460">
        <v>0.06</v>
      </c>
      <c r="G34" s="231">
        <v>0</v>
      </c>
      <c r="H34" s="231">
        <f>+E34*F34</f>
        <v>600</v>
      </c>
      <c r="I34" s="462">
        <v>2.5000000000000001E-2</v>
      </c>
      <c r="J34" s="231">
        <f>E34*I34</f>
        <v>250</v>
      </c>
      <c r="K34" s="227">
        <v>0.02</v>
      </c>
      <c r="L34" s="231">
        <f>+E34*K34</f>
        <v>200</v>
      </c>
      <c r="M34" s="462">
        <v>1.4999999999999999E-2</v>
      </c>
      <c r="N34" s="231">
        <f>+E34*M34</f>
        <v>150</v>
      </c>
      <c r="O34" s="231">
        <f>SUM(J34+L34+N34)</f>
        <v>600</v>
      </c>
      <c r="P34" s="231">
        <f>+E34-O34</f>
        <v>9400</v>
      </c>
    </row>
    <row r="35" spans="1:17" s="229" customFormat="1" ht="105" x14ac:dyDescent="0.2">
      <c r="A35" s="225"/>
      <c r="B35" s="225" t="s">
        <v>5221</v>
      </c>
      <c r="C35" s="225" t="s">
        <v>5222</v>
      </c>
      <c r="D35" s="336" t="s">
        <v>5223</v>
      </c>
      <c r="E35" s="231">
        <v>465500</v>
      </c>
      <c r="F35" s="460">
        <v>0.16</v>
      </c>
      <c r="G35" s="231">
        <f>+E35*F35</f>
        <v>74480</v>
      </c>
      <c r="H35" s="231">
        <v>0</v>
      </c>
      <c r="I35" s="227">
        <v>0.08</v>
      </c>
      <c r="J35" s="231">
        <f>E35*I35</f>
        <v>37240</v>
      </c>
      <c r="K35" s="227">
        <v>0.05</v>
      </c>
      <c r="L35" s="231">
        <f>+E35*K35</f>
        <v>23275</v>
      </c>
      <c r="M35" s="227">
        <v>0.03</v>
      </c>
      <c r="N35" s="231">
        <f>+E35*M35</f>
        <v>13965</v>
      </c>
      <c r="O35" s="231">
        <f>SUM(J35+L35+N35)</f>
        <v>74480</v>
      </c>
      <c r="P35" s="231">
        <f>+E35-O35</f>
        <v>391020</v>
      </c>
    </row>
    <row r="36" spans="1:17" s="229" customFormat="1" ht="21" x14ac:dyDescent="0.2">
      <c r="A36" s="225"/>
      <c r="B36" s="225"/>
      <c r="C36" s="225"/>
      <c r="D36" s="336"/>
      <c r="E36" s="231"/>
      <c r="F36" s="460"/>
      <c r="G36" s="231"/>
      <c r="H36" s="231"/>
      <c r="I36" s="462"/>
      <c r="J36" s="231"/>
      <c r="K36" s="227"/>
      <c r="L36" s="231"/>
      <c r="M36" s="462"/>
      <c r="N36" s="231"/>
      <c r="O36" s="231"/>
      <c r="P36" s="231"/>
    </row>
    <row r="37" spans="1:17" s="688" customFormat="1" ht="21.75" x14ac:dyDescent="0.2">
      <c r="A37" s="823" t="s">
        <v>1332</v>
      </c>
      <c r="B37" s="824"/>
      <c r="C37" s="824"/>
      <c r="D37" s="825"/>
      <c r="E37" s="686">
        <f>SUM(E32:E36)</f>
        <v>647114</v>
      </c>
      <c r="F37" s="686"/>
      <c r="G37" s="686">
        <f>SUM(G32:G36)</f>
        <v>95680</v>
      </c>
      <c r="H37" s="686">
        <f>SUM(H32:H36)</f>
        <v>2946.8399999999997</v>
      </c>
      <c r="I37" s="686"/>
      <c r="J37" s="686">
        <f>SUM(J32:J36)</f>
        <v>49067.85</v>
      </c>
      <c r="K37" s="686"/>
      <c r="L37" s="686">
        <f>SUM(L32:L36)</f>
        <v>30882.28</v>
      </c>
      <c r="M37" s="686"/>
      <c r="N37" s="686">
        <f>SUM(N32:N36)</f>
        <v>18676.71</v>
      </c>
      <c r="O37" s="686">
        <f>SUM(O32:O36)</f>
        <v>98626.84</v>
      </c>
      <c r="P37" s="686">
        <f>SUM(P32:P36)</f>
        <v>548487.16</v>
      </c>
      <c r="Q37" s="687"/>
    </row>
    <row r="38" spans="1:17" s="447" customFormat="1" ht="23.25" customHeight="1" x14ac:dyDescent="0.2">
      <c r="A38" s="779" t="s">
        <v>256</v>
      </c>
      <c r="B38" s="779"/>
      <c r="C38" s="780"/>
      <c r="D38" s="781"/>
      <c r="E38" s="782"/>
      <c r="F38" s="783"/>
      <c r="G38" s="784"/>
      <c r="H38" s="784"/>
      <c r="I38" s="785"/>
      <c r="J38" s="784"/>
      <c r="K38" s="785"/>
      <c r="L38" s="784"/>
      <c r="M38" s="785"/>
      <c r="N38" s="784"/>
      <c r="O38" s="784"/>
      <c r="P38" s="784"/>
      <c r="Q38" s="693"/>
    </row>
    <row r="39" spans="1:17" s="229" customFormat="1" ht="126.75" customHeight="1" x14ac:dyDescent="0.2">
      <c r="A39" s="225"/>
      <c r="B39" s="225" t="s">
        <v>5041</v>
      </c>
      <c r="C39" s="225" t="s">
        <v>5042</v>
      </c>
      <c r="D39" s="336" t="s">
        <v>5043</v>
      </c>
      <c r="E39" s="231">
        <v>344400</v>
      </c>
      <c r="F39" s="460">
        <v>0.06</v>
      </c>
      <c r="G39" s="231">
        <v>0</v>
      </c>
      <c r="H39" s="231">
        <f>+E39*F39</f>
        <v>20664</v>
      </c>
      <c r="I39" s="462">
        <v>2.5000000000000001E-2</v>
      </c>
      <c r="J39" s="231">
        <f>E39*I39</f>
        <v>8610</v>
      </c>
      <c r="K39" s="227">
        <v>0.02</v>
      </c>
      <c r="L39" s="231">
        <f>+E39*K39</f>
        <v>6888</v>
      </c>
      <c r="M39" s="462">
        <v>1.4999999999999999E-2</v>
      </c>
      <c r="N39" s="231">
        <f>+E39*M39</f>
        <v>5166</v>
      </c>
      <c r="O39" s="231">
        <f>SUM(J39+L39+N39)</f>
        <v>20664</v>
      </c>
      <c r="P39" s="231">
        <f>+E39-O39</f>
        <v>323736</v>
      </c>
    </row>
    <row r="40" spans="1:17" s="229" customFormat="1" ht="147" x14ac:dyDescent="0.2">
      <c r="A40" s="225"/>
      <c r="B40" s="225" t="s">
        <v>5020</v>
      </c>
      <c r="C40" s="225" t="s">
        <v>5044</v>
      </c>
      <c r="D40" s="336" t="s">
        <v>5045</v>
      </c>
      <c r="E40" s="231">
        <v>302400</v>
      </c>
      <c r="F40" s="460">
        <v>0.06</v>
      </c>
      <c r="G40" s="231">
        <v>0</v>
      </c>
      <c r="H40" s="231">
        <f>+E40*F40</f>
        <v>18144</v>
      </c>
      <c r="I40" s="462">
        <v>2.5000000000000001E-2</v>
      </c>
      <c r="J40" s="231">
        <f>E40*I40</f>
        <v>7560</v>
      </c>
      <c r="K40" s="227">
        <v>0.02</v>
      </c>
      <c r="L40" s="231">
        <f>+E40*K40</f>
        <v>6048</v>
      </c>
      <c r="M40" s="462">
        <v>1.4999999999999999E-2</v>
      </c>
      <c r="N40" s="231">
        <f>+E40*M40</f>
        <v>4536</v>
      </c>
      <c r="O40" s="231">
        <f>SUM(J40+L40+N40)</f>
        <v>18144</v>
      </c>
      <c r="P40" s="231">
        <f>+E40-O40</f>
        <v>284256</v>
      </c>
    </row>
    <row r="41" spans="1:17" s="229" customFormat="1" ht="129" customHeight="1" x14ac:dyDescent="0.2">
      <c r="A41" s="225"/>
      <c r="B41" s="225" t="s">
        <v>5224</v>
      </c>
      <c r="C41" s="225" t="s">
        <v>5225</v>
      </c>
      <c r="D41" s="336" t="s">
        <v>5226</v>
      </c>
      <c r="E41" s="231">
        <v>231000</v>
      </c>
      <c r="F41" s="460">
        <v>0.06</v>
      </c>
      <c r="G41" s="231">
        <v>0</v>
      </c>
      <c r="H41" s="231">
        <f>+E41*F41</f>
        <v>13860</v>
      </c>
      <c r="I41" s="462">
        <v>2.5000000000000001E-2</v>
      </c>
      <c r="J41" s="231">
        <f>E41*I41</f>
        <v>5775</v>
      </c>
      <c r="K41" s="227">
        <v>0.02</v>
      </c>
      <c r="L41" s="231">
        <f>+E41*K41</f>
        <v>4620</v>
      </c>
      <c r="M41" s="462">
        <v>1.4999999999999999E-2</v>
      </c>
      <c r="N41" s="231">
        <f>+E41*M41</f>
        <v>3465</v>
      </c>
      <c r="O41" s="231">
        <f>SUM(J41+L41+N41)</f>
        <v>13860</v>
      </c>
      <c r="P41" s="231">
        <f>+E41-O41</f>
        <v>217140</v>
      </c>
    </row>
    <row r="42" spans="1:17" s="229" customFormat="1" ht="21" customHeight="1" x14ac:dyDescent="0.2">
      <c r="A42" s="220"/>
      <c r="B42" s="220"/>
      <c r="C42" s="220"/>
      <c r="D42" s="335"/>
      <c r="E42" s="221"/>
      <c r="F42" s="461"/>
      <c r="G42" s="231"/>
      <c r="H42" s="231"/>
      <c r="I42" s="227"/>
      <c r="J42" s="231"/>
      <c r="K42" s="227"/>
      <c r="L42" s="231"/>
      <c r="M42" s="227"/>
      <c r="N42" s="231"/>
      <c r="O42" s="231"/>
      <c r="P42" s="231"/>
      <c r="Q42" s="86"/>
    </row>
    <row r="43" spans="1:17" s="688" customFormat="1" ht="21.75" customHeight="1" x14ac:dyDescent="0.2">
      <c r="A43" s="823" t="s">
        <v>1724</v>
      </c>
      <c r="B43" s="824"/>
      <c r="C43" s="824"/>
      <c r="D43" s="825"/>
      <c r="E43" s="686">
        <f>SUM(E39:E42)</f>
        <v>877800</v>
      </c>
      <c r="F43" s="686"/>
      <c r="G43" s="686">
        <f>SUM(G39:G42)</f>
        <v>0</v>
      </c>
      <c r="H43" s="686">
        <f>SUM(H39:H42)</f>
        <v>52668</v>
      </c>
      <c r="I43" s="686"/>
      <c r="J43" s="686">
        <f>SUM(J39:J42)</f>
        <v>21945</v>
      </c>
      <c r="K43" s="686"/>
      <c r="L43" s="686">
        <f>SUM(L39:L42)</f>
        <v>17556</v>
      </c>
      <c r="M43" s="686"/>
      <c r="N43" s="686">
        <f>SUM(N39:N42)</f>
        <v>13167</v>
      </c>
      <c r="O43" s="686">
        <f>SUM(O39:O42)</f>
        <v>52668</v>
      </c>
      <c r="P43" s="686">
        <f>SUM(P39:P42)</f>
        <v>825132</v>
      </c>
      <c r="Q43" s="687"/>
    </row>
    <row r="44" spans="1:17" s="447" customFormat="1" ht="23.25" x14ac:dyDescent="0.2">
      <c r="A44" s="779" t="s">
        <v>487</v>
      </c>
      <c r="B44" s="779"/>
      <c r="C44" s="780"/>
      <c r="D44" s="781"/>
      <c r="E44" s="782"/>
      <c r="F44" s="783"/>
      <c r="G44" s="784"/>
      <c r="H44" s="784"/>
      <c r="I44" s="785"/>
      <c r="J44" s="784"/>
      <c r="K44" s="785"/>
      <c r="L44" s="784"/>
      <c r="M44" s="785"/>
      <c r="N44" s="784"/>
      <c r="O44" s="784"/>
      <c r="P44" s="784"/>
      <c r="Q44" s="693"/>
    </row>
    <row r="45" spans="1:17" s="229" customFormat="1" ht="84" x14ac:dyDescent="0.2">
      <c r="A45" s="225"/>
      <c r="B45" s="225" t="s">
        <v>5009</v>
      </c>
      <c r="C45" s="225" t="s">
        <v>5046</v>
      </c>
      <c r="D45" s="336" t="s">
        <v>5047</v>
      </c>
      <c r="E45" s="231">
        <v>3205</v>
      </c>
      <c r="F45" s="460">
        <v>0.16</v>
      </c>
      <c r="G45" s="231">
        <f>+E45*F45</f>
        <v>512.79999999999995</v>
      </c>
      <c r="H45" s="231">
        <v>0</v>
      </c>
      <c r="I45" s="227">
        <v>0.08</v>
      </c>
      <c r="J45" s="231">
        <f>E45*I45</f>
        <v>256.39999999999998</v>
      </c>
      <c r="K45" s="227">
        <v>0.05</v>
      </c>
      <c r="L45" s="231">
        <f>+E45*K45</f>
        <v>160.25</v>
      </c>
      <c r="M45" s="227">
        <v>0.03</v>
      </c>
      <c r="N45" s="231">
        <f>+E45*M45</f>
        <v>96.149999999999991</v>
      </c>
      <c r="O45" s="231">
        <f>SUM(J45+L45+N45)</f>
        <v>512.79999999999995</v>
      </c>
      <c r="P45" s="231">
        <f>+E45-O45</f>
        <v>2692.2</v>
      </c>
    </row>
    <row r="46" spans="1:17" s="229" customFormat="1" ht="84" x14ac:dyDescent="0.2">
      <c r="A46" s="225"/>
      <c r="B46" s="225" t="s">
        <v>5048</v>
      </c>
      <c r="C46" s="225" t="s">
        <v>5049</v>
      </c>
      <c r="D46" s="336" t="s">
        <v>5050</v>
      </c>
      <c r="E46" s="231">
        <v>1290</v>
      </c>
      <c r="F46" s="460">
        <v>0.16</v>
      </c>
      <c r="G46" s="231">
        <f>+E46*F46</f>
        <v>206.4</v>
      </c>
      <c r="H46" s="231">
        <v>0</v>
      </c>
      <c r="I46" s="227">
        <v>0.08</v>
      </c>
      <c r="J46" s="231">
        <f>E46*I46</f>
        <v>103.2</v>
      </c>
      <c r="K46" s="227">
        <v>0.05</v>
      </c>
      <c r="L46" s="231">
        <f>+E46*K46</f>
        <v>64.5</v>
      </c>
      <c r="M46" s="227">
        <v>0.03</v>
      </c>
      <c r="N46" s="231">
        <f>+E46*M46</f>
        <v>38.699999999999996</v>
      </c>
      <c r="O46" s="231">
        <f>SUM(J46+L46+N46)</f>
        <v>206.39999999999998</v>
      </c>
      <c r="P46" s="231">
        <f>+E46-O46</f>
        <v>1083.5999999999999</v>
      </c>
    </row>
    <row r="47" spans="1:17" s="229" customFormat="1" ht="84" x14ac:dyDescent="0.2">
      <c r="A47" s="225"/>
      <c r="B47" s="225" t="s">
        <v>5048</v>
      </c>
      <c r="C47" s="225" t="s">
        <v>5051</v>
      </c>
      <c r="D47" s="336" t="s">
        <v>5052</v>
      </c>
      <c r="E47" s="231">
        <v>2090</v>
      </c>
      <c r="F47" s="460">
        <v>0.16</v>
      </c>
      <c r="G47" s="231">
        <f>+E47*F47</f>
        <v>334.40000000000003</v>
      </c>
      <c r="H47" s="231">
        <v>0</v>
      </c>
      <c r="I47" s="227">
        <v>0.08</v>
      </c>
      <c r="J47" s="231">
        <f>E47*I47</f>
        <v>167.20000000000002</v>
      </c>
      <c r="K47" s="227">
        <v>0.05</v>
      </c>
      <c r="L47" s="231">
        <f>+E47*K47</f>
        <v>104.5</v>
      </c>
      <c r="M47" s="227">
        <v>0.03</v>
      </c>
      <c r="N47" s="231">
        <f>+E47*M47</f>
        <v>62.699999999999996</v>
      </c>
      <c r="O47" s="231">
        <f>SUM(J47+L47+N47)</f>
        <v>334.40000000000003</v>
      </c>
      <c r="P47" s="231">
        <f>+E47-O47</f>
        <v>1755.6</v>
      </c>
    </row>
    <row r="48" spans="1:17" s="229" customFormat="1" ht="84" x14ac:dyDescent="0.2">
      <c r="A48" s="225"/>
      <c r="B48" s="225" t="s">
        <v>5053</v>
      </c>
      <c r="C48" s="225" t="s">
        <v>5054</v>
      </c>
      <c r="D48" s="336" t="s">
        <v>5055</v>
      </c>
      <c r="E48" s="231">
        <v>2310</v>
      </c>
      <c r="F48" s="460">
        <v>0.16</v>
      </c>
      <c r="G48" s="231">
        <f>+E48*F48</f>
        <v>369.6</v>
      </c>
      <c r="H48" s="231">
        <v>0</v>
      </c>
      <c r="I48" s="227">
        <v>0.08</v>
      </c>
      <c r="J48" s="231">
        <f>E48*I48</f>
        <v>184.8</v>
      </c>
      <c r="K48" s="227">
        <v>0.05</v>
      </c>
      <c r="L48" s="231">
        <f>+E48*K48</f>
        <v>115.5</v>
      </c>
      <c r="M48" s="227">
        <v>0.03</v>
      </c>
      <c r="N48" s="231">
        <f>+E48*M48</f>
        <v>69.3</v>
      </c>
      <c r="O48" s="231">
        <f>SUM(J48+L48+N48)</f>
        <v>369.6</v>
      </c>
      <c r="P48" s="231">
        <f>+E48-O48</f>
        <v>1940.4</v>
      </c>
    </row>
    <row r="49" spans="1:22" s="229" customFormat="1" ht="84" x14ac:dyDescent="0.2">
      <c r="A49" s="225"/>
      <c r="B49" s="225" t="s">
        <v>5056</v>
      </c>
      <c r="C49" s="225" t="s">
        <v>5057</v>
      </c>
      <c r="D49" s="336" t="s">
        <v>5058</v>
      </c>
      <c r="E49" s="231">
        <v>3278</v>
      </c>
      <c r="F49" s="460">
        <v>0.16</v>
      </c>
      <c r="G49" s="231">
        <f>+E49*F49</f>
        <v>524.48</v>
      </c>
      <c r="H49" s="231">
        <v>0</v>
      </c>
      <c r="I49" s="227">
        <v>0.08</v>
      </c>
      <c r="J49" s="231">
        <f>E49*I49</f>
        <v>262.24</v>
      </c>
      <c r="K49" s="227">
        <v>0.05</v>
      </c>
      <c r="L49" s="231">
        <f>+E49*K49</f>
        <v>163.9</v>
      </c>
      <c r="M49" s="227">
        <v>0.03</v>
      </c>
      <c r="N49" s="231">
        <f>+E49*M49</f>
        <v>98.34</v>
      </c>
      <c r="O49" s="231">
        <f>SUM(J49+L49+N49)</f>
        <v>524.48</v>
      </c>
      <c r="P49" s="231">
        <f>+E49-O49</f>
        <v>2753.52</v>
      </c>
    </row>
    <row r="50" spans="1:22" s="229" customFormat="1" ht="21" x14ac:dyDescent="0.2">
      <c r="A50" s="225"/>
      <c r="B50" s="225"/>
      <c r="C50" s="225"/>
      <c r="D50" s="336"/>
      <c r="E50" s="231"/>
      <c r="F50" s="460"/>
      <c r="G50" s="231"/>
      <c r="H50" s="231"/>
      <c r="I50" s="227"/>
      <c r="J50" s="231"/>
      <c r="K50" s="227"/>
      <c r="L50" s="231"/>
      <c r="M50" s="227"/>
      <c r="N50" s="231"/>
      <c r="O50" s="231"/>
      <c r="P50" s="231"/>
    </row>
    <row r="51" spans="1:22" s="688" customFormat="1" ht="21.75" x14ac:dyDescent="0.2">
      <c r="A51" s="823" t="s">
        <v>1531</v>
      </c>
      <c r="B51" s="824"/>
      <c r="C51" s="824"/>
      <c r="D51" s="825"/>
      <c r="E51" s="686">
        <f>SUM(E45:E50)</f>
        <v>12173</v>
      </c>
      <c r="F51" s="686"/>
      <c r="G51" s="686">
        <f>SUM(G45:G50)</f>
        <v>1947.6799999999998</v>
      </c>
      <c r="H51" s="686">
        <f>SUM(H45:H50)</f>
        <v>0</v>
      </c>
      <c r="I51" s="686"/>
      <c r="J51" s="686">
        <f>SUM(J45:J50)</f>
        <v>973.83999999999992</v>
      </c>
      <c r="K51" s="686"/>
      <c r="L51" s="686">
        <f>SUM(L45:L50)</f>
        <v>608.65</v>
      </c>
      <c r="M51" s="686"/>
      <c r="N51" s="686">
        <f>SUM(N45:N50)</f>
        <v>365.18999999999994</v>
      </c>
      <c r="O51" s="686">
        <f>SUM(O45:O50)</f>
        <v>1947.6799999999998</v>
      </c>
      <c r="P51" s="686">
        <f>SUM(P45:P50)</f>
        <v>10225.32</v>
      </c>
      <c r="Q51" s="687"/>
    </row>
    <row r="52" spans="1:22" s="447" customFormat="1" ht="23.25" customHeight="1" x14ac:dyDescent="0.2">
      <c r="A52" s="780" t="s">
        <v>554</v>
      </c>
      <c r="B52" s="780"/>
      <c r="C52" s="780"/>
      <c r="D52" s="781"/>
      <c r="E52" s="782"/>
      <c r="F52" s="783"/>
      <c r="G52" s="784"/>
      <c r="H52" s="784"/>
      <c r="I52" s="785"/>
      <c r="J52" s="784"/>
      <c r="K52" s="785"/>
      <c r="L52" s="784"/>
      <c r="M52" s="785"/>
      <c r="N52" s="784"/>
      <c r="O52" s="784"/>
      <c r="P52" s="784"/>
      <c r="Q52" s="693"/>
    </row>
    <row r="53" spans="1:22" s="229" customFormat="1" ht="105" x14ac:dyDescent="0.2">
      <c r="A53" s="225"/>
      <c r="B53" s="225" t="s">
        <v>5059</v>
      </c>
      <c r="C53" s="225" t="s">
        <v>5060</v>
      </c>
      <c r="D53" s="336" t="s">
        <v>5061</v>
      </c>
      <c r="E53" s="231">
        <v>125000</v>
      </c>
      <c r="F53" s="460" t="s">
        <v>5062</v>
      </c>
      <c r="G53" s="231"/>
      <c r="H53" s="231">
        <v>0</v>
      </c>
      <c r="I53" s="227" t="s">
        <v>201</v>
      </c>
      <c r="J53" s="231">
        <v>0</v>
      </c>
      <c r="K53" s="227" t="s">
        <v>201</v>
      </c>
      <c r="L53" s="231">
        <v>0</v>
      </c>
      <c r="M53" s="227" t="s">
        <v>201</v>
      </c>
      <c r="N53" s="231">
        <v>0</v>
      </c>
      <c r="O53" s="231">
        <f>SUM(J53+L53+N53)</f>
        <v>0</v>
      </c>
      <c r="P53" s="231">
        <f>+E53-O53</f>
        <v>125000</v>
      </c>
    </row>
    <row r="54" spans="1:22" s="229" customFormat="1" ht="84" x14ac:dyDescent="0.2">
      <c r="A54" s="225"/>
      <c r="B54" s="225" t="s">
        <v>5227</v>
      </c>
      <c r="C54" s="225" t="s">
        <v>5228</v>
      </c>
      <c r="D54" s="336" t="s">
        <v>5229</v>
      </c>
      <c r="E54" s="231">
        <v>32000</v>
      </c>
      <c r="F54" s="460">
        <v>0.16</v>
      </c>
      <c r="G54" s="231">
        <f>+E54*F54</f>
        <v>5120</v>
      </c>
      <c r="H54" s="231">
        <v>0</v>
      </c>
      <c r="I54" s="227">
        <v>0.08</v>
      </c>
      <c r="J54" s="231">
        <f>E54*I54</f>
        <v>2560</v>
      </c>
      <c r="K54" s="227">
        <v>0.05</v>
      </c>
      <c r="L54" s="231">
        <f>+E54*K54</f>
        <v>1600</v>
      </c>
      <c r="M54" s="227">
        <v>0.03</v>
      </c>
      <c r="N54" s="231">
        <f>+E54*M54</f>
        <v>960</v>
      </c>
      <c r="O54" s="231">
        <f>SUM(J54+L54+N54)</f>
        <v>5120</v>
      </c>
      <c r="P54" s="231">
        <f>+E54-O54</f>
        <v>26880</v>
      </c>
    </row>
    <row r="55" spans="1:22" s="229" customFormat="1" ht="21" customHeight="1" x14ac:dyDescent="0.2">
      <c r="A55" s="220"/>
      <c r="B55" s="220"/>
      <c r="C55" s="220"/>
      <c r="D55" s="335"/>
      <c r="E55" s="230"/>
      <c r="F55" s="461"/>
      <c r="G55" s="231"/>
      <c r="H55" s="231"/>
      <c r="I55" s="227"/>
      <c r="J55" s="231"/>
      <c r="K55" s="227"/>
      <c r="L55" s="231"/>
      <c r="M55" s="227"/>
      <c r="N55" s="231"/>
      <c r="O55" s="231"/>
      <c r="P55" s="231"/>
      <c r="Q55" s="86"/>
    </row>
    <row r="56" spans="1:22" s="688" customFormat="1" ht="21.75" customHeight="1" x14ac:dyDescent="0.2">
      <c r="A56" s="823" t="s">
        <v>1621</v>
      </c>
      <c r="B56" s="824"/>
      <c r="C56" s="824"/>
      <c r="D56" s="825"/>
      <c r="E56" s="686">
        <f>SUM(E53:E55)</f>
        <v>157000</v>
      </c>
      <c r="F56" s="686"/>
      <c r="G56" s="686">
        <f>SUM(G53:G55)</f>
        <v>5120</v>
      </c>
      <c r="H56" s="686">
        <f>SUM(H53:H55)</f>
        <v>0</v>
      </c>
      <c r="I56" s="686"/>
      <c r="J56" s="686">
        <f>SUM(J53:J55)</f>
        <v>2560</v>
      </c>
      <c r="K56" s="686"/>
      <c r="L56" s="686">
        <f>SUM(L53:L55)</f>
        <v>1600</v>
      </c>
      <c r="M56" s="686"/>
      <c r="N56" s="686">
        <f>SUM(N53:N55)</f>
        <v>960</v>
      </c>
      <c r="O56" s="686">
        <f>SUM(O53:O55)</f>
        <v>5120</v>
      </c>
      <c r="P56" s="686">
        <f>SUM(P53:P55)</f>
        <v>151880</v>
      </c>
      <c r="Q56" s="687"/>
    </row>
    <row r="57" spans="1:22" s="447" customFormat="1" ht="23.25" x14ac:dyDescent="0.2">
      <c r="A57" s="780" t="s">
        <v>565</v>
      </c>
      <c r="B57" s="780"/>
      <c r="C57" s="780"/>
      <c r="D57" s="781"/>
      <c r="E57" s="782"/>
      <c r="F57" s="783"/>
      <c r="G57" s="784"/>
      <c r="H57" s="784"/>
      <c r="I57" s="785"/>
      <c r="J57" s="784"/>
      <c r="K57" s="785"/>
      <c r="L57" s="784"/>
      <c r="M57" s="785"/>
      <c r="N57" s="784"/>
      <c r="O57" s="784"/>
      <c r="P57" s="784"/>
      <c r="Q57" s="693"/>
    </row>
    <row r="58" spans="1:22" s="229" customFormat="1" ht="126" x14ac:dyDescent="0.2">
      <c r="A58" s="225"/>
      <c r="B58" s="225" t="s">
        <v>4966</v>
      </c>
      <c r="C58" s="225" t="s">
        <v>4967</v>
      </c>
      <c r="D58" s="336" t="s">
        <v>4968</v>
      </c>
      <c r="E58" s="231">
        <v>196500</v>
      </c>
      <c r="F58" s="460">
        <v>0.16</v>
      </c>
      <c r="G58" s="231">
        <f t="shared" ref="G58:G75" si="5">+E58*F58</f>
        <v>31440</v>
      </c>
      <c r="H58" s="231">
        <v>0</v>
      </c>
      <c r="I58" s="227">
        <v>0.08</v>
      </c>
      <c r="J58" s="231">
        <f t="shared" ref="J58:J75" si="6">E58*I58</f>
        <v>15720</v>
      </c>
      <c r="K58" s="227">
        <v>0.05</v>
      </c>
      <c r="L58" s="231">
        <f t="shared" ref="L58:L75" si="7">+E58*K58</f>
        <v>9825</v>
      </c>
      <c r="M58" s="227">
        <v>0.03</v>
      </c>
      <c r="N58" s="231">
        <f t="shared" ref="N58:N75" si="8">+E58*M58</f>
        <v>5895</v>
      </c>
      <c r="O58" s="231">
        <f t="shared" ref="O58:O75" si="9">SUM(J58+L58+N58)</f>
        <v>31440</v>
      </c>
      <c r="P58" s="231">
        <f t="shared" ref="P58:P75" si="10">+E58-O58</f>
        <v>165060</v>
      </c>
      <c r="R58" s="776"/>
      <c r="S58" s="348"/>
      <c r="T58" s="348"/>
      <c r="U58" s="347"/>
      <c r="V58" s="348"/>
    </row>
    <row r="59" spans="1:22" s="229" customFormat="1" ht="84" x14ac:dyDescent="0.2">
      <c r="A59" s="225"/>
      <c r="B59" s="225" t="s">
        <v>4969</v>
      </c>
      <c r="C59" s="225" t="s">
        <v>4970</v>
      </c>
      <c r="D59" s="336" t="s">
        <v>4971</v>
      </c>
      <c r="E59" s="231">
        <v>30500</v>
      </c>
      <c r="F59" s="460">
        <v>0.16</v>
      </c>
      <c r="G59" s="231">
        <f t="shared" si="5"/>
        <v>4880</v>
      </c>
      <c r="H59" s="231">
        <v>0</v>
      </c>
      <c r="I59" s="227">
        <v>0.08</v>
      </c>
      <c r="J59" s="231">
        <f t="shared" si="6"/>
        <v>2440</v>
      </c>
      <c r="K59" s="227">
        <v>0.05</v>
      </c>
      <c r="L59" s="231">
        <f t="shared" si="7"/>
        <v>1525</v>
      </c>
      <c r="M59" s="227">
        <v>0.03</v>
      </c>
      <c r="N59" s="231">
        <f t="shared" si="8"/>
        <v>915</v>
      </c>
      <c r="O59" s="231">
        <f t="shared" si="9"/>
        <v>4880</v>
      </c>
      <c r="P59" s="231">
        <f t="shared" si="10"/>
        <v>25620</v>
      </c>
    </row>
    <row r="60" spans="1:22" s="229" customFormat="1" ht="84" x14ac:dyDescent="0.2">
      <c r="A60" s="225"/>
      <c r="B60" s="225" t="s">
        <v>4972</v>
      </c>
      <c r="C60" s="225" t="s">
        <v>4973</v>
      </c>
      <c r="D60" s="336" t="s">
        <v>4974</v>
      </c>
      <c r="E60" s="231">
        <v>25000</v>
      </c>
      <c r="F60" s="460">
        <v>0.16</v>
      </c>
      <c r="G60" s="231">
        <f t="shared" si="5"/>
        <v>4000</v>
      </c>
      <c r="H60" s="231">
        <v>0</v>
      </c>
      <c r="I60" s="227">
        <v>0.08</v>
      </c>
      <c r="J60" s="231">
        <f t="shared" si="6"/>
        <v>2000</v>
      </c>
      <c r="K60" s="227">
        <v>0.05</v>
      </c>
      <c r="L60" s="231">
        <f t="shared" si="7"/>
        <v>1250</v>
      </c>
      <c r="M60" s="227">
        <v>0.03</v>
      </c>
      <c r="N60" s="231">
        <f t="shared" si="8"/>
        <v>750</v>
      </c>
      <c r="O60" s="231">
        <f t="shared" si="9"/>
        <v>4000</v>
      </c>
      <c r="P60" s="231">
        <f t="shared" si="10"/>
        <v>21000</v>
      </c>
    </row>
    <row r="61" spans="1:22" s="229" customFormat="1" ht="105" x14ac:dyDescent="0.2">
      <c r="A61" s="225"/>
      <c r="B61" s="225" t="s">
        <v>4975</v>
      </c>
      <c r="C61" s="225" t="s">
        <v>4976</v>
      </c>
      <c r="D61" s="336" t="s">
        <v>4977</v>
      </c>
      <c r="E61" s="231">
        <v>23000</v>
      </c>
      <c r="F61" s="460">
        <v>0.16</v>
      </c>
      <c r="G61" s="231">
        <f t="shared" si="5"/>
        <v>3680</v>
      </c>
      <c r="H61" s="231">
        <v>0</v>
      </c>
      <c r="I61" s="227">
        <v>0.08</v>
      </c>
      <c r="J61" s="231">
        <f t="shared" si="6"/>
        <v>1840</v>
      </c>
      <c r="K61" s="227">
        <v>0.05</v>
      </c>
      <c r="L61" s="231">
        <f t="shared" si="7"/>
        <v>1150</v>
      </c>
      <c r="M61" s="227">
        <v>0.03</v>
      </c>
      <c r="N61" s="231">
        <f t="shared" si="8"/>
        <v>690</v>
      </c>
      <c r="O61" s="231">
        <f t="shared" si="9"/>
        <v>3680</v>
      </c>
      <c r="P61" s="231">
        <f t="shared" si="10"/>
        <v>19320</v>
      </c>
    </row>
    <row r="62" spans="1:22" s="229" customFormat="1" ht="105" x14ac:dyDescent="0.2">
      <c r="A62" s="225"/>
      <c r="B62" s="225" t="s">
        <v>5063</v>
      </c>
      <c r="C62" s="225" t="s">
        <v>5064</v>
      </c>
      <c r="D62" s="336" t="s">
        <v>5065</v>
      </c>
      <c r="E62" s="231">
        <v>14000</v>
      </c>
      <c r="F62" s="460">
        <v>0.16</v>
      </c>
      <c r="G62" s="231">
        <f t="shared" si="5"/>
        <v>2240</v>
      </c>
      <c r="H62" s="231">
        <v>0</v>
      </c>
      <c r="I62" s="227">
        <v>0.08</v>
      </c>
      <c r="J62" s="231">
        <f t="shared" si="6"/>
        <v>1120</v>
      </c>
      <c r="K62" s="227">
        <v>0.05</v>
      </c>
      <c r="L62" s="231">
        <f t="shared" si="7"/>
        <v>700</v>
      </c>
      <c r="M62" s="227">
        <v>0.03</v>
      </c>
      <c r="N62" s="231">
        <f t="shared" si="8"/>
        <v>420</v>
      </c>
      <c r="O62" s="231">
        <f t="shared" si="9"/>
        <v>2240</v>
      </c>
      <c r="P62" s="231">
        <f t="shared" si="10"/>
        <v>11760</v>
      </c>
    </row>
    <row r="63" spans="1:22" s="229" customFormat="1" ht="105" x14ac:dyDescent="0.2">
      <c r="A63" s="225"/>
      <c r="B63" s="225" t="s">
        <v>5063</v>
      </c>
      <c r="C63" s="225" t="s">
        <v>5066</v>
      </c>
      <c r="D63" s="336" t="s">
        <v>5067</v>
      </c>
      <c r="E63" s="231">
        <v>0</v>
      </c>
      <c r="F63" s="460">
        <v>0.16</v>
      </c>
      <c r="G63" s="231">
        <f t="shared" si="5"/>
        <v>0</v>
      </c>
      <c r="H63" s="231">
        <v>0</v>
      </c>
      <c r="I63" s="227">
        <v>0.08</v>
      </c>
      <c r="J63" s="231">
        <f t="shared" si="6"/>
        <v>0</v>
      </c>
      <c r="K63" s="227">
        <v>0.05</v>
      </c>
      <c r="L63" s="231">
        <f t="shared" si="7"/>
        <v>0</v>
      </c>
      <c r="M63" s="227">
        <v>0.03</v>
      </c>
      <c r="N63" s="231">
        <f t="shared" si="8"/>
        <v>0</v>
      </c>
      <c r="O63" s="231">
        <f t="shared" si="9"/>
        <v>0</v>
      </c>
      <c r="P63" s="231">
        <f t="shared" si="10"/>
        <v>0</v>
      </c>
    </row>
    <row r="64" spans="1:22" s="229" customFormat="1" ht="105" x14ac:dyDescent="0.2">
      <c r="A64" s="225"/>
      <c r="B64" s="225" t="s">
        <v>5063</v>
      </c>
      <c r="C64" s="225" t="s">
        <v>5068</v>
      </c>
      <c r="D64" s="336" t="s">
        <v>5067</v>
      </c>
      <c r="E64" s="231">
        <v>46985</v>
      </c>
      <c r="F64" s="460">
        <v>0.16</v>
      </c>
      <c r="G64" s="231">
        <f t="shared" si="5"/>
        <v>7517.6</v>
      </c>
      <c r="H64" s="231">
        <v>0</v>
      </c>
      <c r="I64" s="227">
        <v>0.08</v>
      </c>
      <c r="J64" s="231">
        <f t="shared" si="6"/>
        <v>3758.8</v>
      </c>
      <c r="K64" s="227">
        <v>0.05</v>
      </c>
      <c r="L64" s="231">
        <f t="shared" si="7"/>
        <v>2349.25</v>
      </c>
      <c r="M64" s="227">
        <v>0.03</v>
      </c>
      <c r="N64" s="231">
        <f t="shared" si="8"/>
        <v>1409.55</v>
      </c>
      <c r="O64" s="231">
        <f t="shared" si="9"/>
        <v>7517.6</v>
      </c>
      <c r="P64" s="231">
        <f t="shared" si="10"/>
        <v>39467.4</v>
      </c>
    </row>
    <row r="65" spans="1:16" s="229" customFormat="1" ht="105" x14ac:dyDescent="0.2">
      <c r="A65" s="225"/>
      <c r="B65" s="225" t="s">
        <v>5069</v>
      </c>
      <c r="C65" s="225" t="s">
        <v>5070</v>
      </c>
      <c r="D65" s="336" t="s">
        <v>5071</v>
      </c>
      <c r="E65" s="231">
        <v>33500</v>
      </c>
      <c r="F65" s="460">
        <v>0.16</v>
      </c>
      <c r="G65" s="231">
        <f t="shared" si="5"/>
        <v>5360</v>
      </c>
      <c r="H65" s="231">
        <v>0</v>
      </c>
      <c r="I65" s="227">
        <v>0.08</v>
      </c>
      <c r="J65" s="231">
        <f t="shared" si="6"/>
        <v>2680</v>
      </c>
      <c r="K65" s="227">
        <v>0.05</v>
      </c>
      <c r="L65" s="231">
        <f t="shared" si="7"/>
        <v>1675</v>
      </c>
      <c r="M65" s="227">
        <v>0.03</v>
      </c>
      <c r="N65" s="231">
        <f t="shared" si="8"/>
        <v>1005</v>
      </c>
      <c r="O65" s="231">
        <f t="shared" si="9"/>
        <v>5360</v>
      </c>
      <c r="P65" s="231">
        <f t="shared" si="10"/>
        <v>28140</v>
      </c>
    </row>
    <row r="66" spans="1:16" s="229" customFormat="1" ht="105" x14ac:dyDescent="0.2">
      <c r="A66" s="225"/>
      <c r="B66" s="225" t="s">
        <v>5072</v>
      </c>
      <c r="C66" s="225" t="s">
        <v>5073</v>
      </c>
      <c r="D66" s="336" t="s">
        <v>5074</v>
      </c>
      <c r="E66" s="231">
        <v>21000</v>
      </c>
      <c r="F66" s="460">
        <v>0.16</v>
      </c>
      <c r="G66" s="231">
        <f t="shared" si="5"/>
        <v>3360</v>
      </c>
      <c r="H66" s="231">
        <v>0</v>
      </c>
      <c r="I66" s="227">
        <v>0.08</v>
      </c>
      <c r="J66" s="231">
        <f t="shared" si="6"/>
        <v>1680</v>
      </c>
      <c r="K66" s="227">
        <v>0.05</v>
      </c>
      <c r="L66" s="231">
        <f t="shared" si="7"/>
        <v>1050</v>
      </c>
      <c r="M66" s="227">
        <v>0.03</v>
      </c>
      <c r="N66" s="231">
        <f t="shared" si="8"/>
        <v>630</v>
      </c>
      <c r="O66" s="231">
        <f t="shared" si="9"/>
        <v>3360</v>
      </c>
      <c r="P66" s="231">
        <f t="shared" si="10"/>
        <v>17640</v>
      </c>
    </row>
    <row r="67" spans="1:16" s="229" customFormat="1" ht="105" x14ac:dyDescent="0.2">
      <c r="A67" s="225"/>
      <c r="B67" s="225" t="s">
        <v>5075</v>
      </c>
      <c r="C67" s="225" t="s">
        <v>5076</v>
      </c>
      <c r="D67" s="336" t="s">
        <v>5077</v>
      </c>
      <c r="E67" s="231">
        <v>105600</v>
      </c>
      <c r="F67" s="460">
        <v>0.16</v>
      </c>
      <c r="G67" s="231">
        <f t="shared" si="5"/>
        <v>16896</v>
      </c>
      <c r="H67" s="231">
        <v>0</v>
      </c>
      <c r="I67" s="227">
        <v>0.08</v>
      </c>
      <c r="J67" s="231">
        <f t="shared" si="6"/>
        <v>8448</v>
      </c>
      <c r="K67" s="227">
        <v>0.05</v>
      </c>
      <c r="L67" s="231">
        <f t="shared" si="7"/>
        <v>5280</v>
      </c>
      <c r="M67" s="227">
        <v>0.03</v>
      </c>
      <c r="N67" s="231">
        <f t="shared" si="8"/>
        <v>3168</v>
      </c>
      <c r="O67" s="231">
        <f t="shared" si="9"/>
        <v>16896</v>
      </c>
      <c r="P67" s="231">
        <f t="shared" si="10"/>
        <v>88704</v>
      </c>
    </row>
    <row r="68" spans="1:16" s="229" customFormat="1" ht="84" x14ac:dyDescent="0.2">
      <c r="A68" s="225"/>
      <c r="B68" s="225" t="s">
        <v>5078</v>
      </c>
      <c r="C68" s="225" t="s">
        <v>5079</v>
      </c>
      <c r="D68" s="336" t="s">
        <v>5080</v>
      </c>
      <c r="E68" s="231">
        <v>34200</v>
      </c>
      <c r="F68" s="460">
        <v>0.16</v>
      </c>
      <c r="G68" s="231">
        <f t="shared" si="5"/>
        <v>5472</v>
      </c>
      <c r="H68" s="231">
        <v>0</v>
      </c>
      <c r="I68" s="227">
        <v>0.08</v>
      </c>
      <c r="J68" s="231">
        <f t="shared" si="6"/>
        <v>2736</v>
      </c>
      <c r="K68" s="227">
        <v>0.05</v>
      </c>
      <c r="L68" s="231">
        <f t="shared" si="7"/>
        <v>1710</v>
      </c>
      <c r="M68" s="227">
        <v>0.03</v>
      </c>
      <c r="N68" s="231">
        <f t="shared" si="8"/>
        <v>1026</v>
      </c>
      <c r="O68" s="231">
        <f t="shared" si="9"/>
        <v>5472</v>
      </c>
      <c r="P68" s="231">
        <f t="shared" si="10"/>
        <v>28728</v>
      </c>
    </row>
    <row r="69" spans="1:16" s="229" customFormat="1" ht="126" x14ac:dyDescent="0.2">
      <c r="A69" s="225"/>
      <c r="B69" s="225" t="s">
        <v>5017</v>
      </c>
      <c r="C69" s="225" t="s">
        <v>5081</v>
      </c>
      <c r="D69" s="336" t="s">
        <v>5082</v>
      </c>
      <c r="E69" s="231">
        <v>30000</v>
      </c>
      <c r="F69" s="460">
        <v>0.16</v>
      </c>
      <c r="G69" s="231">
        <f t="shared" si="5"/>
        <v>4800</v>
      </c>
      <c r="H69" s="231">
        <v>0</v>
      </c>
      <c r="I69" s="227">
        <v>0.08</v>
      </c>
      <c r="J69" s="231">
        <f t="shared" si="6"/>
        <v>2400</v>
      </c>
      <c r="K69" s="227">
        <v>0.05</v>
      </c>
      <c r="L69" s="231">
        <f t="shared" si="7"/>
        <v>1500</v>
      </c>
      <c r="M69" s="227">
        <v>0.03</v>
      </c>
      <c r="N69" s="231">
        <f t="shared" si="8"/>
        <v>900</v>
      </c>
      <c r="O69" s="231">
        <f t="shared" si="9"/>
        <v>4800</v>
      </c>
      <c r="P69" s="231">
        <f t="shared" si="10"/>
        <v>25200</v>
      </c>
    </row>
    <row r="70" spans="1:16" s="229" customFormat="1" ht="84" x14ac:dyDescent="0.2">
      <c r="A70" s="225"/>
      <c r="B70" s="225" t="s">
        <v>5083</v>
      </c>
      <c r="C70" s="225" t="s">
        <v>5084</v>
      </c>
      <c r="D70" s="336" t="s">
        <v>5085</v>
      </c>
      <c r="E70" s="231">
        <v>89300</v>
      </c>
      <c r="F70" s="460">
        <v>0.16</v>
      </c>
      <c r="G70" s="231">
        <f t="shared" si="5"/>
        <v>14288</v>
      </c>
      <c r="H70" s="231">
        <v>0</v>
      </c>
      <c r="I70" s="227">
        <v>0.08</v>
      </c>
      <c r="J70" s="231">
        <f t="shared" si="6"/>
        <v>7144</v>
      </c>
      <c r="K70" s="227">
        <v>0.05</v>
      </c>
      <c r="L70" s="231">
        <f t="shared" si="7"/>
        <v>4465</v>
      </c>
      <c r="M70" s="227">
        <v>0.03</v>
      </c>
      <c r="N70" s="231">
        <f t="shared" si="8"/>
        <v>2679</v>
      </c>
      <c r="O70" s="231">
        <f t="shared" si="9"/>
        <v>14288</v>
      </c>
      <c r="P70" s="231">
        <f t="shared" si="10"/>
        <v>75012</v>
      </c>
    </row>
    <row r="71" spans="1:16" s="229" customFormat="1" ht="84" x14ac:dyDescent="0.2">
      <c r="A71" s="225"/>
      <c r="B71" s="225" t="s">
        <v>5083</v>
      </c>
      <c r="C71" s="225" t="s">
        <v>5086</v>
      </c>
      <c r="D71" s="336" t="s">
        <v>5087</v>
      </c>
      <c r="E71" s="231">
        <v>33522</v>
      </c>
      <c r="F71" s="460">
        <v>0.16</v>
      </c>
      <c r="G71" s="231">
        <f t="shared" si="5"/>
        <v>5363.52</v>
      </c>
      <c r="H71" s="231">
        <v>0</v>
      </c>
      <c r="I71" s="227">
        <v>0.08</v>
      </c>
      <c r="J71" s="231">
        <f t="shared" si="6"/>
        <v>2681.76</v>
      </c>
      <c r="K71" s="227">
        <v>0.05</v>
      </c>
      <c r="L71" s="231">
        <f t="shared" si="7"/>
        <v>1676.1000000000001</v>
      </c>
      <c r="M71" s="227">
        <v>0.03</v>
      </c>
      <c r="N71" s="231">
        <f t="shared" si="8"/>
        <v>1005.66</v>
      </c>
      <c r="O71" s="231">
        <f t="shared" si="9"/>
        <v>5363.52</v>
      </c>
      <c r="P71" s="231">
        <f t="shared" si="10"/>
        <v>28158.48</v>
      </c>
    </row>
    <row r="72" spans="1:16" s="229" customFormat="1" ht="84" x14ac:dyDescent="0.2">
      <c r="A72" s="225"/>
      <c r="B72" s="225" t="s">
        <v>5088</v>
      </c>
      <c r="C72" s="225" t="s">
        <v>5089</v>
      </c>
      <c r="D72" s="336" t="s">
        <v>5090</v>
      </c>
      <c r="E72" s="231">
        <v>51000</v>
      </c>
      <c r="F72" s="460">
        <v>0.16</v>
      </c>
      <c r="G72" s="231">
        <f t="shared" si="5"/>
        <v>8160</v>
      </c>
      <c r="H72" s="231">
        <v>0</v>
      </c>
      <c r="I72" s="227">
        <v>0.08</v>
      </c>
      <c r="J72" s="231">
        <f t="shared" si="6"/>
        <v>4080</v>
      </c>
      <c r="K72" s="227">
        <v>0.05</v>
      </c>
      <c r="L72" s="231">
        <f t="shared" si="7"/>
        <v>2550</v>
      </c>
      <c r="M72" s="227">
        <v>0.03</v>
      </c>
      <c r="N72" s="231">
        <f t="shared" si="8"/>
        <v>1530</v>
      </c>
      <c r="O72" s="231">
        <f t="shared" si="9"/>
        <v>8160</v>
      </c>
      <c r="P72" s="231">
        <f t="shared" si="10"/>
        <v>42840</v>
      </c>
    </row>
    <row r="73" spans="1:16" s="229" customFormat="1" ht="84" x14ac:dyDescent="0.2">
      <c r="A73" s="225"/>
      <c r="B73" s="225" t="s">
        <v>5091</v>
      </c>
      <c r="C73" s="225" t="s">
        <v>5092</v>
      </c>
      <c r="D73" s="336" t="s">
        <v>5093</v>
      </c>
      <c r="E73" s="231">
        <v>59500</v>
      </c>
      <c r="F73" s="460">
        <v>0.16</v>
      </c>
      <c r="G73" s="231">
        <f t="shared" si="5"/>
        <v>9520</v>
      </c>
      <c r="H73" s="231">
        <v>0</v>
      </c>
      <c r="I73" s="227">
        <v>0.08</v>
      </c>
      <c r="J73" s="231">
        <f t="shared" si="6"/>
        <v>4760</v>
      </c>
      <c r="K73" s="227">
        <v>0.05</v>
      </c>
      <c r="L73" s="231">
        <f t="shared" si="7"/>
        <v>2975</v>
      </c>
      <c r="M73" s="227">
        <v>0.03</v>
      </c>
      <c r="N73" s="231">
        <f t="shared" si="8"/>
        <v>1785</v>
      </c>
      <c r="O73" s="231">
        <f t="shared" si="9"/>
        <v>9520</v>
      </c>
      <c r="P73" s="231">
        <f t="shared" si="10"/>
        <v>49980</v>
      </c>
    </row>
    <row r="74" spans="1:16" s="229" customFormat="1" ht="84" x14ac:dyDescent="0.2">
      <c r="A74" s="225"/>
      <c r="B74" s="225" t="s">
        <v>5094</v>
      </c>
      <c r="C74" s="225" t="s">
        <v>5095</v>
      </c>
      <c r="D74" s="336" t="s">
        <v>5096</v>
      </c>
      <c r="E74" s="231">
        <v>15000</v>
      </c>
      <c r="F74" s="460">
        <v>0.16</v>
      </c>
      <c r="G74" s="231">
        <f t="shared" si="5"/>
        <v>2400</v>
      </c>
      <c r="H74" s="231">
        <v>0</v>
      </c>
      <c r="I74" s="227">
        <v>0.08</v>
      </c>
      <c r="J74" s="231">
        <f t="shared" si="6"/>
        <v>1200</v>
      </c>
      <c r="K74" s="227">
        <v>0.05</v>
      </c>
      <c r="L74" s="231">
        <f t="shared" si="7"/>
        <v>750</v>
      </c>
      <c r="M74" s="227">
        <v>0.03</v>
      </c>
      <c r="N74" s="231">
        <f t="shared" si="8"/>
        <v>450</v>
      </c>
      <c r="O74" s="231">
        <f t="shared" si="9"/>
        <v>2400</v>
      </c>
      <c r="P74" s="231">
        <f t="shared" si="10"/>
        <v>12600</v>
      </c>
    </row>
    <row r="75" spans="1:16" s="229" customFormat="1" ht="105" x14ac:dyDescent="0.2">
      <c r="A75" s="225"/>
      <c r="B75" s="225" t="s">
        <v>5020</v>
      </c>
      <c r="C75" s="225" t="s">
        <v>5097</v>
      </c>
      <c r="D75" s="336" t="s">
        <v>5098</v>
      </c>
      <c r="E75" s="231">
        <v>132000</v>
      </c>
      <c r="F75" s="460">
        <v>0.16</v>
      </c>
      <c r="G75" s="231">
        <f t="shared" si="5"/>
        <v>21120</v>
      </c>
      <c r="H75" s="231">
        <v>0</v>
      </c>
      <c r="I75" s="227">
        <v>0.08</v>
      </c>
      <c r="J75" s="231">
        <f t="shared" si="6"/>
        <v>10560</v>
      </c>
      <c r="K75" s="227">
        <v>0.05</v>
      </c>
      <c r="L75" s="231">
        <f t="shared" si="7"/>
        <v>6600</v>
      </c>
      <c r="M75" s="227">
        <v>0.03</v>
      </c>
      <c r="N75" s="231">
        <f t="shared" si="8"/>
        <v>3960</v>
      </c>
      <c r="O75" s="231">
        <f t="shared" si="9"/>
        <v>21120</v>
      </c>
      <c r="P75" s="231">
        <f t="shared" si="10"/>
        <v>110880</v>
      </c>
    </row>
    <row r="76" spans="1:16" s="229" customFormat="1" ht="84" x14ac:dyDescent="0.2">
      <c r="A76" s="225"/>
      <c r="B76" s="225" t="s">
        <v>5230</v>
      </c>
      <c r="C76" s="225" t="s">
        <v>5231</v>
      </c>
      <c r="D76" s="336" t="s">
        <v>5232</v>
      </c>
      <c r="E76" s="231">
        <v>33800</v>
      </c>
      <c r="F76" s="460">
        <v>0.16</v>
      </c>
      <c r="G76" s="231">
        <f>+E76*F76</f>
        <v>5408</v>
      </c>
      <c r="H76" s="231">
        <v>0</v>
      </c>
      <c r="I76" s="227">
        <v>0.08</v>
      </c>
      <c r="J76" s="231">
        <f>E76*I76</f>
        <v>2704</v>
      </c>
      <c r="K76" s="227">
        <v>0.05</v>
      </c>
      <c r="L76" s="231">
        <f>+E76*K76</f>
        <v>1690</v>
      </c>
      <c r="M76" s="227">
        <v>0.03</v>
      </c>
      <c r="N76" s="231">
        <f>+E76*M76</f>
        <v>1014</v>
      </c>
      <c r="O76" s="231">
        <f>SUM(J76+L76+N76)</f>
        <v>5408</v>
      </c>
      <c r="P76" s="231">
        <f>+E76-O76</f>
        <v>28392</v>
      </c>
    </row>
    <row r="77" spans="1:16" s="229" customFormat="1" ht="105" x14ac:dyDescent="0.2">
      <c r="A77" s="225"/>
      <c r="B77" s="225" t="s">
        <v>5233</v>
      </c>
      <c r="C77" s="225" t="s">
        <v>5234</v>
      </c>
      <c r="D77" s="336" t="s">
        <v>5235</v>
      </c>
      <c r="E77" s="231">
        <v>31000</v>
      </c>
      <c r="F77" s="460">
        <v>0.16</v>
      </c>
      <c r="G77" s="231">
        <f>+E77*F77</f>
        <v>4960</v>
      </c>
      <c r="H77" s="231">
        <v>0</v>
      </c>
      <c r="I77" s="227">
        <v>0.08</v>
      </c>
      <c r="J77" s="231">
        <f>E77*I77</f>
        <v>2480</v>
      </c>
      <c r="K77" s="227">
        <v>0.05</v>
      </c>
      <c r="L77" s="231">
        <f>+E77*K77</f>
        <v>1550</v>
      </c>
      <c r="M77" s="227">
        <v>0.03</v>
      </c>
      <c r="N77" s="231">
        <f>+E77*M77</f>
        <v>930</v>
      </c>
      <c r="O77" s="231">
        <f>SUM(J77+L77+N77)</f>
        <v>4960</v>
      </c>
      <c r="P77" s="231">
        <f>+E77-O77</f>
        <v>26040</v>
      </c>
    </row>
    <row r="78" spans="1:16" s="229" customFormat="1" ht="105" x14ac:dyDescent="0.2">
      <c r="A78" s="225"/>
      <c r="B78" s="225" t="s">
        <v>5224</v>
      </c>
      <c r="C78" s="225" t="s">
        <v>5236</v>
      </c>
      <c r="D78" s="336" t="s">
        <v>5237</v>
      </c>
      <c r="E78" s="231">
        <v>21600</v>
      </c>
      <c r="F78" s="460">
        <v>0.16</v>
      </c>
      <c r="G78" s="231">
        <f>+E78*F78</f>
        <v>3456</v>
      </c>
      <c r="H78" s="231">
        <v>0</v>
      </c>
      <c r="I78" s="227">
        <v>0.08</v>
      </c>
      <c r="J78" s="231">
        <f>E78*I78</f>
        <v>1728</v>
      </c>
      <c r="K78" s="227">
        <v>0.05</v>
      </c>
      <c r="L78" s="231">
        <f>+E78*K78</f>
        <v>1080</v>
      </c>
      <c r="M78" s="227">
        <v>0.03</v>
      </c>
      <c r="N78" s="231">
        <f>+E78*M78</f>
        <v>648</v>
      </c>
      <c r="O78" s="231">
        <f>SUM(J78+L78+N78)</f>
        <v>3456</v>
      </c>
      <c r="P78" s="231">
        <f>+E78-O78</f>
        <v>18144</v>
      </c>
    </row>
    <row r="79" spans="1:16" s="229" customFormat="1" ht="105" x14ac:dyDescent="0.2">
      <c r="A79" s="225"/>
      <c r="B79" s="225" t="s">
        <v>5224</v>
      </c>
      <c r="C79" s="225" t="s">
        <v>5238</v>
      </c>
      <c r="D79" s="336" t="s">
        <v>5239</v>
      </c>
      <c r="E79" s="231">
        <v>30000</v>
      </c>
      <c r="F79" s="460">
        <v>0.16</v>
      </c>
      <c r="G79" s="231">
        <f>+E79*F79</f>
        <v>4800</v>
      </c>
      <c r="H79" s="231">
        <v>0</v>
      </c>
      <c r="I79" s="227">
        <v>0.08</v>
      </c>
      <c r="J79" s="231">
        <f>E79*I79</f>
        <v>2400</v>
      </c>
      <c r="K79" s="227">
        <v>0.05</v>
      </c>
      <c r="L79" s="231">
        <f>+E79*K79</f>
        <v>1500</v>
      </c>
      <c r="M79" s="227">
        <v>0.03</v>
      </c>
      <c r="N79" s="231">
        <f>+E79*M79</f>
        <v>900</v>
      </c>
      <c r="O79" s="231">
        <f>SUM(J79+L79+N79)</f>
        <v>4800</v>
      </c>
      <c r="P79" s="231">
        <f>+E79-O79</f>
        <v>25200</v>
      </c>
    </row>
    <row r="80" spans="1:16" s="229" customFormat="1" ht="84" x14ac:dyDescent="0.2">
      <c r="A80" s="225"/>
      <c r="B80" s="225" t="s">
        <v>5240</v>
      </c>
      <c r="C80" s="225" t="s">
        <v>5241</v>
      </c>
      <c r="D80" s="336" t="s">
        <v>5242</v>
      </c>
      <c r="E80" s="231">
        <v>18000</v>
      </c>
      <c r="F80" s="460">
        <v>0.16</v>
      </c>
      <c r="G80" s="231">
        <f>+E80*F80</f>
        <v>2880</v>
      </c>
      <c r="H80" s="231">
        <v>0</v>
      </c>
      <c r="I80" s="227">
        <v>0.08</v>
      </c>
      <c r="J80" s="231">
        <f>E80*I80</f>
        <v>1440</v>
      </c>
      <c r="K80" s="227">
        <v>0.05</v>
      </c>
      <c r="L80" s="231">
        <f>+E80*K80</f>
        <v>900</v>
      </c>
      <c r="M80" s="227">
        <v>0.03</v>
      </c>
      <c r="N80" s="231">
        <f>+E80*M80</f>
        <v>540</v>
      </c>
      <c r="O80" s="231">
        <f>SUM(J80+L80+N80)</f>
        <v>2880</v>
      </c>
      <c r="P80" s="231">
        <f>+E80-O80</f>
        <v>15120</v>
      </c>
    </row>
    <row r="81" spans="1:19" s="229" customFormat="1" ht="21" x14ac:dyDescent="0.2">
      <c r="A81" s="225"/>
      <c r="B81" s="225"/>
      <c r="C81" s="225"/>
      <c r="D81" s="336"/>
      <c r="E81" s="231"/>
      <c r="F81" s="460"/>
      <c r="G81" s="231"/>
      <c r="H81" s="231"/>
      <c r="I81" s="462"/>
      <c r="J81" s="231"/>
      <c r="K81" s="227"/>
      <c r="L81" s="231"/>
      <c r="M81" s="462"/>
      <c r="N81" s="231"/>
      <c r="O81" s="231"/>
      <c r="P81" s="231"/>
    </row>
    <row r="82" spans="1:19" s="688" customFormat="1" ht="21.75" x14ac:dyDescent="0.2">
      <c r="A82" s="823" t="s">
        <v>1617</v>
      </c>
      <c r="B82" s="824"/>
      <c r="C82" s="824"/>
      <c r="D82" s="825"/>
      <c r="E82" s="686">
        <f>SUM(E58:E81)</f>
        <v>1075007</v>
      </c>
      <c r="F82" s="686"/>
      <c r="G82" s="686">
        <f>SUM(G58:G81)</f>
        <v>172001.12</v>
      </c>
      <c r="H82" s="686">
        <f>SUM(H58:H81)</f>
        <v>0</v>
      </c>
      <c r="I82" s="686"/>
      <c r="J82" s="686">
        <f>SUM(J58:J81)</f>
        <v>86000.56</v>
      </c>
      <c r="K82" s="686"/>
      <c r="L82" s="686">
        <f>SUM(L58:L81)</f>
        <v>53750.35</v>
      </c>
      <c r="M82" s="686"/>
      <c r="N82" s="686">
        <f>SUM(N58:N81)</f>
        <v>32250.21</v>
      </c>
      <c r="O82" s="686">
        <f>SUM(O58:O81)</f>
        <v>172001.12</v>
      </c>
      <c r="P82" s="686">
        <f>SUM(P58:P81)</f>
        <v>903005.88</v>
      </c>
      <c r="Q82" s="687"/>
    </row>
    <row r="83" spans="1:19" s="447" customFormat="1" ht="23.25" x14ac:dyDescent="0.2">
      <c r="A83" s="780" t="s">
        <v>1735</v>
      </c>
      <c r="B83" s="780"/>
      <c r="C83" s="780"/>
      <c r="D83" s="781"/>
      <c r="E83" s="782"/>
      <c r="F83" s="783"/>
      <c r="G83" s="784"/>
      <c r="H83" s="784"/>
      <c r="I83" s="785"/>
      <c r="J83" s="784"/>
      <c r="K83" s="785"/>
      <c r="L83" s="784"/>
      <c r="M83" s="785"/>
      <c r="N83" s="784"/>
      <c r="O83" s="784"/>
      <c r="P83" s="784"/>
      <c r="Q83" s="693"/>
    </row>
    <row r="84" spans="1:19" s="229" customFormat="1" ht="126" x14ac:dyDescent="0.2">
      <c r="A84" s="225"/>
      <c r="B84" s="225" t="s">
        <v>5099</v>
      </c>
      <c r="C84" s="225" t="s">
        <v>5100</v>
      </c>
      <c r="D84" s="336" t="s">
        <v>5101</v>
      </c>
      <c r="E84" s="231">
        <v>12600</v>
      </c>
      <c r="F84" s="460">
        <v>0.06</v>
      </c>
      <c r="G84" s="231">
        <v>0</v>
      </c>
      <c r="H84" s="231">
        <f>SUM(E84)</f>
        <v>12600</v>
      </c>
      <c r="I84" s="462">
        <v>2.5000000000000001E-2</v>
      </c>
      <c r="J84" s="231">
        <f>(E84*I84)/F84</f>
        <v>5250</v>
      </c>
      <c r="K84" s="227">
        <v>0.02</v>
      </c>
      <c r="L84" s="231">
        <f>(E84*K84)/F84</f>
        <v>4200</v>
      </c>
      <c r="M84" s="462">
        <v>1.4999999999999999E-2</v>
      </c>
      <c r="N84" s="231">
        <f>(E84*M84)/F84</f>
        <v>3150</v>
      </c>
      <c r="O84" s="231">
        <f>SUM(J84+L84+N84)</f>
        <v>12600</v>
      </c>
      <c r="P84" s="231">
        <f>+E84-O84</f>
        <v>0</v>
      </c>
    </row>
    <row r="85" spans="1:19" s="229" customFormat="1" ht="21" x14ac:dyDescent="0.2">
      <c r="A85" s="220"/>
      <c r="B85" s="220"/>
      <c r="C85" s="220"/>
      <c r="D85" s="335"/>
      <c r="E85" s="221"/>
      <c r="F85" s="461"/>
      <c r="G85" s="231"/>
      <c r="H85" s="231"/>
      <c r="I85" s="227"/>
      <c r="J85" s="231"/>
      <c r="K85" s="227"/>
      <c r="L85" s="231"/>
      <c r="M85" s="227"/>
      <c r="N85" s="231"/>
      <c r="O85" s="231"/>
      <c r="P85" s="231"/>
      <c r="Q85" s="86"/>
    </row>
    <row r="86" spans="1:19" s="688" customFormat="1" ht="21.75" x14ac:dyDescent="0.2">
      <c r="A86" s="823" t="s">
        <v>1762</v>
      </c>
      <c r="B86" s="824"/>
      <c r="C86" s="824"/>
      <c r="D86" s="825"/>
      <c r="E86" s="686">
        <f>SUM(E84:E85)</f>
        <v>12600</v>
      </c>
      <c r="F86" s="686"/>
      <c r="G86" s="686">
        <f>SUM(G84:G85)</f>
        <v>0</v>
      </c>
      <c r="H86" s="686">
        <f>SUM(H84:H85)</f>
        <v>12600</v>
      </c>
      <c r="I86" s="686"/>
      <c r="J86" s="686">
        <f>SUM(J84:J85)</f>
        <v>5250</v>
      </c>
      <c r="K86" s="686"/>
      <c r="L86" s="686">
        <f>SUM(L84:L85)</f>
        <v>4200</v>
      </c>
      <c r="M86" s="686"/>
      <c r="N86" s="686">
        <f>SUM(N84:N85)</f>
        <v>3150</v>
      </c>
      <c r="O86" s="686">
        <f>SUM(O84:O85)</f>
        <v>12600</v>
      </c>
      <c r="P86" s="686">
        <f>SUM(P84:P85)</f>
        <v>0</v>
      </c>
      <c r="Q86" s="687"/>
    </row>
    <row r="87" spans="1:19" s="447" customFormat="1" ht="23.25" x14ac:dyDescent="0.2">
      <c r="A87" s="780" t="s">
        <v>2497</v>
      </c>
      <c r="B87" s="780"/>
      <c r="C87" s="780"/>
      <c r="D87" s="781"/>
      <c r="E87" s="782"/>
      <c r="F87" s="783"/>
      <c r="G87" s="784"/>
      <c r="H87" s="784"/>
      <c r="I87" s="785"/>
      <c r="J87" s="784"/>
      <c r="K87" s="785"/>
      <c r="L87" s="784"/>
      <c r="M87" s="785"/>
      <c r="N87" s="784"/>
      <c r="O87" s="784"/>
      <c r="P87" s="784"/>
      <c r="Q87" s="693"/>
    </row>
    <row r="88" spans="1:19" s="229" customFormat="1" ht="84" x14ac:dyDescent="0.2">
      <c r="A88" s="225"/>
      <c r="B88" s="225" t="s">
        <v>5102</v>
      </c>
      <c r="C88" s="225" t="s">
        <v>5103</v>
      </c>
      <c r="D88" s="336" t="s">
        <v>5104</v>
      </c>
      <c r="E88" s="231">
        <v>10400</v>
      </c>
      <c r="F88" s="460">
        <v>0.16</v>
      </c>
      <c r="G88" s="231">
        <f>+E88*F88</f>
        <v>1664</v>
      </c>
      <c r="H88" s="231">
        <v>0</v>
      </c>
      <c r="I88" s="227">
        <v>0.08</v>
      </c>
      <c r="J88" s="231">
        <f>E88*I88</f>
        <v>832</v>
      </c>
      <c r="K88" s="227">
        <v>0.05</v>
      </c>
      <c r="L88" s="231">
        <f>+E88*K88</f>
        <v>520</v>
      </c>
      <c r="M88" s="227">
        <v>0.03</v>
      </c>
      <c r="N88" s="231">
        <f>+E88*M88</f>
        <v>312</v>
      </c>
      <c r="O88" s="231">
        <f>SUM(J88+L88+N88)</f>
        <v>1664</v>
      </c>
      <c r="P88" s="231">
        <f>+E88-O88</f>
        <v>8736</v>
      </c>
    </row>
    <row r="89" spans="1:19" s="229" customFormat="1" ht="21" x14ac:dyDescent="0.2">
      <c r="A89" s="225"/>
      <c r="B89" s="225"/>
      <c r="C89" s="225"/>
      <c r="D89" s="336"/>
      <c r="E89" s="231"/>
      <c r="F89" s="460"/>
      <c r="G89" s="231"/>
      <c r="H89" s="231"/>
      <c r="I89" s="462"/>
      <c r="J89" s="231"/>
      <c r="K89" s="227"/>
      <c r="L89" s="231"/>
      <c r="M89" s="462"/>
      <c r="N89" s="231"/>
      <c r="O89" s="231"/>
      <c r="P89" s="231"/>
      <c r="Q89" s="86"/>
      <c r="R89" s="736"/>
      <c r="S89" s="736"/>
    </row>
    <row r="90" spans="1:19" s="688" customFormat="1" ht="21.75" x14ac:dyDescent="0.2">
      <c r="A90" s="823" t="s">
        <v>2514</v>
      </c>
      <c r="B90" s="824"/>
      <c r="C90" s="824"/>
      <c r="D90" s="825"/>
      <c r="E90" s="686">
        <f>SUM(E88:E89)</f>
        <v>10400</v>
      </c>
      <c r="F90" s="686"/>
      <c r="G90" s="686">
        <f>SUM(G88:G89)</f>
        <v>1664</v>
      </c>
      <c r="H90" s="686">
        <f>SUM(H88:H89)</f>
        <v>0</v>
      </c>
      <c r="I90" s="686"/>
      <c r="J90" s="686">
        <f>SUM(J88:J89)</f>
        <v>832</v>
      </c>
      <c r="K90" s="686"/>
      <c r="L90" s="686">
        <f>SUM(L88:L89)</f>
        <v>520</v>
      </c>
      <c r="M90" s="686"/>
      <c r="N90" s="686">
        <f>SUM(N88:N89)</f>
        <v>312</v>
      </c>
      <c r="O90" s="686">
        <f>SUM(O88:O89)</f>
        <v>1664</v>
      </c>
      <c r="P90" s="686">
        <f>SUM(P88:P89)</f>
        <v>8736</v>
      </c>
      <c r="Q90" s="687"/>
    </row>
    <row r="91" spans="1:19" s="447" customFormat="1" ht="23.25" hidden="1" customHeight="1" x14ac:dyDescent="0.2">
      <c r="A91" s="780" t="s">
        <v>2515</v>
      </c>
      <c r="B91" s="780"/>
      <c r="C91" s="780"/>
      <c r="D91" s="781"/>
      <c r="E91" s="782"/>
      <c r="F91" s="783"/>
      <c r="G91" s="784"/>
      <c r="H91" s="784"/>
      <c r="I91" s="785"/>
      <c r="J91" s="784"/>
      <c r="K91" s="785"/>
      <c r="L91" s="784"/>
      <c r="M91" s="785"/>
      <c r="N91" s="784"/>
      <c r="O91" s="784"/>
      <c r="P91" s="784"/>
      <c r="Q91" s="693"/>
    </row>
    <row r="92" spans="1:19" s="229" customFormat="1" ht="21" hidden="1" customHeight="1" x14ac:dyDescent="0.2">
      <c r="A92" s="220"/>
      <c r="B92" s="220"/>
      <c r="C92" s="220"/>
      <c r="D92" s="335"/>
      <c r="E92" s="230"/>
      <c r="F92" s="461"/>
      <c r="G92" s="231"/>
      <c r="H92" s="231"/>
      <c r="I92" s="227"/>
      <c r="J92" s="231"/>
      <c r="K92" s="227"/>
      <c r="L92" s="231"/>
      <c r="M92" s="227"/>
      <c r="N92" s="231"/>
      <c r="O92" s="231"/>
      <c r="P92" s="231"/>
      <c r="Q92" s="86"/>
    </row>
    <row r="93" spans="1:19" s="229" customFormat="1" ht="21" hidden="1" customHeight="1" x14ac:dyDescent="0.2">
      <c r="A93" s="220"/>
      <c r="B93" s="220"/>
      <c r="C93" s="220"/>
      <c r="D93" s="335"/>
      <c r="E93" s="221"/>
      <c r="F93" s="461"/>
      <c r="G93" s="231"/>
      <c r="H93" s="231"/>
      <c r="I93" s="227"/>
      <c r="J93" s="231"/>
      <c r="K93" s="227"/>
      <c r="L93" s="231"/>
      <c r="M93" s="227"/>
      <c r="N93" s="231"/>
      <c r="O93" s="231"/>
      <c r="P93" s="231"/>
      <c r="Q93" s="86"/>
    </row>
    <row r="94" spans="1:19" s="688" customFormat="1" ht="21.75" hidden="1" customHeight="1" x14ac:dyDescent="0.2">
      <c r="A94" s="823" t="s">
        <v>2521</v>
      </c>
      <c r="B94" s="824"/>
      <c r="C94" s="824"/>
      <c r="D94" s="825"/>
      <c r="E94" s="686">
        <f>SUM(E92:E93)</f>
        <v>0</v>
      </c>
      <c r="F94" s="686"/>
      <c r="G94" s="686">
        <f t="shared" ref="G94:P94" si="11">SUM(G92:G93)</f>
        <v>0</v>
      </c>
      <c r="H94" s="686">
        <f t="shared" si="11"/>
        <v>0</v>
      </c>
      <c r="I94" s="686"/>
      <c r="J94" s="686">
        <f t="shared" si="11"/>
        <v>0</v>
      </c>
      <c r="K94" s="686"/>
      <c r="L94" s="686">
        <f t="shared" si="11"/>
        <v>0</v>
      </c>
      <c r="M94" s="686"/>
      <c r="N94" s="686">
        <f t="shared" si="11"/>
        <v>0</v>
      </c>
      <c r="O94" s="686">
        <f t="shared" si="11"/>
        <v>0</v>
      </c>
      <c r="P94" s="686">
        <f t="shared" si="11"/>
        <v>0</v>
      </c>
      <c r="Q94" s="687"/>
    </row>
    <row r="95" spans="1:19" s="447" customFormat="1" ht="23.25" hidden="1" customHeight="1" x14ac:dyDescent="0.2">
      <c r="A95" s="779" t="s">
        <v>48</v>
      </c>
      <c r="B95" s="779"/>
      <c r="C95" s="780"/>
      <c r="D95" s="781"/>
      <c r="E95" s="782"/>
      <c r="F95" s="783"/>
      <c r="G95" s="784"/>
      <c r="H95" s="784"/>
      <c r="I95" s="785"/>
      <c r="J95" s="784"/>
      <c r="K95" s="785"/>
      <c r="L95" s="784"/>
      <c r="M95" s="785"/>
      <c r="N95" s="784"/>
      <c r="O95" s="784"/>
      <c r="P95" s="784"/>
      <c r="Q95" s="693"/>
    </row>
    <row r="96" spans="1:19" s="229" customFormat="1" ht="21" hidden="1" customHeight="1" x14ac:dyDescent="0.2">
      <c r="A96" s="225"/>
      <c r="B96" s="225"/>
      <c r="C96" s="225"/>
      <c r="D96" s="336"/>
      <c r="E96" s="231"/>
      <c r="F96" s="460"/>
      <c r="G96" s="231"/>
      <c r="H96" s="231"/>
      <c r="I96" s="462"/>
      <c r="J96" s="231"/>
      <c r="K96" s="227"/>
      <c r="L96" s="231"/>
      <c r="M96" s="462"/>
      <c r="N96" s="231"/>
      <c r="O96" s="231"/>
      <c r="P96" s="231"/>
    </row>
    <row r="97" spans="1:17" s="229" customFormat="1" ht="21" hidden="1" customHeight="1" x14ac:dyDescent="0.2">
      <c r="A97" s="225"/>
      <c r="B97" s="225"/>
      <c r="C97" s="225"/>
      <c r="D97" s="336"/>
      <c r="E97" s="231"/>
      <c r="F97" s="460"/>
      <c r="G97" s="231"/>
      <c r="H97" s="231"/>
      <c r="I97" s="227"/>
      <c r="J97" s="231"/>
      <c r="K97" s="227"/>
      <c r="L97" s="231"/>
      <c r="M97" s="227"/>
      <c r="N97" s="231"/>
      <c r="O97" s="231"/>
      <c r="P97" s="231"/>
    </row>
    <row r="98" spans="1:17" s="688" customFormat="1" ht="21.75" hidden="1" customHeight="1" x14ac:dyDescent="0.2">
      <c r="A98" s="823" t="s">
        <v>1772</v>
      </c>
      <c r="B98" s="824"/>
      <c r="C98" s="824"/>
      <c r="D98" s="825"/>
      <c r="E98" s="686">
        <f>SUM(E96:E97)</f>
        <v>0</v>
      </c>
      <c r="F98" s="686"/>
      <c r="G98" s="686">
        <f>SUM(G96:G97)</f>
        <v>0</v>
      </c>
      <c r="H98" s="686">
        <f>SUM(H96:H97)</f>
        <v>0</v>
      </c>
      <c r="I98" s="686"/>
      <c r="J98" s="686">
        <f>SUM(J96:J97)</f>
        <v>0</v>
      </c>
      <c r="K98" s="686"/>
      <c r="L98" s="686">
        <f>SUM(L96:L97)</f>
        <v>0</v>
      </c>
      <c r="M98" s="686"/>
      <c r="N98" s="686">
        <f>SUM(N96:N97)</f>
        <v>0</v>
      </c>
      <c r="O98" s="686">
        <f>SUM(O96:O97)</f>
        <v>0</v>
      </c>
      <c r="P98" s="686">
        <f>SUM(P96:P97)</f>
        <v>0</v>
      </c>
      <c r="Q98" s="687"/>
    </row>
    <row r="99" spans="1:17" s="447" customFormat="1" ht="23.25" hidden="1" customHeight="1" x14ac:dyDescent="0.2">
      <c r="A99" s="780" t="s">
        <v>438</v>
      </c>
      <c r="B99" s="780"/>
      <c r="C99" s="780"/>
      <c r="D99" s="781"/>
      <c r="E99" s="782"/>
      <c r="F99" s="783"/>
      <c r="G99" s="784"/>
      <c r="H99" s="784"/>
      <c r="I99" s="785"/>
      <c r="J99" s="784"/>
      <c r="K99" s="785"/>
      <c r="L99" s="784"/>
      <c r="M99" s="785"/>
      <c r="N99" s="784"/>
      <c r="O99" s="784"/>
      <c r="P99" s="784"/>
      <c r="Q99" s="693"/>
    </row>
    <row r="100" spans="1:17" s="229" customFormat="1" ht="21" hidden="1" customHeight="1" x14ac:dyDescent="0.2">
      <c r="A100" s="220"/>
      <c r="B100" s="220"/>
      <c r="C100" s="220"/>
      <c r="D100" s="335"/>
      <c r="E100" s="221"/>
      <c r="F100" s="461"/>
      <c r="G100" s="231"/>
      <c r="H100" s="231"/>
      <c r="I100" s="227"/>
      <c r="J100" s="231"/>
      <c r="K100" s="227"/>
      <c r="L100" s="231"/>
      <c r="M100" s="227"/>
      <c r="N100" s="231"/>
      <c r="O100" s="231"/>
      <c r="P100" s="231"/>
      <c r="Q100" s="86"/>
    </row>
    <row r="101" spans="1:17" s="229" customFormat="1" ht="21" hidden="1" customHeight="1" x14ac:dyDescent="0.2">
      <c r="A101" s="220"/>
      <c r="B101" s="220"/>
      <c r="C101" s="220"/>
      <c r="D101" s="335"/>
      <c r="E101" s="221"/>
      <c r="F101" s="461"/>
      <c r="G101" s="231"/>
      <c r="H101" s="231"/>
      <c r="I101" s="227"/>
      <c r="J101" s="231"/>
      <c r="K101" s="227"/>
      <c r="L101" s="231"/>
      <c r="M101" s="227"/>
      <c r="N101" s="231"/>
      <c r="O101" s="231"/>
      <c r="P101" s="231"/>
      <c r="Q101" s="86"/>
    </row>
    <row r="102" spans="1:17" s="688" customFormat="1" ht="21.75" hidden="1" customHeight="1" x14ac:dyDescent="0.2">
      <c r="A102" s="823" t="s">
        <v>2947</v>
      </c>
      <c r="B102" s="824"/>
      <c r="C102" s="824"/>
      <c r="D102" s="825"/>
      <c r="E102" s="686">
        <f>SUM(E100:E101)</f>
        <v>0</v>
      </c>
      <c r="F102" s="686"/>
      <c r="G102" s="686">
        <f t="shared" ref="G102:P102" si="12">SUM(G100:G101)</f>
        <v>0</v>
      </c>
      <c r="H102" s="686">
        <f t="shared" si="12"/>
        <v>0</v>
      </c>
      <c r="I102" s="686"/>
      <c r="J102" s="686">
        <f t="shared" si="12"/>
        <v>0</v>
      </c>
      <c r="K102" s="686"/>
      <c r="L102" s="686">
        <f t="shared" si="12"/>
        <v>0</v>
      </c>
      <c r="M102" s="686"/>
      <c r="N102" s="686">
        <f t="shared" si="12"/>
        <v>0</v>
      </c>
      <c r="O102" s="686">
        <f t="shared" si="12"/>
        <v>0</v>
      </c>
      <c r="P102" s="686">
        <f t="shared" si="12"/>
        <v>0</v>
      </c>
      <c r="Q102" s="687"/>
    </row>
    <row r="103" spans="1:17" s="447" customFormat="1" ht="23.25" hidden="1" customHeight="1" x14ac:dyDescent="0.2">
      <c r="A103" s="779" t="s">
        <v>52</v>
      </c>
      <c r="B103" s="779"/>
      <c r="C103" s="780"/>
      <c r="D103" s="781"/>
      <c r="E103" s="782"/>
      <c r="F103" s="783"/>
      <c r="G103" s="784"/>
      <c r="H103" s="784"/>
      <c r="I103" s="785"/>
      <c r="J103" s="784"/>
      <c r="K103" s="785"/>
      <c r="L103" s="784"/>
      <c r="M103" s="785"/>
      <c r="N103" s="784"/>
      <c r="O103" s="784"/>
      <c r="P103" s="784"/>
      <c r="Q103" s="693"/>
    </row>
    <row r="104" spans="1:17" s="229" customFormat="1" ht="21" hidden="1" customHeight="1" x14ac:dyDescent="0.2">
      <c r="A104" s="220"/>
      <c r="B104" s="220"/>
      <c r="C104" s="220"/>
      <c r="D104" s="335"/>
      <c r="E104" s="221"/>
      <c r="F104" s="461"/>
      <c r="G104" s="231"/>
      <c r="H104" s="231"/>
      <c r="I104" s="227"/>
      <c r="J104" s="231"/>
      <c r="K104" s="227"/>
      <c r="L104" s="231"/>
      <c r="M104" s="227"/>
      <c r="N104" s="231"/>
      <c r="O104" s="231"/>
      <c r="P104" s="231"/>
      <c r="Q104" s="86"/>
    </row>
    <row r="105" spans="1:17" s="229" customFormat="1" ht="21" hidden="1" customHeight="1" x14ac:dyDescent="0.2">
      <c r="A105" s="220"/>
      <c r="B105" s="220"/>
      <c r="C105" s="220"/>
      <c r="D105" s="335"/>
      <c r="E105" s="221"/>
      <c r="F105" s="461"/>
      <c r="G105" s="231"/>
      <c r="H105" s="231"/>
      <c r="I105" s="227"/>
      <c r="J105" s="231"/>
      <c r="K105" s="227"/>
      <c r="L105" s="231"/>
      <c r="M105" s="227"/>
      <c r="N105" s="231"/>
      <c r="O105" s="231"/>
      <c r="P105" s="231"/>
      <c r="Q105" s="86"/>
    </row>
    <row r="106" spans="1:17" s="688" customFormat="1" ht="21.75" hidden="1" customHeight="1" x14ac:dyDescent="0.2">
      <c r="A106" s="823" t="s">
        <v>1900</v>
      </c>
      <c r="B106" s="824"/>
      <c r="C106" s="824"/>
      <c r="D106" s="825"/>
      <c r="E106" s="694">
        <f>SUM(E104:E105)</f>
        <v>0</v>
      </c>
      <c r="F106" s="694"/>
      <c r="G106" s="694">
        <f>SUM(G104:G105)</f>
        <v>0</v>
      </c>
      <c r="H106" s="694">
        <f>SUM(H104:H105)</f>
        <v>0</v>
      </c>
      <c r="I106" s="694"/>
      <c r="J106" s="694">
        <f>SUM(J104:J105)</f>
        <v>0</v>
      </c>
      <c r="K106" s="694"/>
      <c r="L106" s="694">
        <f>SUM(L104:L105)</f>
        <v>0</v>
      </c>
      <c r="M106" s="694"/>
      <c r="N106" s="694">
        <f>SUM(N104:N105)</f>
        <v>0</v>
      </c>
      <c r="O106" s="694">
        <f>SUM(O104:O105)</f>
        <v>0</v>
      </c>
      <c r="P106" s="694">
        <f>SUM(P104:P105)</f>
        <v>0</v>
      </c>
      <c r="Q106" s="687"/>
    </row>
    <row r="107" spans="1:17" s="447" customFormat="1" ht="23.25" hidden="1" customHeight="1" x14ac:dyDescent="0.2">
      <c r="A107" s="779" t="s">
        <v>452</v>
      </c>
      <c r="B107" s="779"/>
      <c r="C107" s="780"/>
      <c r="D107" s="781"/>
      <c r="E107" s="782"/>
      <c r="F107" s="783"/>
      <c r="G107" s="784"/>
      <c r="H107" s="784"/>
      <c r="I107" s="785"/>
      <c r="J107" s="784"/>
      <c r="K107" s="785"/>
      <c r="L107" s="784"/>
      <c r="M107" s="785"/>
      <c r="N107" s="784"/>
      <c r="O107" s="784"/>
      <c r="P107" s="784"/>
      <c r="Q107" s="693"/>
    </row>
    <row r="108" spans="1:17" s="229" customFormat="1" ht="21" hidden="1" customHeight="1" x14ac:dyDescent="0.2">
      <c r="A108" s="220"/>
      <c r="B108" s="220"/>
      <c r="C108" s="220"/>
      <c r="D108" s="335"/>
      <c r="E108" s="221"/>
      <c r="F108" s="461"/>
      <c r="G108" s="231"/>
      <c r="H108" s="231"/>
      <c r="I108" s="227"/>
      <c r="J108" s="231"/>
      <c r="K108" s="227"/>
      <c r="L108" s="231"/>
      <c r="M108" s="227"/>
      <c r="N108" s="231"/>
      <c r="O108" s="231"/>
      <c r="P108" s="231"/>
      <c r="Q108" s="86"/>
    </row>
    <row r="109" spans="1:17" s="229" customFormat="1" ht="21" hidden="1" customHeight="1" x14ac:dyDescent="0.2">
      <c r="A109" s="220"/>
      <c r="B109" s="220"/>
      <c r="C109" s="220"/>
      <c r="D109" s="335"/>
      <c r="E109" s="226"/>
      <c r="F109" s="460"/>
      <c r="G109" s="231"/>
      <c r="H109" s="231"/>
      <c r="I109" s="227"/>
      <c r="J109" s="231"/>
      <c r="K109" s="227"/>
      <c r="L109" s="231"/>
      <c r="M109" s="227"/>
      <c r="N109" s="231"/>
      <c r="O109" s="231"/>
      <c r="P109" s="231"/>
      <c r="Q109" s="86"/>
    </row>
    <row r="110" spans="1:17" s="688" customFormat="1" ht="21.75" hidden="1" customHeight="1" x14ac:dyDescent="0.2">
      <c r="A110" s="823" t="s">
        <v>1889</v>
      </c>
      <c r="B110" s="824"/>
      <c r="C110" s="824"/>
      <c r="D110" s="825"/>
      <c r="E110" s="686">
        <f>SUM(E108:E109)</f>
        <v>0</v>
      </c>
      <c r="F110" s="686"/>
      <c r="G110" s="686">
        <f t="shared" ref="G110:P110" si="13">SUM(G108:G109)</f>
        <v>0</v>
      </c>
      <c r="H110" s="686">
        <f t="shared" si="13"/>
        <v>0</v>
      </c>
      <c r="I110" s="686"/>
      <c r="J110" s="686">
        <f t="shared" si="13"/>
        <v>0</v>
      </c>
      <c r="K110" s="686"/>
      <c r="L110" s="686">
        <f t="shared" si="13"/>
        <v>0</v>
      </c>
      <c r="M110" s="686"/>
      <c r="N110" s="686">
        <f t="shared" si="13"/>
        <v>0</v>
      </c>
      <c r="O110" s="686">
        <f t="shared" si="13"/>
        <v>0</v>
      </c>
      <c r="P110" s="686">
        <f t="shared" si="13"/>
        <v>0</v>
      </c>
      <c r="Q110" s="687"/>
    </row>
    <row r="111" spans="1:17" s="447" customFormat="1" ht="23.25" customHeight="1" x14ac:dyDescent="0.2">
      <c r="A111" s="779" t="s">
        <v>54</v>
      </c>
      <c r="B111" s="779"/>
      <c r="C111" s="780"/>
      <c r="D111" s="781"/>
      <c r="E111" s="782"/>
      <c r="F111" s="783"/>
      <c r="G111" s="784"/>
      <c r="H111" s="784"/>
      <c r="I111" s="785"/>
      <c r="J111" s="784"/>
      <c r="K111" s="785"/>
      <c r="L111" s="784"/>
      <c r="M111" s="785"/>
      <c r="N111" s="784"/>
      <c r="O111" s="784"/>
      <c r="P111" s="784"/>
      <c r="Q111" s="693"/>
    </row>
    <row r="112" spans="1:17" s="229" customFormat="1" ht="147" x14ac:dyDescent="0.2">
      <c r="A112" s="225"/>
      <c r="B112" s="225" t="s">
        <v>5243</v>
      </c>
      <c r="C112" s="225" t="s">
        <v>5244</v>
      </c>
      <c r="D112" s="336" t="s">
        <v>5245</v>
      </c>
      <c r="E112" s="231">
        <v>1142000</v>
      </c>
      <c r="F112" s="460">
        <v>0.16</v>
      </c>
      <c r="G112" s="231">
        <f>+E112*F112</f>
        <v>182720</v>
      </c>
      <c r="H112" s="231">
        <v>0</v>
      </c>
      <c r="I112" s="227">
        <v>0.08</v>
      </c>
      <c r="J112" s="231">
        <f>E112*I112</f>
        <v>91360</v>
      </c>
      <c r="K112" s="227">
        <v>0.05</v>
      </c>
      <c r="L112" s="231">
        <f>+E112*K112</f>
        <v>57100</v>
      </c>
      <c r="M112" s="227">
        <v>0.03</v>
      </c>
      <c r="N112" s="231">
        <f>+E112*M112</f>
        <v>34260</v>
      </c>
      <c r="O112" s="231">
        <f>SUM(J112+L112+N112)</f>
        <v>182720</v>
      </c>
      <c r="P112" s="231">
        <f>+E112-O112</f>
        <v>959280</v>
      </c>
    </row>
    <row r="113" spans="1:17" s="229" customFormat="1" ht="21" customHeight="1" x14ac:dyDescent="0.2">
      <c r="A113" s="220"/>
      <c r="B113" s="220"/>
      <c r="C113" s="220"/>
      <c r="D113" s="335"/>
      <c r="E113" s="221"/>
      <c r="F113" s="461"/>
      <c r="G113" s="231"/>
      <c r="H113" s="231"/>
      <c r="I113" s="227"/>
      <c r="J113" s="231"/>
      <c r="K113" s="227"/>
      <c r="L113" s="231"/>
      <c r="M113" s="227"/>
      <c r="N113" s="231"/>
      <c r="O113" s="231"/>
      <c r="P113" s="231"/>
      <c r="Q113" s="86"/>
    </row>
    <row r="114" spans="1:17" s="688" customFormat="1" ht="21.75" customHeight="1" x14ac:dyDescent="0.2">
      <c r="A114" s="823" t="s">
        <v>1939</v>
      </c>
      <c r="B114" s="824"/>
      <c r="C114" s="824"/>
      <c r="D114" s="825"/>
      <c r="E114" s="694">
        <f>SUM(E112:E113)</f>
        <v>1142000</v>
      </c>
      <c r="F114" s="694"/>
      <c r="G114" s="694">
        <f>SUM(G112:G113)</f>
        <v>182720</v>
      </c>
      <c r="H114" s="694">
        <f>SUM(H112:H113)</f>
        <v>0</v>
      </c>
      <c r="I114" s="694"/>
      <c r="J114" s="694">
        <f>SUM(J112:J113)</f>
        <v>91360</v>
      </c>
      <c r="K114" s="694"/>
      <c r="L114" s="694">
        <f>SUM(L112:L113)</f>
        <v>57100</v>
      </c>
      <c r="M114" s="694"/>
      <c r="N114" s="694">
        <f>SUM(N112:N113)</f>
        <v>34260</v>
      </c>
      <c r="O114" s="694">
        <f>SUM(O112:O113)</f>
        <v>182720</v>
      </c>
      <c r="P114" s="694">
        <f>SUM(P112:P113)</f>
        <v>959280</v>
      </c>
      <c r="Q114" s="687"/>
    </row>
    <row r="115" spans="1:17" s="447" customFormat="1" ht="23.25" customHeight="1" x14ac:dyDescent="0.2">
      <c r="A115" s="779" t="s">
        <v>69</v>
      </c>
      <c r="B115" s="779"/>
      <c r="C115" s="780"/>
      <c r="D115" s="781"/>
      <c r="E115" s="782"/>
      <c r="F115" s="783"/>
      <c r="G115" s="784"/>
      <c r="H115" s="784"/>
      <c r="I115" s="785"/>
      <c r="J115" s="784"/>
      <c r="K115" s="785"/>
      <c r="L115" s="784"/>
      <c r="M115" s="785"/>
      <c r="N115" s="784"/>
      <c r="O115" s="784"/>
      <c r="P115" s="784"/>
      <c r="Q115" s="693"/>
    </row>
    <row r="116" spans="1:17" s="229" customFormat="1" ht="84" x14ac:dyDescent="0.2">
      <c r="A116" s="225"/>
      <c r="B116" s="225" t="s">
        <v>5105</v>
      </c>
      <c r="C116" s="225" t="s">
        <v>5106</v>
      </c>
      <c r="D116" s="336" t="s">
        <v>5107</v>
      </c>
      <c r="E116" s="231">
        <v>16000</v>
      </c>
      <c r="F116" s="460">
        <v>0.16</v>
      </c>
      <c r="G116" s="231">
        <f>+E116*F116</f>
        <v>2560</v>
      </c>
      <c r="H116" s="231">
        <v>0</v>
      </c>
      <c r="I116" s="227">
        <v>0.08</v>
      </c>
      <c r="J116" s="231">
        <f>E116*I116</f>
        <v>1280</v>
      </c>
      <c r="K116" s="227">
        <v>0.05</v>
      </c>
      <c r="L116" s="231">
        <f>+E116*K116</f>
        <v>800</v>
      </c>
      <c r="M116" s="227">
        <v>0.03</v>
      </c>
      <c r="N116" s="231">
        <f>+E116*M116</f>
        <v>480</v>
      </c>
      <c r="O116" s="231">
        <f>SUM(J116+L116+N116)</f>
        <v>2560</v>
      </c>
      <c r="P116" s="231">
        <f>+E116-O116</f>
        <v>13440</v>
      </c>
    </row>
    <row r="117" spans="1:17" s="229" customFormat="1" ht="105" x14ac:dyDescent="0.2">
      <c r="A117" s="225"/>
      <c r="B117" s="225" t="s">
        <v>5020</v>
      </c>
      <c r="C117" s="225" t="s">
        <v>5108</v>
      </c>
      <c r="D117" s="336" t="s">
        <v>5109</v>
      </c>
      <c r="E117" s="231">
        <v>40000</v>
      </c>
      <c r="F117" s="460">
        <v>0.16</v>
      </c>
      <c r="G117" s="231">
        <f>+E117*F117</f>
        <v>6400</v>
      </c>
      <c r="H117" s="231">
        <v>0</v>
      </c>
      <c r="I117" s="227">
        <v>0.08</v>
      </c>
      <c r="J117" s="231">
        <f>E117*I117</f>
        <v>3200</v>
      </c>
      <c r="K117" s="227">
        <v>0.05</v>
      </c>
      <c r="L117" s="231">
        <f>+E117*K117</f>
        <v>2000</v>
      </c>
      <c r="M117" s="227">
        <v>0.03</v>
      </c>
      <c r="N117" s="231">
        <f>+E117*M117</f>
        <v>1200</v>
      </c>
      <c r="O117" s="231">
        <f>SUM(J117+L117+N117)</f>
        <v>6400</v>
      </c>
      <c r="P117" s="231">
        <f>+E117-O117</f>
        <v>33600</v>
      </c>
    </row>
    <row r="118" spans="1:17" s="229" customFormat="1" ht="105" x14ac:dyDescent="0.2">
      <c r="A118" s="225"/>
      <c r="B118" s="225" t="s">
        <v>5246</v>
      </c>
      <c r="C118" s="225" t="s">
        <v>5247</v>
      </c>
      <c r="D118" s="336" t="s">
        <v>5248</v>
      </c>
      <c r="E118" s="231">
        <v>31200</v>
      </c>
      <c r="F118" s="460">
        <v>0.16</v>
      </c>
      <c r="G118" s="231">
        <f>+E118*F118</f>
        <v>4992</v>
      </c>
      <c r="H118" s="231">
        <v>0</v>
      </c>
      <c r="I118" s="227">
        <v>0.08</v>
      </c>
      <c r="J118" s="231">
        <f>E118*I118</f>
        <v>2496</v>
      </c>
      <c r="K118" s="227">
        <v>0.05</v>
      </c>
      <c r="L118" s="231">
        <f>+E118*K118</f>
        <v>1560</v>
      </c>
      <c r="M118" s="227">
        <v>0.03</v>
      </c>
      <c r="N118" s="231">
        <f>+E118*M118</f>
        <v>936</v>
      </c>
      <c r="O118" s="231">
        <f>SUM(J118+L118+N118)</f>
        <v>4992</v>
      </c>
      <c r="P118" s="231">
        <f>+E118-O118</f>
        <v>26208</v>
      </c>
    </row>
    <row r="119" spans="1:17" s="229" customFormat="1" ht="21" customHeight="1" x14ac:dyDescent="0.2">
      <c r="A119" s="220"/>
      <c r="B119" s="220"/>
      <c r="C119" s="220"/>
      <c r="D119" s="335"/>
      <c r="E119" s="230"/>
      <c r="F119" s="461"/>
      <c r="G119" s="231"/>
      <c r="H119" s="231"/>
      <c r="I119" s="227"/>
      <c r="J119" s="231"/>
      <c r="K119" s="227"/>
      <c r="L119" s="231"/>
      <c r="M119" s="227"/>
      <c r="N119" s="231"/>
      <c r="O119" s="231"/>
      <c r="P119" s="231"/>
      <c r="Q119" s="86"/>
    </row>
    <row r="120" spans="1:17" s="688" customFormat="1" ht="21.75" customHeight="1" x14ac:dyDescent="0.2">
      <c r="A120" s="823" t="s">
        <v>1916</v>
      </c>
      <c r="B120" s="824"/>
      <c r="C120" s="824"/>
      <c r="D120" s="825"/>
      <c r="E120" s="694">
        <f>SUM(E116:E119)</f>
        <v>87200</v>
      </c>
      <c r="F120" s="694"/>
      <c r="G120" s="694">
        <f>SUM(G116:G119)</f>
        <v>13952</v>
      </c>
      <c r="H120" s="694">
        <f>SUM(H116:H119)</f>
        <v>0</v>
      </c>
      <c r="I120" s="694"/>
      <c r="J120" s="694">
        <f>SUM(J116:J119)</f>
        <v>6976</v>
      </c>
      <c r="K120" s="694"/>
      <c r="L120" s="694">
        <f>SUM(L116:L119)</f>
        <v>4360</v>
      </c>
      <c r="M120" s="694"/>
      <c r="N120" s="694">
        <f>SUM(N116:N119)</f>
        <v>2616</v>
      </c>
      <c r="O120" s="694">
        <f>SUM(O116:O119)</f>
        <v>13952</v>
      </c>
      <c r="P120" s="694">
        <f>SUM(P116:P119)</f>
        <v>73248</v>
      </c>
      <c r="Q120" s="687"/>
    </row>
    <row r="121" spans="1:17" s="447" customFormat="1" ht="23.25" hidden="1" customHeight="1" x14ac:dyDescent="0.2">
      <c r="A121" s="780" t="s">
        <v>349</v>
      </c>
      <c r="B121" s="780"/>
      <c r="C121" s="780"/>
      <c r="D121" s="781"/>
      <c r="E121" s="782"/>
      <c r="F121" s="783"/>
      <c r="G121" s="784"/>
      <c r="H121" s="784"/>
      <c r="I121" s="785"/>
      <c r="J121" s="784"/>
      <c r="K121" s="785"/>
      <c r="L121" s="784"/>
      <c r="M121" s="785"/>
      <c r="N121" s="784"/>
      <c r="O121" s="784"/>
      <c r="P121" s="784"/>
      <c r="Q121" s="693"/>
    </row>
    <row r="122" spans="1:17" s="229" customFormat="1" ht="21" hidden="1" customHeight="1" x14ac:dyDescent="0.2">
      <c r="A122" s="220"/>
      <c r="B122" s="220"/>
      <c r="C122" s="220"/>
      <c r="D122" s="335"/>
      <c r="E122" s="230"/>
      <c r="F122" s="461"/>
      <c r="G122" s="231"/>
      <c r="H122" s="231"/>
      <c r="I122" s="227"/>
      <c r="J122" s="231"/>
      <c r="K122" s="227"/>
      <c r="L122" s="231"/>
      <c r="M122" s="227"/>
      <c r="N122" s="231"/>
      <c r="O122" s="231"/>
      <c r="P122" s="231"/>
      <c r="Q122" s="86"/>
    </row>
    <row r="123" spans="1:17" s="229" customFormat="1" ht="21" hidden="1" customHeight="1" x14ac:dyDescent="0.2">
      <c r="A123" s="220"/>
      <c r="B123" s="220"/>
      <c r="C123" s="220"/>
      <c r="D123" s="335"/>
      <c r="E123" s="230"/>
      <c r="F123" s="461"/>
      <c r="G123" s="231"/>
      <c r="H123" s="231"/>
      <c r="I123" s="227"/>
      <c r="J123" s="231"/>
      <c r="K123" s="227"/>
      <c r="L123" s="231"/>
      <c r="M123" s="227"/>
      <c r="N123" s="231"/>
      <c r="O123" s="231"/>
      <c r="P123" s="231"/>
      <c r="Q123" s="86"/>
    </row>
    <row r="124" spans="1:17" s="688" customFormat="1" ht="21.75" hidden="1" customHeight="1" x14ac:dyDescent="0.2">
      <c r="A124" s="823" t="s">
        <v>1989</v>
      </c>
      <c r="B124" s="824"/>
      <c r="C124" s="824"/>
      <c r="D124" s="825"/>
      <c r="E124" s="694">
        <f>SUM(E122:E123)</f>
        <v>0</v>
      </c>
      <c r="F124" s="694"/>
      <c r="G124" s="694">
        <f>SUM(G122:G123)</f>
        <v>0</v>
      </c>
      <c r="H124" s="694">
        <f>SUM(H122:H123)</f>
        <v>0</v>
      </c>
      <c r="I124" s="694"/>
      <c r="J124" s="694">
        <f>SUM(J122:J123)</f>
        <v>0</v>
      </c>
      <c r="K124" s="694"/>
      <c r="L124" s="694">
        <f>SUM(L122:L123)</f>
        <v>0</v>
      </c>
      <c r="M124" s="694"/>
      <c r="N124" s="694">
        <f>SUM(N122:N123)</f>
        <v>0</v>
      </c>
      <c r="O124" s="694">
        <f>SUM(O122:O123)</f>
        <v>0</v>
      </c>
      <c r="P124" s="694">
        <f>SUM(P122:P123)</f>
        <v>0</v>
      </c>
      <c r="Q124" s="687"/>
    </row>
    <row r="125" spans="1:17" s="447" customFormat="1" ht="23.25" hidden="1" customHeight="1" x14ac:dyDescent="0.2">
      <c r="A125" s="780" t="s">
        <v>1197</v>
      </c>
      <c r="B125" s="780"/>
      <c r="C125" s="780"/>
      <c r="D125" s="781"/>
      <c r="E125" s="782"/>
      <c r="F125" s="783"/>
      <c r="G125" s="784"/>
      <c r="H125" s="784"/>
      <c r="I125" s="785"/>
      <c r="J125" s="784"/>
      <c r="K125" s="785"/>
      <c r="L125" s="784"/>
      <c r="M125" s="785"/>
      <c r="N125" s="784"/>
      <c r="O125" s="784"/>
      <c r="P125" s="784"/>
      <c r="Q125" s="693"/>
    </row>
    <row r="126" spans="1:17" s="229" customFormat="1" ht="21" hidden="1" customHeight="1" x14ac:dyDescent="0.2">
      <c r="A126" s="220"/>
      <c r="B126" s="220"/>
      <c r="C126" s="220"/>
      <c r="D126" s="335"/>
      <c r="E126" s="221"/>
      <c r="F126" s="461"/>
      <c r="G126" s="231"/>
      <c r="H126" s="231"/>
      <c r="I126" s="227"/>
      <c r="J126" s="231"/>
      <c r="K126" s="227"/>
      <c r="L126" s="231"/>
      <c r="M126" s="227"/>
      <c r="N126" s="231"/>
      <c r="O126" s="231"/>
      <c r="P126" s="231"/>
      <c r="Q126" s="86"/>
    </row>
    <row r="127" spans="1:17" s="229" customFormat="1" ht="21" hidden="1" customHeight="1" x14ac:dyDescent="0.2">
      <c r="A127" s="220"/>
      <c r="B127" s="220"/>
      <c r="C127" s="220"/>
      <c r="D127" s="335"/>
      <c r="E127" s="221"/>
      <c r="F127" s="461"/>
      <c r="G127" s="231"/>
      <c r="H127" s="231"/>
      <c r="I127" s="227"/>
      <c r="J127" s="231"/>
      <c r="K127" s="227"/>
      <c r="L127" s="231"/>
      <c r="M127" s="227"/>
      <c r="N127" s="231"/>
      <c r="O127" s="231"/>
      <c r="P127" s="231"/>
      <c r="Q127" s="86"/>
    </row>
    <row r="128" spans="1:17" s="688" customFormat="1" ht="21.75" hidden="1" customHeight="1" x14ac:dyDescent="0.2">
      <c r="A128" s="823" t="s">
        <v>1986</v>
      </c>
      <c r="B128" s="824"/>
      <c r="C128" s="824"/>
      <c r="D128" s="825"/>
      <c r="E128" s="686">
        <f>SUM(E126:E127)</f>
        <v>0</v>
      </c>
      <c r="F128" s="686"/>
      <c r="G128" s="686">
        <f t="shared" ref="G128:P128" si="14">SUM(G126:G127)</f>
        <v>0</v>
      </c>
      <c r="H128" s="686">
        <f t="shared" si="14"/>
        <v>0</v>
      </c>
      <c r="I128" s="686"/>
      <c r="J128" s="686">
        <f t="shared" si="14"/>
        <v>0</v>
      </c>
      <c r="K128" s="686"/>
      <c r="L128" s="686">
        <f t="shared" si="14"/>
        <v>0</v>
      </c>
      <c r="M128" s="686"/>
      <c r="N128" s="686">
        <f t="shared" si="14"/>
        <v>0</v>
      </c>
      <c r="O128" s="686">
        <f t="shared" si="14"/>
        <v>0</v>
      </c>
      <c r="P128" s="686">
        <f t="shared" si="14"/>
        <v>0</v>
      </c>
      <c r="Q128" s="687"/>
    </row>
    <row r="129" spans="1:17" s="447" customFormat="1" ht="23.25" hidden="1" customHeight="1" x14ac:dyDescent="0.2">
      <c r="A129" s="780" t="s">
        <v>60</v>
      </c>
      <c r="B129" s="780"/>
      <c r="C129" s="780"/>
      <c r="D129" s="781"/>
      <c r="E129" s="782"/>
      <c r="F129" s="783"/>
      <c r="G129" s="784"/>
      <c r="H129" s="784"/>
      <c r="I129" s="785"/>
      <c r="J129" s="784"/>
      <c r="K129" s="785"/>
      <c r="L129" s="784"/>
      <c r="M129" s="785"/>
      <c r="N129" s="784"/>
      <c r="O129" s="784"/>
      <c r="P129" s="784"/>
      <c r="Q129" s="693"/>
    </row>
    <row r="130" spans="1:17" s="447" customFormat="1" ht="23.25" hidden="1" customHeight="1" x14ac:dyDescent="0.45">
      <c r="A130" s="338"/>
      <c r="B130" s="220"/>
      <c r="C130" s="220"/>
      <c r="D130" s="335"/>
      <c r="E130" s="221"/>
      <c r="F130" s="461"/>
      <c r="G130" s="231"/>
      <c r="H130" s="231"/>
      <c r="I130" s="227"/>
      <c r="J130" s="231"/>
      <c r="K130" s="227"/>
      <c r="L130" s="231"/>
      <c r="M130" s="227"/>
      <c r="N130" s="231"/>
      <c r="O130" s="231"/>
      <c r="P130" s="231"/>
      <c r="Q130" s="86"/>
    </row>
    <row r="131" spans="1:17" s="447" customFormat="1" ht="23.25" hidden="1" customHeight="1" x14ac:dyDescent="0.2">
      <c r="A131" s="220"/>
      <c r="B131" s="220"/>
      <c r="C131" s="220"/>
      <c r="D131" s="335"/>
      <c r="E131" s="230"/>
      <c r="F131" s="461"/>
      <c r="G131" s="231"/>
      <c r="H131" s="231"/>
      <c r="I131" s="227"/>
      <c r="J131" s="231"/>
      <c r="K131" s="227"/>
      <c r="L131" s="231"/>
      <c r="M131" s="227"/>
      <c r="N131" s="231"/>
      <c r="O131" s="231"/>
      <c r="P131" s="231"/>
      <c r="Q131" s="86"/>
    </row>
    <row r="132" spans="1:17" s="688" customFormat="1" ht="21.75" hidden="1" customHeight="1" x14ac:dyDescent="0.2">
      <c r="A132" s="823" t="s">
        <v>1965</v>
      </c>
      <c r="B132" s="824"/>
      <c r="C132" s="824"/>
      <c r="D132" s="825"/>
      <c r="E132" s="686">
        <f>SUM(E130:E131)</f>
        <v>0</v>
      </c>
      <c r="F132" s="686"/>
      <c r="G132" s="686">
        <f t="shared" ref="G132:P132" si="15">SUM(G130:G131)</f>
        <v>0</v>
      </c>
      <c r="H132" s="686">
        <f t="shared" si="15"/>
        <v>0</v>
      </c>
      <c r="I132" s="686"/>
      <c r="J132" s="686">
        <f t="shared" si="15"/>
        <v>0</v>
      </c>
      <c r="K132" s="686"/>
      <c r="L132" s="686">
        <f t="shared" si="15"/>
        <v>0</v>
      </c>
      <c r="M132" s="686"/>
      <c r="N132" s="686">
        <f t="shared" si="15"/>
        <v>0</v>
      </c>
      <c r="O132" s="686">
        <f t="shared" si="15"/>
        <v>0</v>
      </c>
      <c r="P132" s="686">
        <f t="shared" si="15"/>
        <v>0</v>
      </c>
      <c r="Q132" s="687"/>
    </row>
    <row r="133" spans="1:17" s="447" customFormat="1" ht="23.25" x14ac:dyDescent="0.2">
      <c r="A133" s="779" t="s">
        <v>65</v>
      </c>
      <c r="B133" s="779"/>
      <c r="C133" s="780"/>
      <c r="D133" s="781"/>
      <c r="E133" s="782"/>
      <c r="F133" s="783"/>
      <c r="G133" s="784"/>
      <c r="H133" s="784"/>
      <c r="I133" s="785"/>
      <c r="J133" s="784"/>
      <c r="K133" s="785"/>
      <c r="L133" s="784"/>
      <c r="M133" s="785"/>
      <c r="N133" s="784"/>
      <c r="O133" s="784"/>
      <c r="P133" s="784"/>
      <c r="Q133" s="693"/>
    </row>
    <row r="134" spans="1:17" s="229" customFormat="1" ht="84" x14ac:dyDescent="0.2">
      <c r="A134" s="225"/>
      <c r="B134" s="225" t="s">
        <v>4981</v>
      </c>
      <c r="C134" s="225" t="s">
        <v>4982</v>
      </c>
      <c r="D134" s="336" t="s">
        <v>4983</v>
      </c>
      <c r="E134" s="231">
        <v>3000</v>
      </c>
      <c r="F134" s="460">
        <v>0.06</v>
      </c>
      <c r="G134" s="231">
        <v>0</v>
      </c>
      <c r="H134" s="231">
        <f t="shared" ref="H134:H139" si="16">+E134*F134</f>
        <v>180</v>
      </c>
      <c r="I134" s="462">
        <v>2.5000000000000001E-2</v>
      </c>
      <c r="J134" s="231">
        <f t="shared" ref="J134:J139" si="17">E134*I134</f>
        <v>75</v>
      </c>
      <c r="K134" s="227">
        <v>0.02</v>
      </c>
      <c r="L134" s="231">
        <f t="shared" ref="L134:L139" si="18">+E134*K134</f>
        <v>60</v>
      </c>
      <c r="M134" s="462">
        <v>1.4999999999999999E-2</v>
      </c>
      <c r="N134" s="231">
        <f t="shared" ref="N134:N139" si="19">+E134*M134</f>
        <v>45</v>
      </c>
      <c r="O134" s="231">
        <f t="shared" ref="O134:O139" si="20">SUM(J134+L134+N134)</f>
        <v>180</v>
      </c>
      <c r="P134" s="231">
        <f t="shared" ref="P134:P139" si="21">+E134-O134</f>
        <v>2820</v>
      </c>
    </row>
    <row r="135" spans="1:17" s="229" customFormat="1" ht="84" x14ac:dyDescent="0.2">
      <c r="A135" s="225"/>
      <c r="B135" s="225" t="s">
        <v>5110</v>
      </c>
      <c r="C135" s="225" t="s">
        <v>5111</v>
      </c>
      <c r="D135" s="336" t="s">
        <v>5112</v>
      </c>
      <c r="E135" s="231">
        <v>134000</v>
      </c>
      <c r="F135" s="460">
        <v>0.06</v>
      </c>
      <c r="G135" s="231">
        <v>0</v>
      </c>
      <c r="H135" s="231">
        <f t="shared" si="16"/>
        <v>8040</v>
      </c>
      <c r="I135" s="462">
        <v>2.5000000000000001E-2</v>
      </c>
      <c r="J135" s="231">
        <f t="shared" si="17"/>
        <v>3350</v>
      </c>
      <c r="K135" s="227">
        <v>0.02</v>
      </c>
      <c r="L135" s="231">
        <f t="shared" si="18"/>
        <v>2680</v>
      </c>
      <c r="M135" s="462">
        <v>1.4999999999999999E-2</v>
      </c>
      <c r="N135" s="231">
        <f t="shared" si="19"/>
        <v>2010</v>
      </c>
      <c r="O135" s="231">
        <f t="shared" si="20"/>
        <v>8040</v>
      </c>
      <c r="P135" s="231">
        <f t="shared" si="21"/>
        <v>125960</v>
      </c>
    </row>
    <row r="136" spans="1:17" s="229" customFormat="1" ht="84" x14ac:dyDescent="0.2">
      <c r="A136" s="225"/>
      <c r="B136" s="225" t="s">
        <v>5053</v>
      </c>
      <c r="C136" s="225" t="s">
        <v>5113</v>
      </c>
      <c r="D136" s="336" t="s">
        <v>5114</v>
      </c>
      <c r="E136" s="231">
        <v>203500</v>
      </c>
      <c r="F136" s="460">
        <v>0.06</v>
      </c>
      <c r="G136" s="231">
        <v>0</v>
      </c>
      <c r="H136" s="231">
        <f t="shared" si="16"/>
        <v>12210</v>
      </c>
      <c r="I136" s="462">
        <v>2.5000000000000001E-2</v>
      </c>
      <c r="J136" s="231">
        <f t="shared" si="17"/>
        <v>5087.5</v>
      </c>
      <c r="K136" s="227">
        <v>0.02</v>
      </c>
      <c r="L136" s="231">
        <f t="shared" si="18"/>
        <v>4070</v>
      </c>
      <c r="M136" s="462">
        <v>1.4999999999999999E-2</v>
      </c>
      <c r="N136" s="231">
        <f t="shared" si="19"/>
        <v>3052.5</v>
      </c>
      <c r="O136" s="231">
        <f t="shared" si="20"/>
        <v>12210</v>
      </c>
      <c r="P136" s="231">
        <f t="shared" si="21"/>
        <v>191290</v>
      </c>
    </row>
    <row r="137" spans="1:17" s="229" customFormat="1" ht="84" x14ac:dyDescent="0.2">
      <c r="A137" s="225"/>
      <c r="B137" s="225" t="s">
        <v>5025</v>
      </c>
      <c r="C137" s="225" t="s">
        <v>5115</v>
      </c>
      <c r="D137" s="336" t="s">
        <v>5116</v>
      </c>
      <c r="E137" s="231">
        <v>37500</v>
      </c>
      <c r="F137" s="460">
        <v>0.06</v>
      </c>
      <c r="G137" s="231">
        <v>0</v>
      </c>
      <c r="H137" s="231">
        <f t="shared" si="16"/>
        <v>2250</v>
      </c>
      <c r="I137" s="462">
        <v>2.5000000000000001E-2</v>
      </c>
      <c r="J137" s="231">
        <f t="shared" si="17"/>
        <v>937.5</v>
      </c>
      <c r="K137" s="227">
        <v>0.02</v>
      </c>
      <c r="L137" s="231">
        <f t="shared" si="18"/>
        <v>750</v>
      </c>
      <c r="M137" s="462">
        <v>1.4999999999999999E-2</v>
      </c>
      <c r="N137" s="231">
        <f t="shared" si="19"/>
        <v>562.5</v>
      </c>
      <c r="O137" s="231">
        <f t="shared" si="20"/>
        <v>2250</v>
      </c>
      <c r="P137" s="231">
        <f t="shared" si="21"/>
        <v>35250</v>
      </c>
    </row>
    <row r="138" spans="1:17" s="229" customFormat="1" ht="84" x14ac:dyDescent="0.2">
      <c r="A138" s="225"/>
      <c r="B138" s="225" t="s">
        <v>5117</v>
      </c>
      <c r="C138" s="225" t="s">
        <v>5118</v>
      </c>
      <c r="D138" s="336" t="s">
        <v>5119</v>
      </c>
      <c r="E138" s="231">
        <v>7900</v>
      </c>
      <c r="F138" s="460">
        <v>0.06</v>
      </c>
      <c r="G138" s="231">
        <v>0</v>
      </c>
      <c r="H138" s="231">
        <f t="shared" si="16"/>
        <v>474</v>
      </c>
      <c r="I138" s="462">
        <v>2.5000000000000001E-2</v>
      </c>
      <c r="J138" s="231">
        <f t="shared" si="17"/>
        <v>197.5</v>
      </c>
      <c r="K138" s="227">
        <v>0.02</v>
      </c>
      <c r="L138" s="231">
        <f t="shared" si="18"/>
        <v>158</v>
      </c>
      <c r="M138" s="462">
        <v>1.4999999999999999E-2</v>
      </c>
      <c r="N138" s="231">
        <f t="shared" si="19"/>
        <v>118.5</v>
      </c>
      <c r="O138" s="231">
        <f t="shared" si="20"/>
        <v>474</v>
      </c>
      <c r="P138" s="231">
        <f t="shared" si="21"/>
        <v>7426</v>
      </c>
    </row>
    <row r="139" spans="1:17" s="229" customFormat="1" ht="84" x14ac:dyDescent="0.2">
      <c r="A139" s="225"/>
      <c r="B139" s="225" t="s">
        <v>5120</v>
      </c>
      <c r="C139" s="225" t="s">
        <v>5121</v>
      </c>
      <c r="D139" s="336" t="s">
        <v>5122</v>
      </c>
      <c r="E139" s="231">
        <v>26000</v>
      </c>
      <c r="F139" s="460">
        <v>0.06</v>
      </c>
      <c r="G139" s="231">
        <v>0</v>
      </c>
      <c r="H139" s="231">
        <f t="shared" si="16"/>
        <v>1560</v>
      </c>
      <c r="I139" s="462">
        <v>2.5000000000000001E-2</v>
      </c>
      <c r="J139" s="231">
        <f t="shared" si="17"/>
        <v>650</v>
      </c>
      <c r="K139" s="227">
        <v>0.02</v>
      </c>
      <c r="L139" s="231">
        <f t="shared" si="18"/>
        <v>520</v>
      </c>
      <c r="M139" s="462">
        <v>1.4999999999999999E-2</v>
      </c>
      <c r="N139" s="231">
        <f t="shared" si="19"/>
        <v>390</v>
      </c>
      <c r="O139" s="231">
        <f t="shared" si="20"/>
        <v>1560</v>
      </c>
      <c r="P139" s="231">
        <f t="shared" si="21"/>
        <v>24440</v>
      </c>
    </row>
    <row r="140" spans="1:17" s="229" customFormat="1" ht="21" x14ac:dyDescent="0.2">
      <c r="A140" s="225"/>
      <c r="B140" s="225"/>
      <c r="C140" s="225"/>
      <c r="D140" s="336"/>
      <c r="E140" s="231"/>
      <c r="F140" s="460"/>
      <c r="G140" s="231"/>
      <c r="H140" s="231"/>
      <c r="I140" s="462"/>
      <c r="J140" s="231"/>
      <c r="K140" s="227"/>
      <c r="L140" s="231"/>
      <c r="M140" s="462"/>
      <c r="N140" s="231"/>
      <c r="O140" s="231"/>
      <c r="P140" s="231"/>
    </row>
    <row r="141" spans="1:17" s="688" customFormat="1" ht="21.75" x14ac:dyDescent="0.2">
      <c r="A141" s="823" t="s">
        <v>1955</v>
      </c>
      <c r="B141" s="824"/>
      <c r="C141" s="824"/>
      <c r="D141" s="825"/>
      <c r="E141" s="686">
        <f>SUM(E134:E140)</f>
        <v>411900</v>
      </c>
      <c r="F141" s="686"/>
      <c r="G141" s="686">
        <f>SUM(G134:G140)</f>
        <v>0</v>
      </c>
      <c r="H141" s="686">
        <f>SUM(H134:H140)</f>
        <v>24714</v>
      </c>
      <c r="I141" s="686"/>
      <c r="J141" s="686">
        <f>SUM(J134:J140)</f>
        <v>10297.5</v>
      </c>
      <c r="K141" s="686"/>
      <c r="L141" s="686">
        <f>SUM(L134:L140)</f>
        <v>8238</v>
      </c>
      <c r="M141" s="686"/>
      <c r="N141" s="686">
        <f>SUM(N134:N140)</f>
        <v>6178.5</v>
      </c>
      <c r="O141" s="686">
        <f>SUM(O134:O140)</f>
        <v>24714</v>
      </c>
      <c r="P141" s="686">
        <f>SUM(P134:P140)</f>
        <v>387186</v>
      </c>
      <c r="Q141" s="687"/>
    </row>
    <row r="142" spans="1:17" s="447" customFormat="1" ht="23.25" hidden="1" customHeight="1" x14ac:dyDescent="0.2">
      <c r="A142" s="786" t="s">
        <v>86</v>
      </c>
      <c r="B142" s="787"/>
      <c r="C142" s="787"/>
      <c r="D142" s="788"/>
      <c r="E142" s="782"/>
      <c r="F142" s="783"/>
      <c r="G142" s="784"/>
      <c r="H142" s="784"/>
      <c r="I142" s="785"/>
      <c r="J142" s="784"/>
      <c r="K142" s="785"/>
      <c r="L142" s="784"/>
      <c r="M142" s="785"/>
      <c r="N142" s="784"/>
      <c r="O142" s="784"/>
      <c r="P142" s="784"/>
      <c r="Q142" s="693"/>
    </row>
    <row r="143" spans="1:17" s="447" customFormat="1" ht="23.25" hidden="1" customHeight="1" x14ac:dyDescent="0.2">
      <c r="A143" s="220"/>
      <c r="B143" s="220"/>
      <c r="C143" s="220"/>
      <c r="D143" s="335"/>
      <c r="E143" s="221"/>
      <c r="F143" s="461"/>
      <c r="G143" s="231"/>
      <c r="H143" s="231"/>
      <c r="I143" s="227"/>
      <c r="J143" s="231"/>
      <c r="K143" s="227"/>
      <c r="L143" s="231"/>
      <c r="M143" s="227"/>
      <c r="N143" s="231"/>
      <c r="O143" s="231"/>
      <c r="P143" s="231"/>
      <c r="Q143" s="86"/>
    </row>
    <row r="144" spans="1:17" s="447" customFormat="1" ht="23.25" hidden="1" customHeight="1" x14ac:dyDescent="0.2">
      <c r="A144" s="220"/>
      <c r="B144" s="220"/>
      <c r="C144" s="220"/>
      <c r="D144" s="335"/>
      <c r="E144" s="221"/>
      <c r="F144" s="461"/>
      <c r="G144" s="231"/>
      <c r="H144" s="231"/>
      <c r="I144" s="227"/>
      <c r="J144" s="231"/>
      <c r="K144" s="227"/>
      <c r="L144" s="231"/>
      <c r="M144" s="227"/>
      <c r="N144" s="231"/>
      <c r="O144" s="231"/>
      <c r="P144" s="231"/>
      <c r="Q144" s="86"/>
    </row>
    <row r="145" spans="1:18" s="688" customFormat="1" ht="21.75" hidden="1" customHeight="1" x14ac:dyDescent="0.2">
      <c r="A145" s="823" t="s">
        <v>2815</v>
      </c>
      <c r="B145" s="824"/>
      <c r="C145" s="824"/>
      <c r="D145" s="825"/>
      <c r="E145" s="686">
        <f>SUM(E143:E144)</f>
        <v>0</v>
      </c>
      <c r="F145" s="686"/>
      <c r="G145" s="686">
        <f>SUM(G143:G144)</f>
        <v>0</v>
      </c>
      <c r="H145" s="686">
        <f>SUM(H143:H144)</f>
        <v>0</v>
      </c>
      <c r="I145" s="686"/>
      <c r="J145" s="686">
        <f>SUM(J143:J144)</f>
        <v>0</v>
      </c>
      <c r="K145" s="686"/>
      <c r="L145" s="686">
        <f>SUM(L143:L144)</f>
        <v>0</v>
      </c>
      <c r="M145" s="686"/>
      <c r="N145" s="686">
        <f>SUM(N143:N144)</f>
        <v>0</v>
      </c>
      <c r="O145" s="686">
        <f>SUM(O143:O144)</f>
        <v>0</v>
      </c>
      <c r="P145" s="686">
        <f>SUM(P143:P144)</f>
        <v>0</v>
      </c>
      <c r="Q145" s="687"/>
    </row>
    <row r="146" spans="1:18" s="447" customFormat="1" ht="23.25" x14ac:dyDescent="0.2">
      <c r="A146" s="780" t="s">
        <v>3137</v>
      </c>
      <c r="B146" s="780"/>
      <c r="C146" s="780"/>
      <c r="D146" s="781"/>
      <c r="E146" s="789"/>
      <c r="F146" s="783"/>
      <c r="G146" s="784"/>
      <c r="H146" s="784"/>
      <c r="I146" s="785"/>
      <c r="J146" s="784"/>
      <c r="K146" s="785"/>
      <c r="L146" s="784"/>
      <c r="M146" s="785"/>
      <c r="N146" s="784"/>
      <c r="O146" s="784"/>
      <c r="P146" s="784"/>
      <c r="Q146" s="693"/>
    </row>
    <row r="147" spans="1:18" s="229" customFormat="1" ht="91.5" customHeight="1" x14ac:dyDescent="0.2">
      <c r="A147" s="225"/>
      <c r="B147" s="225" t="s">
        <v>5123</v>
      </c>
      <c r="C147" s="225" t="s">
        <v>5124</v>
      </c>
      <c r="D147" s="336" t="s">
        <v>5125</v>
      </c>
      <c r="E147" s="231">
        <v>109200</v>
      </c>
      <c r="F147" s="460">
        <v>0.06</v>
      </c>
      <c r="G147" s="231">
        <v>0</v>
      </c>
      <c r="H147" s="231">
        <f>+E147*F147</f>
        <v>6552</v>
      </c>
      <c r="I147" s="462">
        <v>2.5000000000000001E-2</v>
      </c>
      <c r="J147" s="231">
        <f>E147*I147</f>
        <v>2730</v>
      </c>
      <c r="K147" s="227">
        <v>0.02</v>
      </c>
      <c r="L147" s="231">
        <f>+E147*K147</f>
        <v>2184</v>
      </c>
      <c r="M147" s="462">
        <v>1.4999999999999999E-2</v>
      </c>
      <c r="N147" s="231">
        <f>+E147*M147</f>
        <v>1638</v>
      </c>
      <c r="O147" s="231">
        <f>SUM(J147+L147+N147)</f>
        <v>6552</v>
      </c>
      <c r="P147" s="231">
        <f>+E147-O147</f>
        <v>102648</v>
      </c>
    </row>
    <row r="148" spans="1:18" s="229" customFormat="1" ht="84" x14ac:dyDescent="0.2">
      <c r="A148" s="225"/>
      <c r="B148" s="225" t="s">
        <v>5075</v>
      </c>
      <c r="C148" s="225" t="s">
        <v>5126</v>
      </c>
      <c r="D148" s="336" t="s">
        <v>5127</v>
      </c>
      <c r="E148" s="231">
        <v>121380</v>
      </c>
      <c r="F148" s="460">
        <v>0.16</v>
      </c>
      <c r="G148" s="231">
        <f>+E148*F148</f>
        <v>19420.8</v>
      </c>
      <c r="H148" s="231">
        <v>0</v>
      </c>
      <c r="I148" s="227">
        <v>0.08</v>
      </c>
      <c r="J148" s="231">
        <f>E148*I148</f>
        <v>9710.4</v>
      </c>
      <c r="K148" s="227">
        <v>0.05</v>
      </c>
      <c r="L148" s="231">
        <f>+E148*K148</f>
        <v>6069</v>
      </c>
      <c r="M148" s="227">
        <v>0.03</v>
      </c>
      <c r="N148" s="231">
        <f>+E148*M148</f>
        <v>3641.4</v>
      </c>
      <c r="O148" s="231">
        <f>SUM(J148+L148+N148)</f>
        <v>19420.8</v>
      </c>
      <c r="P148" s="231">
        <f>+E148-O148</f>
        <v>101959.2</v>
      </c>
    </row>
    <row r="149" spans="1:18" s="229" customFormat="1" ht="126" x14ac:dyDescent="0.2">
      <c r="A149" s="225"/>
      <c r="B149" s="225" t="s">
        <v>5249</v>
      </c>
      <c r="C149" s="225" t="s">
        <v>5250</v>
      </c>
      <c r="D149" s="336" t="s">
        <v>5251</v>
      </c>
      <c r="E149" s="231">
        <v>900000</v>
      </c>
      <c r="F149" s="460">
        <v>0.06</v>
      </c>
      <c r="G149" s="231">
        <v>0</v>
      </c>
      <c r="H149" s="231">
        <f>+E149*F149</f>
        <v>54000</v>
      </c>
      <c r="I149" s="462">
        <v>2.5000000000000001E-2</v>
      </c>
      <c r="J149" s="231">
        <f>E149*I149</f>
        <v>22500</v>
      </c>
      <c r="K149" s="227">
        <v>0.02</v>
      </c>
      <c r="L149" s="231">
        <f>+E149*K149</f>
        <v>18000</v>
      </c>
      <c r="M149" s="462">
        <v>1.4999999999999999E-2</v>
      </c>
      <c r="N149" s="231">
        <f>+E149*M149</f>
        <v>13500</v>
      </c>
      <c r="O149" s="231">
        <f>SUM(J149+L149+N149)</f>
        <v>54000</v>
      </c>
      <c r="P149" s="231">
        <f>+E149-O149</f>
        <v>846000</v>
      </c>
    </row>
    <row r="150" spans="1:18" s="229" customFormat="1" ht="84" x14ac:dyDescent="0.2">
      <c r="A150" s="225"/>
      <c r="B150" s="225" t="s">
        <v>5252</v>
      </c>
      <c r="C150" s="225" t="s">
        <v>5253</v>
      </c>
      <c r="D150" s="336" t="s">
        <v>5254</v>
      </c>
      <c r="E150" s="231">
        <v>120960</v>
      </c>
      <c r="F150" s="460">
        <v>0.16</v>
      </c>
      <c r="G150" s="231">
        <f>+E150*F150</f>
        <v>19353.600000000002</v>
      </c>
      <c r="H150" s="231">
        <v>0</v>
      </c>
      <c r="I150" s="227">
        <v>0.08</v>
      </c>
      <c r="J150" s="231">
        <f>E150*I150</f>
        <v>9676.8000000000011</v>
      </c>
      <c r="K150" s="227">
        <v>0.05</v>
      </c>
      <c r="L150" s="231">
        <f>+E150*K150</f>
        <v>6048</v>
      </c>
      <c r="M150" s="227">
        <v>0.03</v>
      </c>
      <c r="N150" s="231">
        <f>+E150*M150</f>
        <v>3628.7999999999997</v>
      </c>
      <c r="O150" s="231">
        <f>SUM(J150+L150+N150)</f>
        <v>19353.600000000002</v>
      </c>
      <c r="P150" s="231">
        <f>+E150-O150</f>
        <v>101606.39999999999</v>
      </c>
    </row>
    <row r="151" spans="1:18" s="229" customFormat="1" ht="21" x14ac:dyDescent="0.2">
      <c r="A151" s="225"/>
      <c r="B151" s="225"/>
      <c r="C151" s="225"/>
      <c r="D151" s="336"/>
      <c r="E151" s="231"/>
      <c r="F151" s="227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</row>
    <row r="152" spans="1:18" s="688" customFormat="1" ht="21.75" x14ac:dyDescent="0.2">
      <c r="A152" s="823" t="s">
        <v>3143</v>
      </c>
      <c r="B152" s="824"/>
      <c r="C152" s="824"/>
      <c r="D152" s="825"/>
      <c r="E152" s="686">
        <f>SUM(E147:E151)</f>
        <v>1251540</v>
      </c>
      <c r="F152" s="686"/>
      <c r="G152" s="686">
        <f>SUM(G147:G151)</f>
        <v>38774.400000000001</v>
      </c>
      <c r="H152" s="686">
        <f>SUM(H147:H151)</f>
        <v>60552</v>
      </c>
      <c r="I152" s="686"/>
      <c r="J152" s="686">
        <f>SUM(J147:J151)</f>
        <v>44617.200000000004</v>
      </c>
      <c r="K152" s="686"/>
      <c r="L152" s="686">
        <f>SUM(L147:L151)</f>
        <v>32301</v>
      </c>
      <c r="M152" s="686"/>
      <c r="N152" s="686">
        <f>SUM(N147:N151)</f>
        <v>22408.2</v>
      </c>
      <c r="O152" s="686">
        <f>SUM(O147:O151)</f>
        <v>99326.400000000009</v>
      </c>
      <c r="P152" s="686">
        <f>SUM(P147:P151)</f>
        <v>1152213.5999999999</v>
      </c>
      <c r="Q152" s="687"/>
    </row>
    <row r="153" spans="1:18" s="232" customFormat="1" ht="23.25" x14ac:dyDescent="0.2">
      <c r="A153" s="780" t="s">
        <v>4741</v>
      </c>
      <c r="B153" s="790"/>
      <c r="C153" s="790"/>
      <c r="D153" s="791"/>
      <c r="E153" s="554"/>
      <c r="F153" s="554"/>
      <c r="G153" s="554"/>
      <c r="H153" s="554"/>
      <c r="I153" s="554"/>
      <c r="J153" s="554"/>
      <c r="K153" s="554"/>
      <c r="L153" s="554"/>
      <c r="M153" s="554"/>
      <c r="N153" s="554"/>
      <c r="O153" s="554"/>
      <c r="P153" s="554"/>
    </row>
    <row r="154" spans="1:18" s="229" customFormat="1" ht="84" x14ac:dyDescent="0.2">
      <c r="A154" s="225"/>
      <c r="B154" s="225" t="s">
        <v>4966</v>
      </c>
      <c r="C154" s="225" t="s">
        <v>4987</v>
      </c>
      <c r="D154" s="336" t="s">
        <v>4988</v>
      </c>
      <c r="E154" s="231">
        <v>70000</v>
      </c>
      <c r="F154" s="460">
        <v>0.16</v>
      </c>
      <c r="G154" s="231">
        <f>+E154*F154</f>
        <v>11200</v>
      </c>
      <c r="H154" s="231">
        <v>0</v>
      </c>
      <c r="I154" s="227">
        <v>0.08</v>
      </c>
      <c r="J154" s="231">
        <f t="shared" ref="J154:J159" si="22">E154*I154</f>
        <v>5600</v>
      </c>
      <c r="K154" s="227">
        <v>0.05</v>
      </c>
      <c r="L154" s="231">
        <f t="shared" ref="L154:L159" si="23">+E154*K154</f>
        <v>3500</v>
      </c>
      <c r="M154" s="227">
        <v>0.03</v>
      </c>
      <c r="N154" s="231">
        <f t="shared" ref="N154:N159" si="24">+E154*M154</f>
        <v>2100</v>
      </c>
      <c r="O154" s="231">
        <f t="shared" ref="O154:O159" si="25">SUM(J154+L154+N154)</f>
        <v>11200</v>
      </c>
      <c r="P154" s="231">
        <f t="shared" ref="P154:P159" si="26">+E154-O154</f>
        <v>58800</v>
      </c>
    </row>
    <row r="155" spans="1:18" s="229" customFormat="1" ht="84" x14ac:dyDescent="0.2">
      <c r="A155" s="225"/>
      <c r="B155" s="225" t="s">
        <v>4978</v>
      </c>
      <c r="C155" s="225" t="s">
        <v>4989</v>
      </c>
      <c r="D155" s="336" t="s">
        <v>4990</v>
      </c>
      <c r="E155" s="231">
        <v>36000</v>
      </c>
      <c r="F155" s="460">
        <v>0.06</v>
      </c>
      <c r="G155" s="231">
        <v>0</v>
      </c>
      <c r="H155" s="231">
        <f>+E155*F155</f>
        <v>2160</v>
      </c>
      <c r="I155" s="462">
        <v>2.5000000000000001E-2</v>
      </c>
      <c r="J155" s="231">
        <f t="shared" si="22"/>
        <v>900</v>
      </c>
      <c r="K155" s="227">
        <v>0.02</v>
      </c>
      <c r="L155" s="231">
        <f t="shared" si="23"/>
        <v>720</v>
      </c>
      <c r="M155" s="462">
        <v>1.4999999999999999E-2</v>
      </c>
      <c r="N155" s="231">
        <f t="shared" si="24"/>
        <v>540</v>
      </c>
      <c r="O155" s="231">
        <f t="shared" si="25"/>
        <v>2160</v>
      </c>
      <c r="P155" s="231">
        <f t="shared" si="26"/>
        <v>33840</v>
      </c>
    </row>
    <row r="156" spans="1:18" s="229" customFormat="1" ht="93.75" customHeight="1" x14ac:dyDescent="0.2">
      <c r="A156" s="225"/>
      <c r="B156" s="225" t="s">
        <v>4975</v>
      </c>
      <c r="C156" s="225" t="s">
        <v>4991</v>
      </c>
      <c r="D156" s="336" t="s">
        <v>4992</v>
      </c>
      <c r="E156" s="231">
        <v>6400</v>
      </c>
      <c r="F156" s="460">
        <v>0.06</v>
      </c>
      <c r="G156" s="231">
        <v>0</v>
      </c>
      <c r="H156" s="231">
        <f>+E156*F156</f>
        <v>384</v>
      </c>
      <c r="I156" s="462">
        <v>2.5000000000000001E-2</v>
      </c>
      <c r="J156" s="231">
        <f t="shared" si="22"/>
        <v>160</v>
      </c>
      <c r="K156" s="227">
        <v>0.02</v>
      </c>
      <c r="L156" s="231">
        <f t="shared" si="23"/>
        <v>128</v>
      </c>
      <c r="M156" s="462">
        <v>1.4999999999999999E-2</v>
      </c>
      <c r="N156" s="231">
        <f t="shared" si="24"/>
        <v>96</v>
      </c>
      <c r="O156" s="231">
        <f t="shared" si="25"/>
        <v>384</v>
      </c>
      <c r="P156" s="231">
        <f t="shared" si="26"/>
        <v>6016</v>
      </c>
    </row>
    <row r="157" spans="1:18" s="229" customFormat="1" ht="111" customHeight="1" x14ac:dyDescent="0.2">
      <c r="A157" s="225"/>
      <c r="B157" s="225" t="s">
        <v>5012</v>
      </c>
      <c r="C157" s="225" t="s">
        <v>5128</v>
      </c>
      <c r="D157" s="336" t="s">
        <v>5129</v>
      </c>
      <c r="E157" s="231">
        <v>45600</v>
      </c>
      <c r="F157" s="460">
        <v>0.16</v>
      </c>
      <c r="G157" s="231">
        <f>+E157*F157</f>
        <v>7296</v>
      </c>
      <c r="H157" s="231">
        <v>0</v>
      </c>
      <c r="I157" s="227">
        <v>0.08</v>
      </c>
      <c r="J157" s="231">
        <f t="shared" si="22"/>
        <v>3648</v>
      </c>
      <c r="K157" s="227">
        <v>0.05</v>
      </c>
      <c r="L157" s="231">
        <f t="shared" si="23"/>
        <v>2280</v>
      </c>
      <c r="M157" s="227">
        <v>0.03</v>
      </c>
      <c r="N157" s="231">
        <f t="shared" si="24"/>
        <v>1368</v>
      </c>
      <c r="O157" s="231">
        <f t="shared" si="25"/>
        <v>7296</v>
      </c>
      <c r="P157" s="231">
        <f t="shared" si="26"/>
        <v>38304</v>
      </c>
    </row>
    <row r="158" spans="1:18" s="229" customFormat="1" ht="126" x14ac:dyDescent="0.2">
      <c r="A158" s="225"/>
      <c r="B158" s="225" t="s">
        <v>5130</v>
      </c>
      <c r="C158" s="225" t="s">
        <v>5131</v>
      </c>
      <c r="D158" s="336" t="s">
        <v>5132</v>
      </c>
      <c r="E158" s="231">
        <v>13200</v>
      </c>
      <c r="F158" s="460">
        <v>0.06</v>
      </c>
      <c r="G158" s="231">
        <v>0</v>
      </c>
      <c r="H158" s="231">
        <f>+E158*F158</f>
        <v>792</v>
      </c>
      <c r="I158" s="462">
        <v>2.5000000000000001E-2</v>
      </c>
      <c r="J158" s="231">
        <f t="shared" si="22"/>
        <v>330</v>
      </c>
      <c r="K158" s="227">
        <v>0.02</v>
      </c>
      <c r="L158" s="231">
        <f t="shared" si="23"/>
        <v>264</v>
      </c>
      <c r="M158" s="462">
        <v>1.4999999999999999E-2</v>
      </c>
      <c r="N158" s="231">
        <f t="shared" si="24"/>
        <v>198</v>
      </c>
      <c r="O158" s="231">
        <f t="shared" si="25"/>
        <v>792</v>
      </c>
      <c r="P158" s="231">
        <f t="shared" si="26"/>
        <v>12408</v>
      </c>
    </row>
    <row r="159" spans="1:18" s="229" customFormat="1" ht="126" x14ac:dyDescent="0.2">
      <c r="A159" s="225"/>
      <c r="B159" s="225" t="s">
        <v>5078</v>
      </c>
      <c r="C159" s="225" t="s">
        <v>5133</v>
      </c>
      <c r="D159" s="336" t="s">
        <v>5134</v>
      </c>
      <c r="E159" s="231">
        <v>45500</v>
      </c>
      <c r="F159" s="460">
        <v>0.06</v>
      </c>
      <c r="G159" s="231">
        <v>0</v>
      </c>
      <c r="H159" s="231">
        <f>+E159*F159</f>
        <v>2730</v>
      </c>
      <c r="I159" s="462">
        <v>2.5000000000000001E-2</v>
      </c>
      <c r="J159" s="231">
        <f t="shared" si="22"/>
        <v>1137.5</v>
      </c>
      <c r="K159" s="227">
        <v>0.02</v>
      </c>
      <c r="L159" s="231">
        <f t="shared" si="23"/>
        <v>910</v>
      </c>
      <c r="M159" s="462">
        <v>1.4999999999999999E-2</v>
      </c>
      <c r="N159" s="231">
        <f t="shared" si="24"/>
        <v>682.5</v>
      </c>
      <c r="O159" s="231">
        <f t="shared" si="25"/>
        <v>2730</v>
      </c>
      <c r="P159" s="231">
        <f t="shared" si="26"/>
        <v>42770</v>
      </c>
      <c r="R159" s="229" t="s">
        <v>5135</v>
      </c>
    </row>
    <row r="160" spans="1:18" s="229" customFormat="1" ht="84" x14ac:dyDescent="0.2">
      <c r="A160" s="225"/>
      <c r="B160" s="225" t="s">
        <v>5136</v>
      </c>
      <c r="C160" s="225" t="s">
        <v>5137</v>
      </c>
      <c r="D160" s="336" t="s">
        <v>5138</v>
      </c>
      <c r="E160" s="231">
        <v>6500</v>
      </c>
      <c r="F160" s="460">
        <v>0.06</v>
      </c>
      <c r="G160" s="231">
        <v>0</v>
      </c>
      <c r="H160" s="231">
        <f>+E160*F160</f>
        <v>390</v>
      </c>
      <c r="I160" s="462">
        <v>2.5000000000000001E-2</v>
      </c>
      <c r="J160" s="231">
        <f>E160*I160</f>
        <v>162.5</v>
      </c>
      <c r="K160" s="227">
        <v>0.02</v>
      </c>
      <c r="L160" s="231">
        <f>+E160*K160</f>
        <v>130</v>
      </c>
      <c r="M160" s="462">
        <v>1.4999999999999999E-2</v>
      </c>
      <c r="N160" s="231">
        <f>+E160*M160</f>
        <v>97.5</v>
      </c>
      <c r="O160" s="231">
        <f>SUM(J160+L160+N160)</f>
        <v>390</v>
      </c>
      <c r="P160" s="231">
        <f>+E160-O160</f>
        <v>6110</v>
      </c>
    </row>
    <row r="161" spans="1:17" s="229" customFormat="1" ht="126" x14ac:dyDescent="0.2">
      <c r="A161" s="225"/>
      <c r="B161" s="225" t="s">
        <v>5139</v>
      </c>
      <c r="C161" s="225" t="s">
        <v>5140</v>
      </c>
      <c r="D161" s="336" t="s">
        <v>5141</v>
      </c>
      <c r="E161" s="231">
        <v>12400</v>
      </c>
      <c r="F161" s="460">
        <v>0.06</v>
      </c>
      <c r="G161" s="231">
        <v>0</v>
      </c>
      <c r="H161" s="231">
        <f>+E161*F161</f>
        <v>744</v>
      </c>
      <c r="I161" s="462">
        <v>2.5000000000000001E-2</v>
      </c>
      <c r="J161" s="231">
        <f>E161*I161</f>
        <v>310</v>
      </c>
      <c r="K161" s="227">
        <v>0.02</v>
      </c>
      <c r="L161" s="231">
        <f>+E161*K161</f>
        <v>248</v>
      </c>
      <c r="M161" s="462">
        <v>1.4999999999999999E-2</v>
      </c>
      <c r="N161" s="231">
        <f>+E161*M161</f>
        <v>186</v>
      </c>
      <c r="O161" s="231">
        <f>SUM(J161+L161+N161)</f>
        <v>744</v>
      </c>
      <c r="P161" s="231">
        <f>+E161-O161</f>
        <v>11656</v>
      </c>
    </row>
    <row r="162" spans="1:17" s="229" customFormat="1" ht="105" x14ac:dyDescent="0.2">
      <c r="A162" s="225"/>
      <c r="B162" s="225" t="s">
        <v>5139</v>
      </c>
      <c r="C162" s="225" t="s">
        <v>5142</v>
      </c>
      <c r="D162" s="336" t="s">
        <v>5143</v>
      </c>
      <c r="E162" s="231">
        <v>6000</v>
      </c>
      <c r="F162" s="460">
        <v>0.16</v>
      </c>
      <c r="G162" s="231">
        <f>+E162*F162</f>
        <v>960</v>
      </c>
      <c r="H162" s="231">
        <v>0</v>
      </c>
      <c r="I162" s="227">
        <v>0.08</v>
      </c>
      <c r="J162" s="231">
        <f>E162*I162</f>
        <v>480</v>
      </c>
      <c r="K162" s="227">
        <v>0.05</v>
      </c>
      <c r="L162" s="231">
        <f>+E162*K162</f>
        <v>300</v>
      </c>
      <c r="M162" s="227">
        <v>0.03</v>
      </c>
      <c r="N162" s="231">
        <f>+E162*M162</f>
        <v>180</v>
      </c>
      <c r="O162" s="231">
        <f>SUM(J162+L162+N162)</f>
        <v>960</v>
      </c>
      <c r="P162" s="231">
        <f>+E162-O162</f>
        <v>5040</v>
      </c>
    </row>
    <row r="163" spans="1:17" s="229" customFormat="1" ht="126" x14ac:dyDescent="0.2">
      <c r="A163" s="225"/>
      <c r="B163" s="225" t="s">
        <v>5041</v>
      </c>
      <c r="C163" s="225" t="s">
        <v>5144</v>
      </c>
      <c r="D163" s="336" t="s">
        <v>5145</v>
      </c>
      <c r="E163" s="231">
        <v>8800</v>
      </c>
      <c r="F163" s="460">
        <v>0.06</v>
      </c>
      <c r="G163" s="231">
        <v>0</v>
      </c>
      <c r="H163" s="231">
        <f>+E163*F163</f>
        <v>528</v>
      </c>
      <c r="I163" s="462">
        <v>2.5000000000000001E-2</v>
      </c>
      <c r="J163" s="231">
        <f>E163*I163</f>
        <v>220</v>
      </c>
      <c r="K163" s="227">
        <v>0.02</v>
      </c>
      <c r="L163" s="231">
        <f>+E163*K163</f>
        <v>176</v>
      </c>
      <c r="M163" s="462">
        <v>1.4999999999999999E-2</v>
      </c>
      <c r="N163" s="231">
        <f>+E163*M163</f>
        <v>132</v>
      </c>
      <c r="O163" s="231">
        <f>SUM(J163+L163+N163)</f>
        <v>528</v>
      </c>
      <c r="P163" s="231">
        <f>+E163-O163</f>
        <v>8272</v>
      </c>
    </row>
    <row r="164" spans="1:17" s="229" customFormat="1" ht="105" x14ac:dyDescent="0.2">
      <c r="A164" s="225"/>
      <c r="B164" s="225" t="s">
        <v>5255</v>
      </c>
      <c r="C164" s="225" t="s">
        <v>5256</v>
      </c>
      <c r="D164" s="719" t="s">
        <v>5257</v>
      </c>
      <c r="E164" s="231">
        <v>8000</v>
      </c>
      <c r="F164" s="460">
        <v>0.06</v>
      </c>
      <c r="G164" s="231">
        <v>0</v>
      </c>
      <c r="H164" s="231">
        <f>+E164*F164</f>
        <v>480</v>
      </c>
      <c r="I164" s="462">
        <v>2.5000000000000001E-2</v>
      </c>
      <c r="J164" s="231">
        <f>E164*I164</f>
        <v>200</v>
      </c>
      <c r="K164" s="227">
        <v>0.02</v>
      </c>
      <c r="L164" s="231">
        <f>+E164*K164</f>
        <v>160</v>
      </c>
      <c r="M164" s="462">
        <v>1.4999999999999999E-2</v>
      </c>
      <c r="N164" s="231">
        <f>+E164*M164</f>
        <v>120</v>
      </c>
      <c r="O164" s="231">
        <f>SUM(J164+L164+N164)</f>
        <v>480</v>
      </c>
      <c r="P164" s="231">
        <f>+E164-O164</f>
        <v>7520</v>
      </c>
    </row>
    <row r="165" spans="1:17" s="236" customFormat="1" ht="21" x14ac:dyDescent="0.45">
      <c r="A165" s="338"/>
      <c r="B165" s="225"/>
      <c r="C165" s="225"/>
      <c r="D165" s="336"/>
      <c r="E165" s="231"/>
      <c r="F165" s="460"/>
      <c r="G165" s="231"/>
      <c r="H165" s="231"/>
      <c r="I165" s="227"/>
      <c r="J165" s="231"/>
      <c r="K165" s="227"/>
      <c r="L165" s="231"/>
      <c r="M165" s="227"/>
      <c r="N165" s="231"/>
      <c r="O165" s="231"/>
      <c r="P165" s="231"/>
    </row>
    <row r="166" spans="1:17" s="229" customFormat="1" ht="21.75" x14ac:dyDescent="0.2">
      <c r="A166" s="823" t="s">
        <v>4750</v>
      </c>
      <c r="B166" s="824"/>
      <c r="C166" s="824"/>
      <c r="D166" s="825"/>
      <c r="E166" s="242">
        <f>SUM(E154:E165)</f>
        <v>258400</v>
      </c>
      <c r="F166" s="242"/>
      <c r="G166" s="242">
        <f>SUM(G154:G165)</f>
        <v>19456</v>
      </c>
      <c r="H166" s="242">
        <f>SUM(H154:H165)</f>
        <v>8208</v>
      </c>
      <c r="I166" s="242"/>
      <c r="J166" s="242">
        <f>SUM(J154:J165)</f>
        <v>13148</v>
      </c>
      <c r="K166" s="242"/>
      <c r="L166" s="242">
        <f>SUM(L154:L165)</f>
        <v>8816</v>
      </c>
      <c r="M166" s="242"/>
      <c r="N166" s="242">
        <f>SUM(N154:N165)</f>
        <v>5700</v>
      </c>
      <c r="O166" s="242">
        <f>SUM(O154:O165)</f>
        <v>27664</v>
      </c>
      <c r="P166" s="242">
        <f>SUM(P154:P165)</f>
        <v>230736</v>
      </c>
    </row>
    <row r="167" spans="1:17" s="447" customFormat="1" ht="23.25" x14ac:dyDescent="0.2">
      <c r="A167" s="779" t="s">
        <v>83</v>
      </c>
      <c r="B167" s="779"/>
      <c r="C167" s="780"/>
      <c r="D167" s="781"/>
      <c r="E167" s="782"/>
      <c r="F167" s="783"/>
      <c r="G167" s="784"/>
      <c r="H167" s="784"/>
      <c r="I167" s="785"/>
      <c r="J167" s="784"/>
      <c r="K167" s="785"/>
      <c r="L167" s="784"/>
      <c r="M167" s="785"/>
      <c r="N167" s="784"/>
      <c r="O167" s="784"/>
      <c r="P167" s="784"/>
      <c r="Q167" s="693"/>
    </row>
    <row r="168" spans="1:17" s="229" customFormat="1" ht="84" x14ac:dyDescent="0.2">
      <c r="A168" s="225"/>
      <c r="B168" s="225" t="s">
        <v>4984</v>
      </c>
      <c r="C168" s="225" t="s">
        <v>4985</v>
      </c>
      <c r="D168" s="336" t="s">
        <v>4986</v>
      </c>
      <c r="E168" s="231">
        <v>113100</v>
      </c>
      <c r="F168" s="227" t="s">
        <v>201</v>
      </c>
      <c r="G168" s="231">
        <v>0</v>
      </c>
      <c r="H168" s="231">
        <v>0</v>
      </c>
      <c r="I168" s="231">
        <v>0</v>
      </c>
      <c r="J168" s="231">
        <v>0</v>
      </c>
      <c r="K168" s="231">
        <v>0</v>
      </c>
      <c r="L168" s="231">
        <v>0</v>
      </c>
      <c r="M168" s="231">
        <v>0</v>
      </c>
      <c r="N168" s="231">
        <v>0</v>
      </c>
      <c r="O168" s="231">
        <v>0</v>
      </c>
      <c r="P168" s="231">
        <f>+E168-O168</f>
        <v>113100</v>
      </c>
    </row>
    <row r="169" spans="1:17" s="229" customFormat="1" ht="168" x14ac:dyDescent="0.2">
      <c r="A169" s="225"/>
      <c r="B169" s="225" t="s">
        <v>5012</v>
      </c>
      <c r="C169" s="225" t="s">
        <v>5146</v>
      </c>
      <c r="D169" s="336" t="s">
        <v>5147</v>
      </c>
      <c r="E169" s="231">
        <v>390000</v>
      </c>
      <c r="F169" s="227" t="s">
        <v>201</v>
      </c>
      <c r="G169" s="231">
        <v>0</v>
      </c>
      <c r="H169" s="231">
        <v>0</v>
      </c>
      <c r="I169" s="231">
        <v>0</v>
      </c>
      <c r="J169" s="231">
        <v>0</v>
      </c>
      <c r="K169" s="231">
        <v>0</v>
      </c>
      <c r="L169" s="231">
        <v>0</v>
      </c>
      <c r="M169" s="231">
        <v>0</v>
      </c>
      <c r="N169" s="231">
        <v>0</v>
      </c>
      <c r="O169" s="231">
        <v>0</v>
      </c>
      <c r="P169" s="231">
        <f t="shared" ref="P169:P179" si="27">+E169-O169</f>
        <v>390000</v>
      </c>
    </row>
    <row r="170" spans="1:17" s="229" customFormat="1" ht="105" x14ac:dyDescent="0.2">
      <c r="A170" s="225"/>
      <c r="B170" s="225" t="s">
        <v>5012</v>
      </c>
      <c r="C170" s="225" t="s">
        <v>5148</v>
      </c>
      <c r="D170" s="336" t="s">
        <v>5149</v>
      </c>
      <c r="E170" s="231">
        <v>279300</v>
      </c>
      <c r="F170" s="227" t="s">
        <v>201</v>
      </c>
      <c r="G170" s="231">
        <v>0</v>
      </c>
      <c r="H170" s="231">
        <v>0</v>
      </c>
      <c r="I170" s="231">
        <v>0</v>
      </c>
      <c r="J170" s="231">
        <v>0</v>
      </c>
      <c r="K170" s="231">
        <v>0</v>
      </c>
      <c r="L170" s="231">
        <v>0</v>
      </c>
      <c r="M170" s="231">
        <v>0</v>
      </c>
      <c r="N170" s="231">
        <v>0</v>
      </c>
      <c r="O170" s="231">
        <v>0</v>
      </c>
      <c r="P170" s="231">
        <f t="shared" si="27"/>
        <v>279300</v>
      </c>
    </row>
    <row r="171" spans="1:17" s="229" customFormat="1" ht="84" x14ac:dyDescent="0.2">
      <c r="A171" s="225"/>
      <c r="B171" s="225" t="s">
        <v>5012</v>
      </c>
      <c r="C171" s="225" t="s">
        <v>5150</v>
      </c>
      <c r="D171" s="336" t="s">
        <v>5151</v>
      </c>
      <c r="E171" s="231">
        <v>664800</v>
      </c>
      <c r="F171" s="227" t="s">
        <v>201</v>
      </c>
      <c r="G171" s="231">
        <v>0</v>
      </c>
      <c r="H171" s="231">
        <v>0</v>
      </c>
      <c r="I171" s="231">
        <v>0</v>
      </c>
      <c r="J171" s="231">
        <v>0</v>
      </c>
      <c r="K171" s="231">
        <v>0</v>
      </c>
      <c r="L171" s="231">
        <v>0</v>
      </c>
      <c r="M171" s="231">
        <v>0</v>
      </c>
      <c r="N171" s="231">
        <v>0</v>
      </c>
      <c r="O171" s="231">
        <v>0</v>
      </c>
      <c r="P171" s="231">
        <f t="shared" si="27"/>
        <v>664800</v>
      </c>
    </row>
    <row r="172" spans="1:17" s="229" customFormat="1" ht="84" x14ac:dyDescent="0.2">
      <c r="A172" s="225"/>
      <c r="B172" s="225" t="s">
        <v>5012</v>
      </c>
      <c r="C172" s="225" t="s">
        <v>5152</v>
      </c>
      <c r="D172" s="336" t="s">
        <v>5153</v>
      </c>
      <c r="E172" s="231">
        <v>167700</v>
      </c>
      <c r="F172" s="227" t="s">
        <v>201</v>
      </c>
      <c r="G172" s="231">
        <v>0</v>
      </c>
      <c r="H172" s="231">
        <v>0</v>
      </c>
      <c r="I172" s="231">
        <v>0</v>
      </c>
      <c r="J172" s="231">
        <v>0</v>
      </c>
      <c r="K172" s="231">
        <v>0</v>
      </c>
      <c r="L172" s="231">
        <v>0</v>
      </c>
      <c r="M172" s="231">
        <v>0</v>
      </c>
      <c r="N172" s="231">
        <v>0</v>
      </c>
      <c r="O172" s="231">
        <v>0</v>
      </c>
      <c r="P172" s="231">
        <f t="shared" si="27"/>
        <v>167700</v>
      </c>
    </row>
    <row r="173" spans="1:17" s="229" customFormat="1" ht="105" x14ac:dyDescent="0.2">
      <c r="A173" s="225"/>
      <c r="B173" s="225" t="s">
        <v>5012</v>
      </c>
      <c r="C173" s="225" t="s">
        <v>5154</v>
      </c>
      <c r="D173" s="336" t="s">
        <v>5155</v>
      </c>
      <c r="E173" s="231">
        <v>280500</v>
      </c>
      <c r="F173" s="227" t="s">
        <v>201</v>
      </c>
      <c r="G173" s="231">
        <v>0</v>
      </c>
      <c r="H173" s="231">
        <v>0</v>
      </c>
      <c r="I173" s="231">
        <v>0</v>
      </c>
      <c r="J173" s="231">
        <v>0</v>
      </c>
      <c r="K173" s="231">
        <v>0</v>
      </c>
      <c r="L173" s="231">
        <v>0</v>
      </c>
      <c r="M173" s="231">
        <v>0</v>
      </c>
      <c r="N173" s="231">
        <v>0</v>
      </c>
      <c r="O173" s="231">
        <v>0</v>
      </c>
      <c r="P173" s="231">
        <f t="shared" si="27"/>
        <v>280500</v>
      </c>
    </row>
    <row r="174" spans="1:17" s="229" customFormat="1" ht="126" x14ac:dyDescent="0.2">
      <c r="A174" s="225"/>
      <c r="B174" s="225" t="s">
        <v>5012</v>
      </c>
      <c r="C174" s="225" t="s">
        <v>5156</v>
      </c>
      <c r="D174" s="336" t="s">
        <v>5157</v>
      </c>
      <c r="E174" s="231">
        <v>249900</v>
      </c>
      <c r="F174" s="227" t="s">
        <v>201</v>
      </c>
      <c r="G174" s="231">
        <v>0</v>
      </c>
      <c r="H174" s="231">
        <v>0</v>
      </c>
      <c r="I174" s="231">
        <v>0</v>
      </c>
      <c r="J174" s="231">
        <v>0</v>
      </c>
      <c r="K174" s="231">
        <v>0</v>
      </c>
      <c r="L174" s="231">
        <v>0</v>
      </c>
      <c r="M174" s="231">
        <v>0</v>
      </c>
      <c r="N174" s="231">
        <v>0</v>
      </c>
      <c r="O174" s="231">
        <v>0</v>
      </c>
      <c r="P174" s="231">
        <f t="shared" si="27"/>
        <v>249900</v>
      </c>
    </row>
    <row r="175" spans="1:17" s="229" customFormat="1" ht="147" x14ac:dyDescent="0.2">
      <c r="A175" s="225"/>
      <c r="B175" s="225" t="s">
        <v>5012</v>
      </c>
      <c r="C175" s="225" t="s">
        <v>5158</v>
      </c>
      <c r="D175" s="336" t="s">
        <v>5159</v>
      </c>
      <c r="E175" s="231">
        <v>117600</v>
      </c>
      <c r="F175" s="227" t="s">
        <v>201</v>
      </c>
      <c r="G175" s="231">
        <v>0</v>
      </c>
      <c r="H175" s="231">
        <v>0</v>
      </c>
      <c r="I175" s="231">
        <v>0</v>
      </c>
      <c r="J175" s="231">
        <v>0</v>
      </c>
      <c r="K175" s="231">
        <v>0</v>
      </c>
      <c r="L175" s="231">
        <v>0</v>
      </c>
      <c r="M175" s="231">
        <v>0</v>
      </c>
      <c r="N175" s="231">
        <v>0</v>
      </c>
      <c r="O175" s="231">
        <v>0</v>
      </c>
      <c r="P175" s="231">
        <f t="shared" si="27"/>
        <v>117600</v>
      </c>
    </row>
    <row r="176" spans="1:17" s="229" customFormat="1" ht="84" x14ac:dyDescent="0.2">
      <c r="A176" s="225"/>
      <c r="B176" s="225" t="s">
        <v>5053</v>
      </c>
      <c r="C176" s="225" t="s">
        <v>5160</v>
      </c>
      <c r="D176" s="336" t="s">
        <v>5161</v>
      </c>
      <c r="E176" s="231">
        <v>455700</v>
      </c>
      <c r="F176" s="227" t="s">
        <v>201</v>
      </c>
      <c r="G176" s="231">
        <v>0</v>
      </c>
      <c r="H176" s="231">
        <v>0</v>
      </c>
      <c r="I176" s="231">
        <v>0</v>
      </c>
      <c r="J176" s="231">
        <v>0</v>
      </c>
      <c r="K176" s="231">
        <v>0</v>
      </c>
      <c r="L176" s="231">
        <v>0</v>
      </c>
      <c r="M176" s="231">
        <v>0</v>
      </c>
      <c r="N176" s="231">
        <v>0</v>
      </c>
      <c r="O176" s="231">
        <v>0</v>
      </c>
      <c r="P176" s="231">
        <f t="shared" si="27"/>
        <v>455700</v>
      </c>
    </row>
    <row r="177" spans="1:16" s="229" customFormat="1" ht="147" x14ac:dyDescent="0.2">
      <c r="A177" s="225"/>
      <c r="B177" s="225" t="s">
        <v>5130</v>
      </c>
      <c r="C177" s="225" t="s">
        <v>5162</v>
      </c>
      <c r="D177" s="336" t="s">
        <v>5163</v>
      </c>
      <c r="E177" s="231">
        <v>565500</v>
      </c>
      <c r="F177" s="227" t="s">
        <v>201</v>
      </c>
      <c r="G177" s="231">
        <v>0</v>
      </c>
      <c r="H177" s="231">
        <v>0</v>
      </c>
      <c r="I177" s="231">
        <v>0</v>
      </c>
      <c r="J177" s="231">
        <v>0</v>
      </c>
      <c r="K177" s="231">
        <v>0</v>
      </c>
      <c r="L177" s="231">
        <v>0</v>
      </c>
      <c r="M177" s="231">
        <v>0</v>
      </c>
      <c r="N177" s="231">
        <v>0</v>
      </c>
      <c r="O177" s="231">
        <v>0</v>
      </c>
      <c r="P177" s="231">
        <f t="shared" si="27"/>
        <v>565500</v>
      </c>
    </row>
    <row r="178" spans="1:16" s="229" customFormat="1" ht="84" x14ac:dyDescent="0.2">
      <c r="A178" s="225"/>
      <c r="B178" s="225" t="s">
        <v>5130</v>
      </c>
      <c r="C178" s="225" t="s">
        <v>5164</v>
      </c>
      <c r="D178" s="336" t="s">
        <v>5165</v>
      </c>
      <c r="E178" s="231">
        <v>35100</v>
      </c>
      <c r="F178" s="227" t="s">
        <v>201</v>
      </c>
      <c r="G178" s="231">
        <v>0</v>
      </c>
      <c r="H178" s="231">
        <v>0</v>
      </c>
      <c r="I178" s="231">
        <v>0</v>
      </c>
      <c r="J178" s="231">
        <v>0</v>
      </c>
      <c r="K178" s="231">
        <v>0</v>
      </c>
      <c r="L178" s="231">
        <v>0</v>
      </c>
      <c r="M178" s="231">
        <v>0</v>
      </c>
      <c r="N178" s="231">
        <v>0</v>
      </c>
      <c r="O178" s="231">
        <v>0</v>
      </c>
      <c r="P178" s="231">
        <f t="shared" si="27"/>
        <v>35100</v>
      </c>
    </row>
    <row r="179" spans="1:16" s="229" customFormat="1" ht="84" x14ac:dyDescent="0.2">
      <c r="A179" s="225"/>
      <c r="B179" s="225" t="s">
        <v>5025</v>
      </c>
      <c r="C179" s="225" t="s">
        <v>5166</v>
      </c>
      <c r="D179" s="336" t="s">
        <v>5167</v>
      </c>
      <c r="E179" s="231">
        <v>105300</v>
      </c>
      <c r="F179" s="227" t="s">
        <v>201</v>
      </c>
      <c r="G179" s="231">
        <v>0</v>
      </c>
      <c r="H179" s="231">
        <v>0</v>
      </c>
      <c r="I179" s="231">
        <v>0</v>
      </c>
      <c r="J179" s="231">
        <v>0</v>
      </c>
      <c r="K179" s="231">
        <v>0</v>
      </c>
      <c r="L179" s="231">
        <v>0</v>
      </c>
      <c r="M179" s="231">
        <v>0</v>
      </c>
      <c r="N179" s="231">
        <v>0</v>
      </c>
      <c r="O179" s="231">
        <v>0</v>
      </c>
      <c r="P179" s="231">
        <f t="shared" si="27"/>
        <v>105300</v>
      </c>
    </row>
    <row r="180" spans="1:16" s="229" customFormat="1" ht="84" x14ac:dyDescent="0.2">
      <c r="A180" s="225"/>
      <c r="B180" s="225" t="s">
        <v>5075</v>
      </c>
      <c r="C180" s="225" t="s">
        <v>5168</v>
      </c>
      <c r="D180" s="336" t="s">
        <v>5169</v>
      </c>
      <c r="E180" s="231">
        <v>265200</v>
      </c>
      <c r="F180" s="227" t="s">
        <v>201</v>
      </c>
      <c r="G180" s="231">
        <v>0</v>
      </c>
      <c r="H180" s="231">
        <v>0</v>
      </c>
      <c r="I180" s="231">
        <v>0</v>
      </c>
      <c r="J180" s="231">
        <v>0</v>
      </c>
      <c r="K180" s="231">
        <v>0</v>
      </c>
      <c r="L180" s="231">
        <v>0</v>
      </c>
      <c r="M180" s="231">
        <v>0</v>
      </c>
      <c r="N180" s="231">
        <v>0</v>
      </c>
      <c r="O180" s="231">
        <v>0</v>
      </c>
      <c r="P180" s="231">
        <f>+E180-O180</f>
        <v>265200</v>
      </c>
    </row>
    <row r="181" spans="1:16" s="229" customFormat="1" ht="105" x14ac:dyDescent="0.2">
      <c r="A181" s="225"/>
      <c r="B181" s="225" t="s">
        <v>5075</v>
      </c>
      <c r="C181" s="225" t="s">
        <v>5170</v>
      </c>
      <c r="D181" s="336" t="s">
        <v>5171</v>
      </c>
      <c r="E181" s="231">
        <v>524300</v>
      </c>
      <c r="F181" s="227" t="s">
        <v>201</v>
      </c>
      <c r="G181" s="231">
        <v>0</v>
      </c>
      <c r="H181" s="231">
        <v>0</v>
      </c>
      <c r="I181" s="231">
        <v>0</v>
      </c>
      <c r="J181" s="231">
        <v>0</v>
      </c>
      <c r="K181" s="231">
        <v>0</v>
      </c>
      <c r="L181" s="231">
        <v>0</v>
      </c>
      <c r="M181" s="231">
        <v>0</v>
      </c>
      <c r="N181" s="231">
        <v>0</v>
      </c>
      <c r="O181" s="231">
        <v>0</v>
      </c>
      <c r="P181" s="231">
        <f t="shared" ref="P181:P190" si="28">+E181-O181</f>
        <v>524300</v>
      </c>
    </row>
    <row r="182" spans="1:16" s="229" customFormat="1" ht="126" x14ac:dyDescent="0.2">
      <c r="A182" s="225"/>
      <c r="B182" s="225" t="s">
        <v>5172</v>
      </c>
      <c r="C182" s="225" t="s">
        <v>5173</v>
      </c>
      <c r="D182" s="336" t="s">
        <v>5174</v>
      </c>
      <c r="E182" s="231">
        <v>367500</v>
      </c>
      <c r="F182" s="227" t="s">
        <v>201</v>
      </c>
      <c r="G182" s="231">
        <v>0</v>
      </c>
      <c r="H182" s="231">
        <v>0</v>
      </c>
      <c r="I182" s="231">
        <v>0</v>
      </c>
      <c r="J182" s="231">
        <v>0</v>
      </c>
      <c r="K182" s="231">
        <v>0</v>
      </c>
      <c r="L182" s="231">
        <v>0</v>
      </c>
      <c r="M182" s="231">
        <v>0</v>
      </c>
      <c r="N182" s="231">
        <v>0</v>
      </c>
      <c r="O182" s="231">
        <v>0</v>
      </c>
      <c r="P182" s="231">
        <f t="shared" si="28"/>
        <v>367500</v>
      </c>
    </row>
    <row r="183" spans="1:16" s="229" customFormat="1" ht="147" x14ac:dyDescent="0.2">
      <c r="A183" s="225"/>
      <c r="B183" s="225" t="s">
        <v>5172</v>
      </c>
      <c r="C183" s="225" t="s">
        <v>5175</v>
      </c>
      <c r="D183" s="336" t="s">
        <v>5176</v>
      </c>
      <c r="E183" s="231">
        <v>171500</v>
      </c>
      <c r="F183" s="227" t="s">
        <v>201</v>
      </c>
      <c r="G183" s="231">
        <v>0</v>
      </c>
      <c r="H183" s="231">
        <v>0</v>
      </c>
      <c r="I183" s="231">
        <v>0</v>
      </c>
      <c r="J183" s="231">
        <v>0</v>
      </c>
      <c r="K183" s="231">
        <v>0</v>
      </c>
      <c r="L183" s="231">
        <v>0</v>
      </c>
      <c r="M183" s="231">
        <v>0</v>
      </c>
      <c r="N183" s="231">
        <v>0</v>
      </c>
      <c r="O183" s="231">
        <v>0</v>
      </c>
      <c r="P183" s="231">
        <f t="shared" si="28"/>
        <v>171500</v>
      </c>
    </row>
    <row r="184" spans="1:16" s="229" customFormat="1" ht="126" x14ac:dyDescent="0.2">
      <c r="A184" s="225"/>
      <c r="B184" s="225" t="s">
        <v>5117</v>
      </c>
      <c r="C184" s="225" t="s">
        <v>5177</v>
      </c>
      <c r="D184" s="336" t="s">
        <v>5178</v>
      </c>
      <c r="E184" s="231">
        <v>132600</v>
      </c>
      <c r="F184" s="227" t="s">
        <v>201</v>
      </c>
      <c r="G184" s="231">
        <v>0</v>
      </c>
      <c r="H184" s="231">
        <v>0</v>
      </c>
      <c r="I184" s="231">
        <v>0</v>
      </c>
      <c r="J184" s="231">
        <v>0</v>
      </c>
      <c r="K184" s="231">
        <v>0</v>
      </c>
      <c r="L184" s="231">
        <v>0</v>
      </c>
      <c r="M184" s="231">
        <v>0</v>
      </c>
      <c r="N184" s="231">
        <v>0</v>
      </c>
      <c r="O184" s="231">
        <v>0</v>
      </c>
      <c r="P184" s="231">
        <f t="shared" si="28"/>
        <v>132600</v>
      </c>
    </row>
    <row r="185" spans="1:16" s="229" customFormat="1" ht="105" x14ac:dyDescent="0.2">
      <c r="A185" s="225"/>
      <c r="B185" s="225" t="s">
        <v>5117</v>
      </c>
      <c r="C185" s="225" t="s">
        <v>5179</v>
      </c>
      <c r="D185" s="336" t="s">
        <v>5180</v>
      </c>
      <c r="E185" s="231">
        <v>113100</v>
      </c>
      <c r="F185" s="227" t="s">
        <v>201</v>
      </c>
      <c r="G185" s="231">
        <v>0</v>
      </c>
      <c r="H185" s="231">
        <v>0</v>
      </c>
      <c r="I185" s="231">
        <v>0</v>
      </c>
      <c r="J185" s="231">
        <v>0</v>
      </c>
      <c r="K185" s="231">
        <v>0</v>
      </c>
      <c r="L185" s="231">
        <v>0</v>
      </c>
      <c r="M185" s="231">
        <v>0</v>
      </c>
      <c r="N185" s="231">
        <v>0</v>
      </c>
      <c r="O185" s="231">
        <v>0</v>
      </c>
      <c r="P185" s="231">
        <f t="shared" si="28"/>
        <v>113100</v>
      </c>
    </row>
    <row r="186" spans="1:16" s="229" customFormat="1" ht="126" x14ac:dyDescent="0.2">
      <c r="A186" s="225"/>
      <c r="B186" s="225" t="s">
        <v>5117</v>
      </c>
      <c r="C186" s="225" t="s">
        <v>5181</v>
      </c>
      <c r="D186" s="336" t="s">
        <v>5182</v>
      </c>
      <c r="E186" s="231">
        <v>808500</v>
      </c>
      <c r="F186" s="227" t="s">
        <v>201</v>
      </c>
      <c r="G186" s="231">
        <v>0</v>
      </c>
      <c r="H186" s="231">
        <v>0</v>
      </c>
      <c r="I186" s="231">
        <v>0</v>
      </c>
      <c r="J186" s="231">
        <v>0</v>
      </c>
      <c r="K186" s="231">
        <v>0</v>
      </c>
      <c r="L186" s="231">
        <v>0</v>
      </c>
      <c r="M186" s="231">
        <v>0</v>
      </c>
      <c r="N186" s="231">
        <v>0</v>
      </c>
      <c r="O186" s="231">
        <v>0</v>
      </c>
      <c r="P186" s="231">
        <f t="shared" si="28"/>
        <v>808500</v>
      </c>
    </row>
    <row r="187" spans="1:16" s="229" customFormat="1" ht="126" x14ac:dyDescent="0.2">
      <c r="A187" s="225"/>
      <c r="B187" s="225" t="s">
        <v>5183</v>
      </c>
      <c r="C187" s="225" t="s">
        <v>5184</v>
      </c>
      <c r="D187" s="336" t="s">
        <v>5185</v>
      </c>
      <c r="E187" s="231">
        <v>122500</v>
      </c>
      <c r="F187" s="227" t="s">
        <v>201</v>
      </c>
      <c r="G187" s="231">
        <v>0</v>
      </c>
      <c r="H187" s="231">
        <v>0</v>
      </c>
      <c r="I187" s="231">
        <v>0</v>
      </c>
      <c r="J187" s="231">
        <v>0</v>
      </c>
      <c r="K187" s="231">
        <v>0</v>
      </c>
      <c r="L187" s="231">
        <v>0</v>
      </c>
      <c r="M187" s="231">
        <v>0</v>
      </c>
      <c r="N187" s="231">
        <v>0</v>
      </c>
      <c r="O187" s="231">
        <v>0</v>
      </c>
      <c r="P187" s="231">
        <f t="shared" si="28"/>
        <v>122500</v>
      </c>
    </row>
    <row r="188" spans="1:16" s="229" customFormat="1" ht="147" x14ac:dyDescent="0.2">
      <c r="A188" s="225"/>
      <c r="B188" s="225" t="s">
        <v>5183</v>
      </c>
      <c r="C188" s="225" t="s">
        <v>5186</v>
      </c>
      <c r="D188" s="336" t="s">
        <v>5187</v>
      </c>
      <c r="E188" s="231">
        <v>279300</v>
      </c>
      <c r="F188" s="227" t="s">
        <v>201</v>
      </c>
      <c r="G188" s="231">
        <v>0</v>
      </c>
      <c r="H188" s="231">
        <v>0</v>
      </c>
      <c r="I188" s="231">
        <v>0</v>
      </c>
      <c r="J188" s="231">
        <v>0</v>
      </c>
      <c r="K188" s="231">
        <v>0</v>
      </c>
      <c r="L188" s="231">
        <v>0</v>
      </c>
      <c r="M188" s="231">
        <v>0</v>
      </c>
      <c r="N188" s="231">
        <v>0</v>
      </c>
      <c r="O188" s="231">
        <v>0</v>
      </c>
      <c r="P188" s="231">
        <f t="shared" si="28"/>
        <v>279300</v>
      </c>
    </row>
    <row r="189" spans="1:16" s="229" customFormat="1" ht="63" x14ac:dyDescent="0.2">
      <c r="A189" s="225"/>
      <c r="B189" s="225" t="s">
        <v>5188</v>
      </c>
      <c r="C189" s="225" t="s">
        <v>5189</v>
      </c>
      <c r="D189" s="336" t="s">
        <v>5190</v>
      </c>
      <c r="E189" s="231">
        <v>549900</v>
      </c>
      <c r="F189" s="227" t="s">
        <v>201</v>
      </c>
      <c r="G189" s="231">
        <v>0</v>
      </c>
      <c r="H189" s="231">
        <v>0</v>
      </c>
      <c r="I189" s="231">
        <v>0</v>
      </c>
      <c r="J189" s="231">
        <v>0</v>
      </c>
      <c r="K189" s="231">
        <v>0</v>
      </c>
      <c r="L189" s="231">
        <v>0</v>
      </c>
      <c r="M189" s="231">
        <v>0</v>
      </c>
      <c r="N189" s="231">
        <v>0</v>
      </c>
      <c r="O189" s="231">
        <v>0</v>
      </c>
      <c r="P189" s="231">
        <f t="shared" si="28"/>
        <v>549900</v>
      </c>
    </row>
    <row r="190" spans="1:16" s="229" customFormat="1" ht="126" x14ac:dyDescent="0.2">
      <c r="A190" s="225"/>
      <c r="B190" s="225" t="s">
        <v>5188</v>
      </c>
      <c r="C190" s="225" t="s">
        <v>5191</v>
      </c>
      <c r="D190" s="336" t="s">
        <v>5192</v>
      </c>
      <c r="E190" s="231">
        <v>534100</v>
      </c>
      <c r="F190" s="227" t="s">
        <v>201</v>
      </c>
      <c r="G190" s="231">
        <v>0</v>
      </c>
      <c r="H190" s="231">
        <v>0</v>
      </c>
      <c r="I190" s="231">
        <v>0</v>
      </c>
      <c r="J190" s="231">
        <v>0</v>
      </c>
      <c r="K190" s="231">
        <v>0</v>
      </c>
      <c r="L190" s="231">
        <v>0</v>
      </c>
      <c r="M190" s="231">
        <v>0</v>
      </c>
      <c r="N190" s="231">
        <v>0</v>
      </c>
      <c r="O190" s="231">
        <v>0</v>
      </c>
      <c r="P190" s="231">
        <f t="shared" si="28"/>
        <v>534100</v>
      </c>
    </row>
    <row r="191" spans="1:16" s="229" customFormat="1" ht="84" x14ac:dyDescent="0.2">
      <c r="A191" s="225"/>
      <c r="B191" s="225" t="s">
        <v>5193</v>
      </c>
      <c r="C191" s="225" t="s">
        <v>5194</v>
      </c>
      <c r="D191" s="336" t="s">
        <v>5195</v>
      </c>
      <c r="E191" s="231">
        <v>351000</v>
      </c>
      <c r="F191" s="227" t="s">
        <v>201</v>
      </c>
      <c r="G191" s="231">
        <v>0</v>
      </c>
      <c r="H191" s="231">
        <v>0</v>
      </c>
      <c r="I191" s="231">
        <v>0</v>
      </c>
      <c r="J191" s="231">
        <v>0</v>
      </c>
      <c r="K191" s="231">
        <v>0</v>
      </c>
      <c r="L191" s="231">
        <v>0</v>
      </c>
      <c r="M191" s="231">
        <v>0</v>
      </c>
      <c r="N191" s="231">
        <v>0</v>
      </c>
      <c r="O191" s="231">
        <v>0</v>
      </c>
      <c r="P191" s="231">
        <f>+E191-O191</f>
        <v>351000</v>
      </c>
    </row>
    <row r="192" spans="1:16" s="229" customFormat="1" ht="147" x14ac:dyDescent="0.2">
      <c r="A192" s="225"/>
      <c r="B192" s="225" t="s">
        <v>5193</v>
      </c>
      <c r="C192" s="225" t="s">
        <v>5196</v>
      </c>
      <c r="D192" s="336" t="s">
        <v>5197</v>
      </c>
      <c r="E192" s="231">
        <v>176400</v>
      </c>
      <c r="F192" s="227" t="s">
        <v>201</v>
      </c>
      <c r="G192" s="231">
        <v>0</v>
      </c>
      <c r="H192" s="231">
        <v>0</v>
      </c>
      <c r="I192" s="231">
        <v>0</v>
      </c>
      <c r="J192" s="231">
        <v>0</v>
      </c>
      <c r="K192" s="231">
        <v>0</v>
      </c>
      <c r="L192" s="231">
        <v>0</v>
      </c>
      <c r="M192" s="231">
        <v>0</v>
      </c>
      <c r="N192" s="231">
        <v>0</v>
      </c>
      <c r="O192" s="231">
        <v>0</v>
      </c>
      <c r="P192" s="231">
        <f t="shared" ref="P192:P212" si="29">+E192-O192</f>
        <v>176400</v>
      </c>
    </row>
    <row r="193" spans="1:16" s="229" customFormat="1" ht="84" x14ac:dyDescent="0.2">
      <c r="A193" s="225"/>
      <c r="B193" s="225" t="s">
        <v>5139</v>
      </c>
      <c r="C193" s="225" t="s">
        <v>5198</v>
      </c>
      <c r="D193" s="336" t="s">
        <v>5199</v>
      </c>
      <c r="E193" s="231">
        <v>471900</v>
      </c>
      <c r="F193" s="227" t="s">
        <v>201</v>
      </c>
      <c r="G193" s="231">
        <v>0</v>
      </c>
      <c r="H193" s="231">
        <v>0</v>
      </c>
      <c r="I193" s="231">
        <v>0</v>
      </c>
      <c r="J193" s="231">
        <v>0</v>
      </c>
      <c r="K193" s="231">
        <v>0</v>
      </c>
      <c r="L193" s="231">
        <v>0</v>
      </c>
      <c r="M193" s="231">
        <v>0</v>
      </c>
      <c r="N193" s="231">
        <v>0</v>
      </c>
      <c r="O193" s="231">
        <v>0</v>
      </c>
      <c r="P193" s="231">
        <f t="shared" si="29"/>
        <v>471900</v>
      </c>
    </row>
    <row r="194" spans="1:16" s="229" customFormat="1" ht="105" x14ac:dyDescent="0.2">
      <c r="A194" s="225"/>
      <c r="B194" s="225" t="s">
        <v>5139</v>
      </c>
      <c r="C194" s="225" t="s">
        <v>5200</v>
      </c>
      <c r="D194" s="336" t="s">
        <v>5201</v>
      </c>
      <c r="E194" s="231">
        <v>187200</v>
      </c>
      <c r="F194" s="227" t="s">
        <v>201</v>
      </c>
      <c r="G194" s="231">
        <v>0</v>
      </c>
      <c r="H194" s="231">
        <v>0</v>
      </c>
      <c r="I194" s="231">
        <v>0</v>
      </c>
      <c r="J194" s="231">
        <v>0</v>
      </c>
      <c r="K194" s="231">
        <v>0</v>
      </c>
      <c r="L194" s="231">
        <v>0</v>
      </c>
      <c r="M194" s="231">
        <v>0</v>
      </c>
      <c r="N194" s="231">
        <v>0</v>
      </c>
      <c r="O194" s="231">
        <v>0</v>
      </c>
      <c r="P194" s="231">
        <f t="shared" si="29"/>
        <v>187200</v>
      </c>
    </row>
    <row r="195" spans="1:16" s="229" customFormat="1" ht="105" x14ac:dyDescent="0.2">
      <c r="A195" s="225"/>
      <c r="B195" s="225" t="s">
        <v>5139</v>
      </c>
      <c r="C195" s="225" t="s">
        <v>5202</v>
      </c>
      <c r="D195" s="336" t="s">
        <v>5203</v>
      </c>
      <c r="E195" s="231">
        <v>128700</v>
      </c>
      <c r="F195" s="227" t="s">
        <v>201</v>
      </c>
      <c r="G195" s="231">
        <v>0</v>
      </c>
      <c r="H195" s="231">
        <v>0</v>
      </c>
      <c r="I195" s="231">
        <v>0</v>
      </c>
      <c r="J195" s="231">
        <v>0</v>
      </c>
      <c r="K195" s="231">
        <v>0</v>
      </c>
      <c r="L195" s="231">
        <v>0</v>
      </c>
      <c r="M195" s="231">
        <v>0</v>
      </c>
      <c r="N195" s="231">
        <v>0</v>
      </c>
      <c r="O195" s="231">
        <v>0</v>
      </c>
      <c r="P195" s="231">
        <f t="shared" si="29"/>
        <v>128700</v>
      </c>
    </row>
    <row r="196" spans="1:16" s="229" customFormat="1" ht="105" x14ac:dyDescent="0.2">
      <c r="A196" s="225"/>
      <c r="B196" s="225" t="s">
        <v>5139</v>
      </c>
      <c r="C196" s="225" t="s">
        <v>5204</v>
      </c>
      <c r="D196" s="336" t="s">
        <v>5205</v>
      </c>
      <c r="E196" s="231">
        <v>546000</v>
      </c>
      <c r="F196" s="227" t="s">
        <v>201</v>
      </c>
      <c r="G196" s="231">
        <v>0</v>
      </c>
      <c r="H196" s="231">
        <v>0</v>
      </c>
      <c r="I196" s="231">
        <v>0</v>
      </c>
      <c r="J196" s="231">
        <v>0</v>
      </c>
      <c r="K196" s="231">
        <v>0</v>
      </c>
      <c r="L196" s="231">
        <v>0</v>
      </c>
      <c r="M196" s="231">
        <v>0</v>
      </c>
      <c r="N196" s="231">
        <v>0</v>
      </c>
      <c r="O196" s="231">
        <v>0</v>
      </c>
      <c r="P196" s="231">
        <f t="shared" si="29"/>
        <v>546000</v>
      </c>
    </row>
    <row r="197" spans="1:16" s="229" customFormat="1" ht="105" x14ac:dyDescent="0.2">
      <c r="A197" s="225"/>
      <c r="B197" s="225" t="s">
        <v>5139</v>
      </c>
      <c r="C197" s="225" t="s">
        <v>5206</v>
      </c>
      <c r="D197" s="336" t="s">
        <v>5207</v>
      </c>
      <c r="E197" s="231">
        <v>235200</v>
      </c>
      <c r="F197" s="227" t="s">
        <v>201</v>
      </c>
      <c r="G197" s="231">
        <v>0</v>
      </c>
      <c r="H197" s="231">
        <v>0</v>
      </c>
      <c r="I197" s="231">
        <v>0</v>
      </c>
      <c r="J197" s="231">
        <v>0</v>
      </c>
      <c r="K197" s="231">
        <v>0</v>
      </c>
      <c r="L197" s="231">
        <v>0</v>
      </c>
      <c r="M197" s="231">
        <v>0</v>
      </c>
      <c r="N197" s="231">
        <v>0</v>
      </c>
      <c r="O197" s="231">
        <v>0</v>
      </c>
      <c r="P197" s="231">
        <f t="shared" si="29"/>
        <v>235200</v>
      </c>
    </row>
    <row r="198" spans="1:16" s="229" customFormat="1" ht="126" x14ac:dyDescent="0.2">
      <c r="A198" s="225"/>
      <c r="B198" s="225" t="s">
        <v>5139</v>
      </c>
      <c r="C198" s="225" t="s">
        <v>5208</v>
      </c>
      <c r="D198" s="336" t="s">
        <v>5209</v>
      </c>
      <c r="E198" s="231">
        <v>565500</v>
      </c>
      <c r="F198" s="227" t="s">
        <v>201</v>
      </c>
      <c r="G198" s="231">
        <v>0</v>
      </c>
      <c r="H198" s="231">
        <v>0</v>
      </c>
      <c r="I198" s="231">
        <v>0</v>
      </c>
      <c r="J198" s="231">
        <v>0</v>
      </c>
      <c r="K198" s="231">
        <v>0</v>
      </c>
      <c r="L198" s="231">
        <v>0</v>
      </c>
      <c r="M198" s="231">
        <v>0</v>
      </c>
      <c r="N198" s="231">
        <v>0</v>
      </c>
      <c r="O198" s="231">
        <v>0</v>
      </c>
      <c r="P198" s="231">
        <f t="shared" si="29"/>
        <v>565500</v>
      </c>
    </row>
    <row r="199" spans="1:16" s="229" customFormat="1" ht="84" x14ac:dyDescent="0.2">
      <c r="A199" s="225"/>
      <c r="B199" s="225" t="s">
        <v>5210</v>
      </c>
      <c r="C199" s="225" t="s">
        <v>5211</v>
      </c>
      <c r="D199" s="336" t="s">
        <v>5212</v>
      </c>
      <c r="E199" s="231">
        <v>159900</v>
      </c>
      <c r="F199" s="227" t="s">
        <v>201</v>
      </c>
      <c r="G199" s="231">
        <v>0</v>
      </c>
      <c r="H199" s="231">
        <v>0</v>
      </c>
      <c r="I199" s="231">
        <v>0</v>
      </c>
      <c r="J199" s="231">
        <v>0</v>
      </c>
      <c r="K199" s="231">
        <v>0</v>
      </c>
      <c r="L199" s="231">
        <v>0</v>
      </c>
      <c r="M199" s="231">
        <v>0</v>
      </c>
      <c r="N199" s="231">
        <v>0</v>
      </c>
      <c r="O199" s="231">
        <v>0</v>
      </c>
      <c r="P199" s="231">
        <f t="shared" si="29"/>
        <v>159900</v>
      </c>
    </row>
    <row r="200" spans="1:16" s="229" customFormat="1" ht="63" x14ac:dyDescent="0.2">
      <c r="A200" s="225"/>
      <c r="B200" s="225" t="s">
        <v>5210</v>
      </c>
      <c r="C200" s="225" t="s">
        <v>5213</v>
      </c>
      <c r="D200" s="336" t="s">
        <v>5214</v>
      </c>
      <c r="E200" s="231">
        <v>117000</v>
      </c>
      <c r="F200" s="227" t="s">
        <v>201</v>
      </c>
      <c r="G200" s="231">
        <v>0</v>
      </c>
      <c r="H200" s="231">
        <v>0</v>
      </c>
      <c r="I200" s="231">
        <v>0</v>
      </c>
      <c r="J200" s="231">
        <v>0</v>
      </c>
      <c r="K200" s="231">
        <v>0</v>
      </c>
      <c r="L200" s="231">
        <v>0</v>
      </c>
      <c r="M200" s="231">
        <v>0</v>
      </c>
      <c r="N200" s="231">
        <v>0</v>
      </c>
      <c r="O200" s="231">
        <v>0</v>
      </c>
      <c r="P200" s="231">
        <f t="shared" si="29"/>
        <v>117000</v>
      </c>
    </row>
    <row r="201" spans="1:16" s="229" customFormat="1" ht="147" x14ac:dyDescent="0.2">
      <c r="A201" s="225"/>
      <c r="B201" s="225" t="s">
        <v>5210</v>
      </c>
      <c r="C201" s="225" t="s">
        <v>5215</v>
      </c>
      <c r="D201" s="336" t="s">
        <v>5216</v>
      </c>
      <c r="E201" s="231">
        <v>401800</v>
      </c>
      <c r="F201" s="227" t="s">
        <v>201</v>
      </c>
      <c r="G201" s="231">
        <v>0</v>
      </c>
      <c r="H201" s="231">
        <v>0</v>
      </c>
      <c r="I201" s="231">
        <v>0</v>
      </c>
      <c r="J201" s="231">
        <v>0</v>
      </c>
      <c r="K201" s="231">
        <v>0</v>
      </c>
      <c r="L201" s="231">
        <v>0</v>
      </c>
      <c r="M201" s="231">
        <v>0</v>
      </c>
      <c r="N201" s="231">
        <v>0</v>
      </c>
      <c r="O201" s="231">
        <v>0</v>
      </c>
      <c r="P201" s="231">
        <f t="shared" si="29"/>
        <v>401800</v>
      </c>
    </row>
    <row r="202" spans="1:16" s="229" customFormat="1" ht="147" x14ac:dyDescent="0.2">
      <c r="A202" s="225"/>
      <c r="B202" s="225" t="s">
        <v>5230</v>
      </c>
      <c r="C202" s="225" t="s">
        <v>5258</v>
      </c>
      <c r="D202" s="336" t="s">
        <v>5259</v>
      </c>
      <c r="E202" s="231">
        <v>641900</v>
      </c>
      <c r="F202" s="227" t="s">
        <v>201</v>
      </c>
      <c r="G202" s="231">
        <v>0</v>
      </c>
      <c r="H202" s="231">
        <v>0</v>
      </c>
      <c r="I202" s="231">
        <v>0</v>
      </c>
      <c r="J202" s="231">
        <v>0</v>
      </c>
      <c r="K202" s="231">
        <v>0</v>
      </c>
      <c r="L202" s="231">
        <v>0</v>
      </c>
      <c r="M202" s="231">
        <v>0</v>
      </c>
      <c r="N202" s="231">
        <v>0</v>
      </c>
      <c r="O202" s="231">
        <v>0</v>
      </c>
      <c r="P202" s="231">
        <f t="shared" si="29"/>
        <v>641900</v>
      </c>
    </row>
    <row r="203" spans="1:16" s="229" customFormat="1" ht="84" x14ac:dyDescent="0.2">
      <c r="A203" s="225"/>
      <c r="B203" s="225" t="s">
        <v>5221</v>
      </c>
      <c r="C203" s="225" t="s">
        <v>5260</v>
      </c>
      <c r="D203" s="336" t="s">
        <v>5261</v>
      </c>
      <c r="E203" s="231">
        <v>60000</v>
      </c>
      <c r="F203" s="227" t="s">
        <v>201</v>
      </c>
      <c r="G203" s="231">
        <v>0</v>
      </c>
      <c r="H203" s="231">
        <v>0</v>
      </c>
      <c r="I203" s="231">
        <v>0</v>
      </c>
      <c r="J203" s="231">
        <v>0</v>
      </c>
      <c r="K203" s="231">
        <v>0</v>
      </c>
      <c r="L203" s="231">
        <v>0</v>
      </c>
      <c r="M203" s="231">
        <v>0</v>
      </c>
      <c r="N203" s="231">
        <v>0</v>
      </c>
      <c r="O203" s="231">
        <v>0</v>
      </c>
      <c r="P203" s="231">
        <f t="shared" si="29"/>
        <v>60000</v>
      </c>
    </row>
    <row r="204" spans="1:16" s="229" customFormat="1" ht="105" x14ac:dyDescent="0.2">
      <c r="A204" s="225"/>
      <c r="B204" s="225" t="s">
        <v>5221</v>
      </c>
      <c r="C204" s="225" t="s">
        <v>5262</v>
      </c>
      <c r="D204" s="336" t="s">
        <v>5263</v>
      </c>
      <c r="E204" s="231">
        <v>97500</v>
      </c>
      <c r="F204" s="227" t="s">
        <v>201</v>
      </c>
      <c r="G204" s="231">
        <v>0</v>
      </c>
      <c r="H204" s="231">
        <v>0</v>
      </c>
      <c r="I204" s="231">
        <v>0</v>
      </c>
      <c r="J204" s="231">
        <v>0</v>
      </c>
      <c r="K204" s="231">
        <v>0</v>
      </c>
      <c r="L204" s="231">
        <v>0</v>
      </c>
      <c r="M204" s="231">
        <v>0</v>
      </c>
      <c r="N204" s="231">
        <v>0</v>
      </c>
      <c r="O204" s="231">
        <v>0</v>
      </c>
      <c r="P204" s="231">
        <f t="shared" si="29"/>
        <v>97500</v>
      </c>
    </row>
    <row r="205" spans="1:16" s="229" customFormat="1" ht="126" x14ac:dyDescent="0.2">
      <c r="A205" s="225"/>
      <c r="B205" s="225" t="s">
        <v>5221</v>
      </c>
      <c r="C205" s="225" t="s">
        <v>5264</v>
      </c>
      <c r="D205" s="336" t="s">
        <v>5265</v>
      </c>
      <c r="E205" s="231">
        <v>15600</v>
      </c>
      <c r="F205" s="227" t="s">
        <v>201</v>
      </c>
      <c r="G205" s="231">
        <v>0</v>
      </c>
      <c r="H205" s="231">
        <v>0</v>
      </c>
      <c r="I205" s="231">
        <v>0</v>
      </c>
      <c r="J205" s="231">
        <v>0</v>
      </c>
      <c r="K205" s="231">
        <v>0</v>
      </c>
      <c r="L205" s="231">
        <v>0</v>
      </c>
      <c r="M205" s="231">
        <v>0</v>
      </c>
      <c r="N205" s="231">
        <v>0</v>
      </c>
      <c r="O205" s="231">
        <v>0</v>
      </c>
      <c r="P205" s="231">
        <f t="shared" si="29"/>
        <v>15600</v>
      </c>
    </row>
    <row r="206" spans="1:16" s="229" customFormat="1" ht="105" x14ac:dyDescent="0.2">
      <c r="A206" s="225"/>
      <c r="B206" s="225" t="s">
        <v>5221</v>
      </c>
      <c r="C206" s="225" t="s">
        <v>5266</v>
      </c>
      <c r="D206" s="336" t="s">
        <v>5267</v>
      </c>
      <c r="E206" s="231">
        <v>58500</v>
      </c>
      <c r="F206" s="227" t="s">
        <v>201</v>
      </c>
      <c r="G206" s="231">
        <v>0</v>
      </c>
      <c r="H206" s="231">
        <v>0</v>
      </c>
      <c r="I206" s="231">
        <v>0</v>
      </c>
      <c r="J206" s="231">
        <v>0</v>
      </c>
      <c r="K206" s="231">
        <v>0</v>
      </c>
      <c r="L206" s="231">
        <v>0</v>
      </c>
      <c r="M206" s="231">
        <v>0</v>
      </c>
      <c r="N206" s="231">
        <v>0</v>
      </c>
      <c r="O206" s="231">
        <v>0</v>
      </c>
      <c r="P206" s="231">
        <f t="shared" si="29"/>
        <v>58500</v>
      </c>
    </row>
    <row r="207" spans="1:16" s="229" customFormat="1" ht="126" x14ac:dyDescent="0.2">
      <c r="A207" s="225"/>
      <c r="B207" s="225" t="s">
        <v>5221</v>
      </c>
      <c r="C207" s="225" t="s">
        <v>5268</v>
      </c>
      <c r="D207" s="336" t="s">
        <v>5269</v>
      </c>
      <c r="E207" s="231">
        <v>417300</v>
      </c>
      <c r="F207" s="227" t="s">
        <v>201</v>
      </c>
      <c r="G207" s="231">
        <v>0</v>
      </c>
      <c r="H207" s="231">
        <v>0</v>
      </c>
      <c r="I207" s="231">
        <v>0</v>
      </c>
      <c r="J207" s="231">
        <v>0</v>
      </c>
      <c r="K207" s="231">
        <v>0</v>
      </c>
      <c r="L207" s="231">
        <v>0</v>
      </c>
      <c r="M207" s="231">
        <v>0</v>
      </c>
      <c r="N207" s="231">
        <v>0</v>
      </c>
      <c r="O207" s="231">
        <v>0</v>
      </c>
      <c r="P207" s="231">
        <f t="shared" si="29"/>
        <v>417300</v>
      </c>
    </row>
    <row r="208" spans="1:16" s="229" customFormat="1" ht="126" x14ac:dyDescent="0.2">
      <c r="A208" s="225"/>
      <c r="B208" s="225" t="s">
        <v>5270</v>
      </c>
      <c r="C208" s="225" t="s">
        <v>5271</v>
      </c>
      <c r="D208" s="336" t="s">
        <v>5272</v>
      </c>
      <c r="E208" s="231">
        <v>113100</v>
      </c>
      <c r="F208" s="227" t="s">
        <v>201</v>
      </c>
      <c r="G208" s="231">
        <v>0</v>
      </c>
      <c r="H208" s="231">
        <v>0</v>
      </c>
      <c r="I208" s="231">
        <v>0</v>
      </c>
      <c r="J208" s="231">
        <v>0</v>
      </c>
      <c r="K208" s="231">
        <v>0</v>
      </c>
      <c r="L208" s="231">
        <v>0</v>
      </c>
      <c r="M208" s="231">
        <v>0</v>
      </c>
      <c r="N208" s="231">
        <v>0</v>
      </c>
      <c r="O208" s="231">
        <v>0</v>
      </c>
      <c r="P208" s="231">
        <f t="shared" si="29"/>
        <v>113100</v>
      </c>
    </row>
    <row r="209" spans="1:18" s="229" customFormat="1" ht="84" x14ac:dyDescent="0.2">
      <c r="A209" s="225"/>
      <c r="B209" s="225" t="s">
        <v>5270</v>
      </c>
      <c r="C209" s="225" t="s">
        <v>5273</v>
      </c>
      <c r="D209" s="336" t="s">
        <v>5274</v>
      </c>
      <c r="E209" s="231">
        <v>249600</v>
      </c>
      <c r="F209" s="227" t="s">
        <v>201</v>
      </c>
      <c r="G209" s="231">
        <v>0</v>
      </c>
      <c r="H209" s="231">
        <v>0</v>
      </c>
      <c r="I209" s="231">
        <v>0</v>
      </c>
      <c r="J209" s="231">
        <v>0</v>
      </c>
      <c r="K209" s="231">
        <v>0</v>
      </c>
      <c r="L209" s="231">
        <v>0</v>
      </c>
      <c r="M209" s="231">
        <v>0</v>
      </c>
      <c r="N209" s="231">
        <v>0</v>
      </c>
      <c r="O209" s="231">
        <v>0</v>
      </c>
      <c r="P209" s="231">
        <f t="shared" si="29"/>
        <v>249600</v>
      </c>
    </row>
    <row r="210" spans="1:18" s="229" customFormat="1" ht="84" x14ac:dyDescent="0.2">
      <c r="A210" s="225"/>
      <c r="B210" s="225" t="s">
        <v>5246</v>
      </c>
      <c r="C210" s="225" t="s">
        <v>5275</v>
      </c>
      <c r="D210" s="336" t="s">
        <v>5276</v>
      </c>
      <c r="E210" s="231">
        <v>477000</v>
      </c>
      <c r="F210" s="227" t="s">
        <v>201</v>
      </c>
      <c r="G210" s="231">
        <v>0</v>
      </c>
      <c r="H210" s="231">
        <v>0</v>
      </c>
      <c r="I210" s="231">
        <v>0</v>
      </c>
      <c r="J210" s="231">
        <v>0</v>
      </c>
      <c r="K210" s="231">
        <v>0</v>
      </c>
      <c r="L210" s="231">
        <v>0</v>
      </c>
      <c r="M210" s="231">
        <v>0</v>
      </c>
      <c r="N210" s="231">
        <v>0</v>
      </c>
      <c r="O210" s="231">
        <v>0</v>
      </c>
      <c r="P210" s="231">
        <f t="shared" si="29"/>
        <v>477000</v>
      </c>
    </row>
    <row r="211" spans="1:18" s="229" customFormat="1" ht="105" x14ac:dyDescent="0.2">
      <c r="A211" s="225"/>
      <c r="B211" s="225" t="s">
        <v>5246</v>
      </c>
      <c r="C211" s="225" t="s">
        <v>5277</v>
      </c>
      <c r="D211" s="336" t="s">
        <v>5278</v>
      </c>
      <c r="E211" s="231">
        <v>328300</v>
      </c>
      <c r="F211" s="227" t="s">
        <v>201</v>
      </c>
      <c r="G211" s="231">
        <v>0</v>
      </c>
      <c r="H211" s="231">
        <v>0</v>
      </c>
      <c r="I211" s="231">
        <v>0</v>
      </c>
      <c r="J211" s="231">
        <v>0</v>
      </c>
      <c r="K211" s="231">
        <v>0</v>
      </c>
      <c r="L211" s="231">
        <v>0</v>
      </c>
      <c r="M211" s="231">
        <v>0</v>
      </c>
      <c r="N211" s="231">
        <v>0</v>
      </c>
      <c r="O211" s="231">
        <v>0</v>
      </c>
      <c r="P211" s="231">
        <f t="shared" si="29"/>
        <v>328300</v>
      </c>
    </row>
    <row r="212" spans="1:18" s="229" customFormat="1" ht="84" x14ac:dyDescent="0.2">
      <c r="A212" s="225"/>
      <c r="B212" s="225" t="s">
        <v>5246</v>
      </c>
      <c r="C212" s="225" t="s">
        <v>5279</v>
      </c>
      <c r="D212" s="336" t="s">
        <v>5280</v>
      </c>
      <c r="E212" s="231">
        <v>70200</v>
      </c>
      <c r="F212" s="227" t="s">
        <v>201</v>
      </c>
      <c r="G212" s="231">
        <v>0</v>
      </c>
      <c r="H212" s="231">
        <v>0</v>
      </c>
      <c r="I212" s="231">
        <v>0</v>
      </c>
      <c r="J212" s="231">
        <v>0</v>
      </c>
      <c r="K212" s="231">
        <v>0</v>
      </c>
      <c r="L212" s="231">
        <v>0</v>
      </c>
      <c r="M212" s="231">
        <v>0</v>
      </c>
      <c r="N212" s="231">
        <v>0</v>
      </c>
      <c r="O212" s="231">
        <v>0</v>
      </c>
      <c r="P212" s="231">
        <f t="shared" si="29"/>
        <v>70200</v>
      </c>
    </row>
    <row r="213" spans="1:18" s="229" customFormat="1" ht="21" x14ac:dyDescent="0.2">
      <c r="A213" s="225"/>
      <c r="B213" s="225"/>
      <c r="C213" s="225"/>
      <c r="D213" s="336"/>
      <c r="E213" s="231"/>
      <c r="F213" s="227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</row>
    <row r="214" spans="1:18" s="688" customFormat="1" ht="21.75" x14ac:dyDescent="0.2">
      <c r="A214" s="823" t="s">
        <v>1875</v>
      </c>
      <c r="B214" s="824"/>
      <c r="C214" s="824"/>
      <c r="D214" s="825"/>
      <c r="E214" s="686">
        <f>SUM(E168:E213)</f>
        <v>13162600</v>
      </c>
      <c r="F214" s="686"/>
      <c r="G214" s="686">
        <f>SUM(G168:G213)</f>
        <v>0</v>
      </c>
      <c r="H214" s="686">
        <f>SUM(H168:H213)</f>
        <v>0</v>
      </c>
      <c r="I214" s="686"/>
      <c r="J214" s="686">
        <f>SUM(J168:J213)</f>
        <v>0</v>
      </c>
      <c r="K214" s="686"/>
      <c r="L214" s="686">
        <f>SUM(L168:L213)</f>
        <v>0</v>
      </c>
      <c r="M214" s="686"/>
      <c r="N214" s="686">
        <f>SUM(N168:N213)</f>
        <v>0</v>
      </c>
      <c r="O214" s="686">
        <f>SUM(O168:O213)</f>
        <v>0</v>
      </c>
      <c r="P214" s="686">
        <f>SUM(P168:P213)</f>
        <v>13162600</v>
      </c>
      <c r="Q214" s="687"/>
    </row>
    <row r="215" spans="1:18" s="447" customFormat="1" ht="23.25" hidden="1" customHeight="1" x14ac:dyDescent="0.2">
      <c r="A215" s="779" t="s">
        <v>4954</v>
      </c>
      <c r="B215" s="779"/>
      <c r="C215" s="780"/>
      <c r="D215" s="781"/>
      <c r="E215" s="782"/>
      <c r="F215" s="783"/>
      <c r="G215" s="784"/>
      <c r="H215" s="784"/>
      <c r="I215" s="785"/>
      <c r="J215" s="784"/>
      <c r="K215" s="785"/>
      <c r="L215" s="784"/>
      <c r="M215" s="785"/>
      <c r="N215" s="784"/>
      <c r="O215" s="784"/>
      <c r="P215" s="784"/>
      <c r="Q215" s="693"/>
    </row>
    <row r="216" spans="1:18" s="229" customFormat="1" ht="21" hidden="1" customHeight="1" x14ac:dyDescent="0.45">
      <c r="A216" s="568"/>
      <c r="B216" s="338"/>
      <c r="C216" s="338"/>
      <c r="D216" s="339"/>
      <c r="E216" s="340"/>
      <c r="F216" s="757"/>
      <c r="G216" s="340"/>
      <c r="H216" s="340"/>
      <c r="I216" s="758"/>
      <c r="J216" s="340"/>
      <c r="K216" s="758"/>
      <c r="L216" s="340"/>
      <c r="M216" s="758"/>
      <c r="N216" s="340"/>
      <c r="O216" s="340"/>
      <c r="P216" s="340"/>
      <c r="R216" s="236"/>
    </row>
    <row r="217" spans="1:18" s="447" customFormat="1" ht="23.25" hidden="1" customHeight="1" x14ac:dyDescent="0.2">
      <c r="A217" s="220"/>
      <c r="B217" s="220"/>
      <c r="C217" s="220"/>
      <c r="D217" s="761"/>
      <c r="E217" s="221"/>
      <c r="F217" s="461"/>
      <c r="G217" s="231"/>
      <c r="H217" s="231"/>
      <c r="I217" s="227"/>
      <c r="J217" s="231"/>
      <c r="K217" s="227"/>
      <c r="L217" s="231"/>
      <c r="M217" s="227"/>
      <c r="N217" s="231"/>
      <c r="O217" s="231"/>
      <c r="P217" s="231"/>
      <c r="Q217" s="86"/>
    </row>
    <row r="218" spans="1:18" s="688" customFormat="1" ht="21.75" hidden="1" customHeight="1" x14ac:dyDescent="0.2">
      <c r="A218" s="823" t="s">
        <v>4957</v>
      </c>
      <c r="B218" s="824"/>
      <c r="C218" s="824"/>
      <c r="D218" s="825"/>
      <c r="E218" s="686">
        <f>SUM(E216:E217)</f>
        <v>0</v>
      </c>
      <c r="F218" s="686"/>
      <c r="G218" s="686">
        <f>SUM(G216:G217)</f>
        <v>0</v>
      </c>
      <c r="H218" s="686">
        <f>SUM(H216:H217)</f>
        <v>0</v>
      </c>
      <c r="I218" s="686"/>
      <c r="J218" s="686">
        <f>SUM(J216:J217)</f>
        <v>0</v>
      </c>
      <c r="K218" s="686"/>
      <c r="L218" s="686">
        <f>SUM(L216:L217)</f>
        <v>0</v>
      </c>
      <c r="M218" s="686"/>
      <c r="N218" s="686">
        <f>SUM(N216:N217)</f>
        <v>0</v>
      </c>
      <c r="O218" s="686">
        <f>SUM(O216:O217)</f>
        <v>0</v>
      </c>
      <c r="P218" s="686">
        <f>SUM(P216:P217)</f>
        <v>0</v>
      </c>
      <c r="Q218" s="687"/>
    </row>
    <row r="219" spans="1:18" s="707" customFormat="1" ht="22.5" thickBot="1" x14ac:dyDescent="0.5">
      <c r="A219" s="826" t="s">
        <v>596</v>
      </c>
      <c r="B219" s="827"/>
      <c r="C219" s="827"/>
      <c r="D219" s="828"/>
      <c r="E219" s="705">
        <f>SUM(E18+E26+E30+E37+E43+E51+E56+E82+E86+E90+E94+E98+E102+E106+E110+E114+E120+E124+E128+E132+E141+E145+E152+E166+E214+E218)</f>
        <v>20761509</v>
      </c>
      <c r="F219" s="705"/>
      <c r="G219" s="705">
        <f>SUM(G18+G26+G30+G37+G43+G51+G56+G82+G86+G90+G94+G98+G102+G106+G110+G114+G120+G124+G128+G132+G141+G145+G152+G166+G214+G218)</f>
        <v>546755.19999999995</v>
      </c>
      <c r="H219" s="705">
        <f>SUM(H18+H26+H30+H37+H43+H51+H56+H82+H86+H90+H94+H98+H102+H106+H110+H114+H120+H124+H128+H132+H141+H145+H152+H166+H214+H218)</f>
        <v>255245.34</v>
      </c>
      <c r="I219" s="705"/>
      <c r="J219" s="705">
        <f>SUM(J18+J26+J30+J37+J43+J51+J56+J82+J86+J90+J94+J98+J102+J106+J110+J114+J120+J124+J128+J132+J141+J145+J152+J166+J214+J218)</f>
        <v>379729.82</v>
      </c>
      <c r="K219" s="705"/>
      <c r="L219" s="705">
        <f>SUM(L18+L26+L30+L37+L43+L51+L56+L82+L86+L90+L94+L98+L102+L106+L110+L114+L120+L124+L128+L132+L141+L145+L152+L166+L214+L218)</f>
        <v>255942.78</v>
      </c>
      <c r="M219" s="705"/>
      <c r="N219" s="705">
        <f>SUM(N18+N26+N30+N37+N43+N51+N56+N82+N86+N90+N94+N98+N102+N106+N110+N114+N120+N124+N128+N132+N141+N145+N152+N166+N214+N218)</f>
        <v>166327.94</v>
      </c>
      <c r="O219" s="705">
        <f>SUM(O18+O26+O30+O37+O43+O51+O56+O82+O86+O90+O94+O98+O102+O106+O110+O114+O120+O124+O128+O132+O141+O145+O152+O166+O214+O218)</f>
        <v>802000.54</v>
      </c>
      <c r="P219" s="705">
        <f>SUM(P18+P26+P30+P37+P43+P51+P56+P82+P86+P90+P94+P98+P102+P106+P110+P114+P120+P124+P128+P132+P141+P145+P152+P166+P214+P218)</f>
        <v>19959508.460000001</v>
      </c>
      <c r="Q219" s="706"/>
    </row>
    <row r="220" spans="1:18" s="498" customFormat="1" ht="21.75" thickTop="1" x14ac:dyDescent="0.45">
      <c r="A220" s="493"/>
      <c r="B220" s="493"/>
      <c r="C220" s="493"/>
      <c r="D220" s="398" t="s">
        <v>4231</v>
      </c>
      <c r="E220" s="399">
        <f>-3775777.08-953485.55+1367296.49+7822815.14+10633600</f>
        <v>15094449</v>
      </c>
      <c r="F220" s="494"/>
      <c r="G220" s="494"/>
      <c r="H220" s="495">
        <f>SUM(G219:H219)</f>
        <v>802000.53999999992</v>
      </c>
      <c r="I220" s="496"/>
      <c r="J220" s="495"/>
      <c r="K220" s="496"/>
      <c r="L220" s="495"/>
      <c r="M220" s="496"/>
      <c r="N220" s="495">
        <f>SUM(J219+L219+N219)</f>
        <v>802000.54</v>
      </c>
      <c r="O220" s="495"/>
      <c r="P220" s="495">
        <f>SUM(O219:P219)</f>
        <v>20761509</v>
      </c>
      <c r="Q220" s="497"/>
    </row>
    <row r="221" spans="1:18" s="499" customFormat="1" ht="18.75" x14ac:dyDescent="0.4">
      <c r="B221" s="722"/>
      <c r="C221" s="722"/>
      <c r="D221" s="501"/>
      <c r="E221" s="502">
        <f>SUM(E219-E220)</f>
        <v>5667060</v>
      </c>
      <c r="F221" s="502"/>
      <c r="G221" s="502"/>
      <c r="H221" s="502">
        <f>SUM(O219-H220)</f>
        <v>1.1641532182693481E-10</v>
      </c>
      <c r="I221" s="503"/>
      <c r="J221" s="502"/>
      <c r="K221" s="503"/>
      <c r="L221" s="502"/>
      <c r="M221" s="503"/>
      <c r="N221" s="502">
        <f>SUM(O219-N220)</f>
        <v>0</v>
      </c>
      <c r="O221" s="502"/>
      <c r="P221" s="502">
        <f>SUM(E219-P220)</f>
        <v>0</v>
      </c>
      <c r="Q221" s="504"/>
    </row>
    <row r="222" spans="1:18" s="46" customFormat="1" ht="21" x14ac:dyDescent="0.4">
      <c r="A222" s="422" t="s">
        <v>3319</v>
      </c>
      <c r="B222" s="422"/>
      <c r="C222" s="422"/>
      <c r="D222" s="357"/>
      <c r="E222" s="407"/>
      <c r="F222" s="406"/>
      <c r="G222" s="407"/>
      <c r="H222" s="737"/>
      <c r="I222" s="506"/>
      <c r="J222" s="737"/>
      <c r="K222" s="506"/>
      <c r="L222" s="737"/>
      <c r="M222" s="506"/>
      <c r="N222" s="737"/>
      <c r="O222" s="737"/>
      <c r="P222" s="737"/>
      <c r="Q222" s="86"/>
    </row>
    <row r="223" spans="1:18" s="46" customFormat="1" ht="21" x14ac:dyDescent="0.4">
      <c r="A223" s="422" t="s">
        <v>3321</v>
      </c>
      <c r="B223" s="422"/>
      <c r="C223" s="422"/>
      <c r="D223" s="357"/>
      <c r="E223" s="407"/>
      <c r="F223" s="406"/>
      <c r="G223" s="407"/>
      <c r="H223" s="407"/>
      <c r="I223" s="507"/>
      <c r="J223" s="407"/>
      <c r="K223" s="507"/>
      <c r="L223" s="407"/>
      <c r="M223" s="507"/>
      <c r="N223" s="407"/>
      <c r="O223" s="407"/>
      <c r="P223" s="407"/>
      <c r="Q223" s="86"/>
    </row>
    <row r="224" spans="1:18" s="46" customFormat="1" ht="18.75" x14ac:dyDescent="0.4">
      <c r="A224" s="356"/>
      <c r="B224" s="356" t="s">
        <v>3524</v>
      </c>
      <c r="D224" s="405"/>
      <c r="E224" s="407"/>
      <c r="F224" s="354"/>
      <c r="G224" s="407"/>
      <c r="H224" s="407"/>
      <c r="I224" s="507"/>
      <c r="J224" s="407"/>
      <c r="K224" s="507"/>
      <c r="L224" s="407"/>
      <c r="M224" s="507"/>
      <c r="N224" s="407"/>
      <c r="O224" s="407"/>
      <c r="P224" s="407"/>
    </row>
    <row r="225" spans="1:20" s="46" customFormat="1" ht="18.75" x14ac:dyDescent="0.4">
      <c r="A225" s="356"/>
      <c r="B225" s="356" t="s">
        <v>3525</v>
      </c>
      <c r="D225" s="405"/>
      <c r="E225" s="407"/>
      <c r="F225" s="354"/>
      <c r="G225" s="407"/>
      <c r="H225" s="407"/>
      <c r="I225" s="507"/>
      <c r="J225" s="407"/>
      <c r="K225" s="507"/>
      <c r="L225" s="407"/>
      <c r="M225" s="507"/>
      <c r="N225" s="407"/>
      <c r="O225" s="407"/>
      <c r="P225" s="407"/>
    </row>
    <row r="226" spans="1:20" s="46" customFormat="1" ht="18.75" x14ac:dyDescent="0.4">
      <c r="A226" s="409" t="s">
        <v>1213</v>
      </c>
      <c r="B226" s="72" t="s">
        <v>3526</v>
      </c>
      <c r="D226" s="405"/>
      <c r="E226" s="407"/>
      <c r="G226" s="407"/>
      <c r="H226" s="407"/>
      <c r="I226" s="507"/>
      <c r="J226" s="407"/>
      <c r="K226" s="507"/>
      <c r="L226" s="407"/>
      <c r="M226" s="507"/>
      <c r="N226" s="407"/>
      <c r="O226" s="407"/>
      <c r="P226" s="407"/>
    </row>
    <row r="227" spans="1:20" s="46" customFormat="1" ht="18.75" x14ac:dyDescent="0.4">
      <c r="A227" s="72" t="s">
        <v>4334</v>
      </c>
      <c r="B227" s="72"/>
      <c r="D227" s="405"/>
      <c r="E227" s="407"/>
      <c r="G227" s="407"/>
      <c r="H227" s="407"/>
      <c r="I227" s="507"/>
      <c r="J227" s="407"/>
      <c r="K227" s="507"/>
      <c r="L227" s="407"/>
      <c r="M227" s="507"/>
      <c r="N227" s="407"/>
      <c r="O227" s="407"/>
      <c r="P227" s="407"/>
    </row>
    <row r="228" spans="1:20" s="46" customFormat="1" ht="18.75" x14ac:dyDescent="0.4">
      <c r="A228" s="72"/>
      <c r="B228" s="72"/>
      <c r="D228" s="405"/>
      <c r="E228" s="407"/>
      <c r="G228" s="407"/>
      <c r="H228" s="407"/>
      <c r="I228" s="507"/>
      <c r="J228" s="407"/>
      <c r="K228" s="507"/>
      <c r="L228" s="407"/>
      <c r="M228" s="507"/>
      <c r="N228" s="407"/>
      <c r="O228" s="407"/>
      <c r="P228" s="407"/>
    </row>
    <row r="229" spans="1:20" s="46" customFormat="1" ht="18.75" x14ac:dyDescent="0.4">
      <c r="A229" s="72"/>
      <c r="B229" s="72"/>
      <c r="D229" s="405"/>
      <c r="E229" s="407"/>
      <c r="G229" s="407"/>
      <c r="H229" s="407"/>
      <c r="I229" s="507"/>
      <c r="J229" s="407"/>
      <c r="K229" s="507"/>
      <c r="L229" s="407"/>
      <c r="M229" s="507"/>
      <c r="N229" s="407"/>
      <c r="O229" s="407"/>
      <c r="P229" s="407"/>
    </row>
    <row r="230" spans="1:20" s="745" customFormat="1" ht="18" x14ac:dyDescent="0.4">
      <c r="A230" s="744" t="s">
        <v>4138</v>
      </c>
      <c r="B230" s="744"/>
      <c r="D230" s="746"/>
      <c r="E230" s="747"/>
      <c r="F230" s="747"/>
      <c r="G230" s="747"/>
      <c r="H230" s="747"/>
      <c r="I230" s="748"/>
      <c r="J230" s="747"/>
      <c r="K230" s="748"/>
      <c r="L230" s="747"/>
      <c r="M230" s="748"/>
      <c r="N230" s="747"/>
      <c r="O230" s="748"/>
      <c r="P230" s="747"/>
      <c r="Q230" s="748"/>
      <c r="R230" s="747"/>
      <c r="S230" s="747"/>
      <c r="T230" s="747"/>
    </row>
    <row r="231" spans="1:20" s="749" customFormat="1" ht="18" x14ac:dyDescent="0.4">
      <c r="A231" s="744" t="s">
        <v>4139</v>
      </c>
      <c r="B231" s="745"/>
      <c r="D231" s="750"/>
      <c r="E231" s="751"/>
      <c r="F231" s="751"/>
      <c r="G231" s="751"/>
      <c r="H231" s="751"/>
      <c r="I231" s="752"/>
      <c r="J231" s="751"/>
      <c r="K231" s="752"/>
      <c r="L231" s="751"/>
      <c r="M231" s="752"/>
      <c r="N231" s="751"/>
      <c r="O231" s="752"/>
      <c r="P231" s="751"/>
      <c r="Q231" s="752"/>
      <c r="R231" s="751"/>
      <c r="S231" s="751"/>
      <c r="T231" s="751"/>
    </row>
    <row r="232" spans="1:20" s="749" customFormat="1" ht="21" x14ac:dyDescent="0.4">
      <c r="A232" s="753" t="s">
        <v>4140</v>
      </c>
      <c r="D232" s="750"/>
      <c r="E232" s="754"/>
      <c r="F232" s="751"/>
      <c r="G232" s="751"/>
      <c r="H232" s="751"/>
      <c r="I232" s="752"/>
      <c r="J232" s="751"/>
      <c r="K232" s="752"/>
      <c r="L232" s="751"/>
      <c r="M232" s="752"/>
      <c r="N232" s="751"/>
      <c r="O232" s="752"/>
      <c r="P232" s="751"/>
      <c r="Q232" s="752"/>
      <c r="R232" s="751"/>
      <c r="S232" s="751"/>
      <c r="T232" s="751"/>
    </row>
  </sheetData>
  <mergeCells count="49">
    <mergeCell ref="A214:D214"/>
    <mergeCell ref="A218:D218"/>
    <mergeCell ref="A219:D219"/>
    <mergeCell ref="A114:D114"/>
    <mergeCell ref="A120:D120"/>
    <mergeCell ref="A124:D124"/>
    <mergeCell ref="A128:D128"/>
    <mergeCell ref="A145:D145"/>
    <mergeCell ref="A56:D56"/>
    <mergeCell ref="A82:D82"/>
    <mergeCell ref="A86:D86"/>
    <mergeCell ref="A90:D90"/>
    <mergeCell ref="A94:D94"/>
    <mergeCell ref="A26:D26"/>
    <mergeCell ref="A30:D30"/>
    <mergeCell ref="A37:D37"/>
    <mergeCell ref="A43:D43"/>
    <mergeCell ref="A51:D51"/>
    <mergeCell ref="I8:J8"/>
    <mergeCell ref="K8:L8"/>
    <mergeCell ref="M8:N8"/>
    <mergeCell ref="I9:J9"/>
    <mergeCell ref="K9:L9"/>
    <mergeCell ref="M9:N9"/>
    <mergeCell ref="A18:D18"/>
    <mergeCell ref="A1:P1"/>
    <mergeCell ref="A2:P2"/>
    <mergeCell ref="A3:P3"/>
    <mergeCell ref="A4:B9"/>
    <mergeCell ref="C4:C9"/>
    <mergeCell ref="D4:D9"/>
    <mergeCell ref="E4:E8"/>
    <mergeCell ref="F4:N4"/>
    <mergeCell ref="O4:O7"/>
    <mergeCell ref="G5:G7"/>
    <mergeCell ref="H5:H7"/>
    <mergeCell ref="I5:N5"/>
    <mergeCell ref="P5:P7"/>
    <mergeCell ref="I6:J7"/>
    <mergeCell ref="K6:L7"/>
    <mergeCell ref="M6:N7"/>
    <mergeCell ref="A106:D106"/>
    <mergeCell ref="A98:D98"/>
    <mergeCell ref="A102:D102"/>
    <mergeCell ref="A110:D110"/>
    <mergeCell ref="A132:D132"/>
    <mergeCell ref="A141:D141"/>
    <mergeCell ref="A152:D152"/>
    <mergeCell ref="A166:D16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G48"/>
  <sheetViews>
    <sheetView workbookViewId="0">
      <pane xSplit="1" ySplit="6" topLeftCell="BR22" activePane="bottomRight" state="frozen"/>
      <selection pane="topRight" activeCell="B1" sqref="B1"/>
      <selection pane="bottomLeft" activeCell="A7" sqref="A7"/>
      <selection pane="bottomRight" activeCell="BU25" sqref="BU25"/>
    </sheetView>
  </sheetViews>
  <sheetFormatPr defaultRowHeight="26.25" x14ac:dyDescent="0.55000000000000004"/>
  <cols>
    <col min="1" max="1" width="35" style="412" customWidth="1"/>
    <col min="2" max="2" width="9.125" style="416" customWidth="1"/>
    <col min="3" max="4" width="8.5" style="416" customWidth="1"/>
    <col min="5" max="7" width="9.5" style="416" customWidth="1"/>
    <col min="8" max="8" width="9.125" style="416" customWidth="1"/>
    <col min="9" max="10" width="8.5" style="416" customWidth="1"/>
    <col min="11" max="13" width="9.5" style="416" customWidth="1"/>
    <col min="14" max="14" width="9.125" style="416" customWidth="1"/>
    <col min="15" max="16" width="8.5" style="416" customWidth="1"/>
    <col min="17" max="19" width="9.5" style="416" customWidth="1"/>
    <col min="20" max="20" width="9.125" style="416" customWidth="1"/>
    <col min="21" max="22" width="8.5" style="416" customWidth="1"/>
    <col min="23" max="25" width="9.5" style="416" customWidth="1"/>
    <col min="26" max="26" width="9.125" style="416" customWidth="1"/>
    <col min="27" max="28" width="8.5" style="416" customWidth="1"/>
    <col min="29" max="31" width="9.5" style="416" customWidth="1"/>
    <col min="32" max="32" width="9.125" style="416" customWidth="1"/>
    <col min="33" max="34" width="8.5" style="416" customWidth="1"/>
    <col min="35" max="37" width="9.5" style="416" customWidth="1"/>
    <col min="38" max="38" width="9.125" style="416" customWidth="1"/>
    <col min="39" max="40" width="8.5" style="416" customWidth="1"/>
    <col min="41" max="43" width="9.5" style="416" customWidth="1"/>
    <col min="44" max="44" width="9.125" style="416" customWidth="1"/>
    <col min="45" max="46" width="8.5" style="416" customWidth="1"/>
    <col min="47" max="49" width="9.5" style="416" customWidth="1"/>
    <col min="50" max="50" width="9.125" style="416" customWidth="1"/>
    <col min="51" max="52" width="8.5" style="416" customWidth="1"/>
    <col min="53" max="55" width="9.5" style="416" customWidth="1"/>
    <col min="56" max="56" width="9.125" style="416" customWidth="1"/>
    <col min="57" max="58" width="8.5" style="416" customWidth="1"/>
    <col min="59" max="61" width="9.5" style="416" customWidth="1"/>
    <col min="62" max="62" width="9.125" style="416" customWidth="1"/>
    <col min="63" max="64" width="8.5" style="416" customWidth="1"/>
    <col min="65" max="67" width="9.5" style="416" customWidth="1"/>
    <col min="68" max="68" width="9.125" style="416" customWidth="1"/>
    <col min="69" max="70" width="8.5" style="416" customWidth="1"/>
    <col min="71" max="73" width="9.5" style="416" customWidth="1"/>
    <col min="74" max="74" width="11.125" style="415" bestFit="1" customWidth="1"/>
    <col min="75" max="75" width="10.375" style="415" bestFit="1" customWidth="1"/>
    <col min="76" max="76" width="9.375" style="415" bestFit="1" customWidth="1"/>
    <col min="77" max="77" width="10.375" style="415" bestFit="1" customWidth="1"/>
    <col min="78" max="78" width="10.375" style="415" customWidth="1"/>
    <col min="79" max="79" width="11.125" style="414" bestFit="1" customWidth="1"/>
    <col min="80" max="80" width="2.875" style="412" customWidth="1"/>
    <col min="81" max="81" width="8.625" style="412" bestFit="1" customWidth="1"/>
    <col min="82" max="82" width="9" style="412"/>
    <col min="83" max="83" width="8.125" style="412" bestFit="1" customWidth="1"/>
    <col min="84" max="84" width="9" style="412"/>
    <col min="85" max="85" width="8.125" style="412" bestFit="1" customWidth="1"/>
    <col min="86" max="86" width="8.625" style="412" bestFit="1" customWidth="1"/>
    <col min="87" max="87" width="9.875" style="412" bestFit="1" customWidth="1"/>
    <col min="88" max="256" width="9" style="412"/>
    <col min="257" max="257" width="35" style="412" customWidth="1"/>
    <col min="258" max="258" width="9.125" style="412" customWidth="1"/>
    <col min="259" max="260" width="8.5" style="412" customWidth="1"/>
    <col min="261" max="263" width="9.5" style="412" customWidth="1"/>
    <col min="264" max="264" width="9.125" style="412" customWidth="1"/>
    <col min="265" max="266" width="8.5" style="412" customWidth="1"/>
    <col min="267" max="269" width="9.5" style="412" customWidth="1"/>
    <col min="270" max="270" width="9.125" style="412" customWidth="1"/>
    <col min="271" max="272" width="8.5" style="412" customWidth="1"/>
    <col min="273" max="275" width="9.5" style="412" customWidth="1"/>
    <col min="276" max="276" width="9.125" style="412" customWidth="1"/>
    <col min="277" max="278" width="8.5" style="412" customWidth="1"/>
    <col min="279" max="281" width="9.5" style="412" customWidth="1"/>
    <col min="282" max="282" width="9.125" style="412" customWidth="1"/>
    <col min="283" max="284" width="8.5" style="412" customWidth="1"/>
    <col min="285" max="287" width="9.5" style="412" customWidth="1"/>
    <col min="288" max="288" width="9.125" style="412" customWidth="1"/>
    <col min="289" max="290" width="8.5" style="412" customWidth="1"/>
    <col min="291" max="293" width="9.5" style="412" customWidth="1"/>
    <col min="294" max="294" width="9.125" style="412" customWidth="1"/>
    <col min="295" max="296" width="8.5" style="412" customWidth="1"/>
    <col min="297" max="299" width="9.5" style="412" customWidth="1"/>
    <col min="300" max="300" width="9.125" style="412" customWidth="1"/>
    <col min="301" max="302" width="8.5" style="412" customWidth="1"/>
    <col min="303" max="305" width="9.5" style="412" customWidth="1"/>
    <col min="306" max="306" width="9.125" style="412" customWidth="1"/>
    <col min="307" max="308" width="8.5" style="412" customWidth="1"/>
    <col min="309" max="311" width="9.5" style="412" customWidth="1"/>
    <col min="312" max="312" width="9.125" style="412" customWidth="1"/>
    <col min="313" max="314" width="8.5" style="412" customWidth="1"/>
    <col min="315" max="317" width="9.5" style="412" customWidth="1"/>
    <col min="318" max="318" width="9.125" style="412" customWidth="1"/>
    <col min="319" max="320" width="8.5" style="412" customWidth="1"/>
    <col min="321" max="323" width="9.5" style="412" customWidth="1"/>
    <col min="324" max="324" width="9.125" style="412" customWidth="1"/>
    <col min="325" max="326" width="8.5" style="412" customWidth="1"/>
    <col min="327" max="329" width="9.5" style="412" customWidth="1"/>
    <col min="330" max="330" width="11.125" style="412" bestFit="1" customWidth="1"/>
    <col min="331" max="331" width="10.375" style="412" bestFit="1" customWidth="1"/>
    <col min="332" max="332" width="9.375" style="412" bestFit="1" customWidth="1"/>
    <col min="333" max="333" width="10.375" style="412" bestFit="1" customWidth="1"/>
    <col min="334" max="334" width="10.375" style="412" customWidth="1"/>
    <col min="335" max="335" width="11.125" style="412" bestFit="1" customWidth="1"/>
    <col min="336" max="336" width="2.875" style="412" customWidth="1"/>
    <col min="337" max="337" width="8.625" style="412" bestFit="1" customWidth="1"/>
    <col min="338" max="338" width="9" style="412"/>
    <col min="339" max="339" width="8.125" style="412" bestFit="1" customWidth="1"/>
    <col min="340" max="340" width="9" style="412"/>
    <col min="341" max="341" width="8.125" style="412" bestFit="1" customWidth="1"/>
    <col min="342" max="342" width="8.625" style="412" bestFit="1" customWidth="1"/>
    <col min="343" max="343" width="9.875" style="412" bestFit="1" customWidth="1"/>
    <col min="344" max="512" width="9" style="412"/>
    <col min="513" max="513" width="35" style="412" customWidth="1"/>
    <col min="514" max="514" width="9.125" style="412" customWidth="1"/>
    <col min="515" max="516" width="8.5" style="412" customWidth="1"/>
    <col min="517" max="519" width="9.5" style="412" customWidth="1"/>
    <col min="520" max="520" width="9.125" style="412" customWidth="1"/>
    <col min="521" max="522" width="8.5" style="412" customWidth="1"/>
    <col min="523" max="525" width="9.5" style="412" customWidth="1"/>
    <col min="526" max="526" width="9.125" style="412" customWidth="1"/>
    <col min="527" max="528" width="8.5" style="412" customWidth="1"/>
    <col min="529" max="531" width="9.5" style="412" customWidth="1"/>
    <col min="532" max="532" width="9.125" style="412" customWidth="1"/>
    <col min="533" max="534" width="8.5" style="412" customWidth="1"/>
    <col min="535" max="537" width="9.5" style="412" customWidth="1"/>
    <col min="538" max="538" width="9.125" style="412" customWidth="1"/>
    <col min="539" max="540" width="8.5" style="412" customWidth="1"/>
    <col min="541" max="543" width="9.5" style="412" customWidth="1"/>
    <col min="544" max="544" width="9.125" style="412" customWidth="1"/>
    <col min="545" max="546" width="8.5" style="412" customWidth="1"/>
    <col min="547" max="549" width="9.5" style="412" customWidth="1"/>
    <col min="550" max="550" width="9.125" style="412" customWidth="1"/>
    <col min="551" max="552" width="8.5" style="412" customWidth="1"/>
    <col min="553" max="555" width="9.5" style="412" customWidth="1"/>
    <col min="556" max="556" width="9.125" style="412" customWidth="1"/>
    <col min="557" max="558" width="8.5" style="412" customWidth="1"/>
    <col min="559" max="561" width="9.5" style="412" customWidth="1"/>
    <col min="562" max="562" width="9.125" style="412" customWidth="1"/>
    <col min="563" max="564" width="8.5" style="412" customWidth="1"/>
    <col min="565" max="567" width="9.5" style="412" customWidth="1"/>
    <col min="568" max="568" width="9.125" style="412" customWidth="1"/>
    <col min="569" max="570" width="8.5" style="412" customWidth="1"/>
    <col min="571" max="573" width="9.5" style="412" customWidth="1"/>
    <col min="574" max="574" width="9.125" style="412" customWidth="1"/>
    <col min="575" max="576" width="8.5" style="412" customWidth="1"/>
    <col min="577" max="579" width="9.5" style="412" customWidth="1"/>
    <col min="580" max="580" width="9.125" style="412" customWidth="1"/>
    <col min="581" max="582" width="8.5" style="412" customWidth="1"/>
    <col min="583" max="585" width="9.5" style="412" customWidth="1"/>
    <col min="586" max="586" width="11.125" style="412" bestFit="1" customWidth="1"/>
    <col min="587" max="587" width="10.375" style="412" bestFit="1" customWidth="1"/>
    <col min="588" max="588" width="9.375" style="412" bestFit="1" customWidth="1"/>
    <col min="589" max="589" width="10.375" style="412" bestFit="1" customWidth="1"/>
    <col min="590" max="590" width="10.375" style="412" customWidth="1"/>
    <col min="591" max="591" width="11.125" style="412" bestFit="1" customWidth="1"/>
    <col min="592" max="592" width="2.875" style="412" customWidth="1"/>
    <col min="593" max="593" width="8.625" style="412" bestFit="1" customWidth="1"/>
    <col min="594" max="594" width="9" style="412"/>
    <col min="595" max="595" width="8.125" style="412" bestFit="1" customWidth="1"/>
    <col min="596" max="596" width="9" style="412"/>
    <col min="597" max="597" width="8.125" style="412" bestFit="1" customWidth="1"/>
    <col min="598" max="598" width="8.625" style="412" bestFit="1" customWidth="1"/>
    <col min="599" max="599" width="9.875" style="412" bestFit="1" customWidth="1"/>
    <col min="600" max="768" width="9" style="412"/>
    <col min="769" max="769" width="35" style="412" customWidth="1"/>
    <col min="770" max="770" width="9.125" style="412" customWidth="1"/>
    <col min="771" max="772" width="8.5" style="412" customWidth="1"/>
    <col min="773" max="775" width="9.5" style="412" customWidth="1"/>
    <col min="776" max="776" width="9.125" style="412" customWidth="1"/>
    <col min="777" max="778" width="8.5" style="412" customWidth="1"/>
    <col min="779" max="781" width="9.5" style="412" customWidth="1"/>
    <col min="782" max="782" width="9.125" style="412" customWidth="1"/>
    <col min="783" max="784" width="8.5" style="412" customWidth="1"/>
    <col min="785" max="787" width="9.5" style="412" customWidth="1"/>
    <col min="788" max="788" width="9.125" style="412" customWidth="1"/>
    <col min="789" max="790" width="8.5" style="412" customWidth="1"/>
    <col min="791" max="793" width="9.5" style="412" customWidth="1"/>
    <col min="794" max="794" width="9.125" style="412" customWidth="1"/>
    <col min="795" max="796" width="8.5" style="412" customWidth="1"/>
    <col min="797" max="799" width="9.5" style="412" customWidth="1"/>
    <col min="800" max="800" width="9.125" style="412" customWidth="1"/>
    <col min="801" max="802" width="8.5" style="412" customWidth="1"/>
    <col min="803" max="805" width="9.5" style="412" customWidth="1"/>
    <col min="806" max="806" width="9.125" style="412" customWidth="1"/>
    <col min="807" max="808" width="8.5" style="412" customWidth="1"/>
    <col min="809" max="811" width="9.5" style="412" customWidth="1"/>
    <col min="812" max="812" width="9.125" style="412" customWidth="1"/>
    <col min="813" max="814" width="8.5" style="412" customWidth="1"/>
    <col min="815" max="817" width="9.5" style="412" customWidth="1"/>
    <col min="818" max="818" width="9.125" style="412" customWidth="1"/>
    <col min="819" max="820" width="8.5" style="412" customWidth="1"/>
    <col min="821" max="823" width="9.5" style="412" customWidth="1"/>
    <col min="824" max="824" width="9.125" style="412" customWidth="1"/>
    <col min="825" max="826" width="8.5" style="412" customWidth="1"/>
    <col min="827" max="829" width="9.5" style="412" customWidth="1"/>
    <col min="830" max="830" width="9.125" style="412" customWidth="1"/>
    <col min="831" max="832" width="8.5" style="412" customWidth="1"/>
    <col min="833" max="835" width="9.5" style="412" customWidth="1"/>
    <col min="836" max="836" width="9.125" style="412" customWidth="1"/>
    <col min="837" max="838" width="8.5" style="412" customWidth="1"/>
    <col min="839" max="841" width="9.5" style="412" customWidth="1"/>
    <col min="842" max="842" width="11.125" style="412" bestFit="1" customWidth="1"/>
    <col min="843" max="843" width="10.375" style="412" bestFit="1" customWidth="1"/>
    <col min="844" max="844" width="9.375" style="412" bestFit="1" customWidth="1"/>
    <col min="845" max="845" width="10.375" style="412" bestFit="1" customWidth="1"/>
    <col min="846" max="846" width="10.375" style="412" customWidth="1"/>
    <col min="847" max="847" width="11.125" style="412" bestFit="1" customWidth="1"/>
    <col min="848" max="848" width="2.875" style="412" customWidth="1"/>
    <col min="849" max="849" width="8.625" style="412" bestFit="1" customWidth="1"/>
    <col min="850" max="850" width="9" style="412"/>
    <col min="851" max="851" width="8.125" style="412" bestFit="1" customWidth="1"/>
    <col min="852" max="852" width="9" style="412"/>
    <col min="853" max="853" width="8.125" style="412" bestFit="1" customWidth="1"/>
    <col min="854" max="854" width="8.625" style="412" bestFit="1" customWidth="1"/>
    <col min="855" max="855" width="9.875" style="412" bestFit="1" customWidth="1"/>
    <col min="856" max="1024" width="9" style="412"/>
    <col min="1025" max="1025" width="35" style="412" customWidth="1"/>
    <col min="1026" max="1026" width="9.125" style="412" customWidth="1"/>
    <col min="1027" max="1028" width="8.5" style="412" customWidth="1"/>
    <col min="1029" max="1031" width="9.5" style="412" customWidth="1"/>
    <col min="1032" max="1032" width="9.125" style="412" customWidth="1"/>
    <col min="1033" max="1034" width="8.5" style="412" customWidth="1"/>
    <col min="1035" max="1037" width="9.5" style="412" customWidth="1"/>
    <col min="1038" max="1038" width="9.125" style="412" customWidth="1"/>
    <col min="1039" max="1040" width="8.5" style="412" customWidth="1"/>
    <col min="1041" max="1043" width="9.5" style="412" customWidth="1"/>
    <col min="1044" max="1044" width="9.125" style="412" customWidth="1"/>
    <col min="1045" max="1046" width="8.5" style="412" customWidth="1"/>
    <col min="1047" max="1049" width="9.5" style="412" customWidth="1"/>
    <col min="1050" max="1050" width="9.125" style="412" customWidth="1"/>
    <col min="1051" max="1052" width="8.5" style="412" customWidth="1"/>
    <col min="1053" max="1055" width="9.5" style="412" customWidth="1"/>
    <col min="1056" max="1056" width="9.125" style="412" customWidth="1"/>
    <col min="1057" max="1058" width="8.5" style="412" customWidth="1"/>
    <col min="1059" max="1061" width="9.5" style="412" customWidth="1"/>
    <col min="1062" max="1062" width="9.125" style="412" customWidth="1"/>
    <col min="1063" max="1064" width="8.5" style="412" customWidth="1"/>
    <col min="1065" max="1067" width="9.5" style="412" customWidth="1"/>
    <col min="1068" max="1068" width="9.125" style="412" customWidth="1"/>
    <col min="1069" max="1070" width="8.5" style="412" customWidth="1"/>
    <col min="1071" max="1073" width="9.5" style="412" customWidth="1"/>
    <col min="1074" max="1074" width="9.125" style="412" customWidth="1"/>
    <col min="1075" max="1076" width="8.5" style="412" customWidth="1"/>
    <col min="1077" max="1079" width="9.5" style="412" customWidth="1"/>
    <col min="1080" max="1080" width="9.125" style="412" customWidth="1"/>
    <col min="1081" max="1082" width="8.5" style="412" customWidth="1"/>
    <col min="1083" max="1085" width="9.5" style="412" customWidth="1"/>
    <col min="1086" max="1086" width="9.125" style="412" customWidth="1"/>
    <col min="1087" max="1088" width="8.5" style="412" customWidth="1"/>
    <col min="1089" max="1091" width="9.5" style="412" customWidth="1"/>
    <col min="1092" max="1092" width="9.125" style="412" customWidth="1"/>
    <col min="1093" max="1094" width="8.5" style="412" customWidth="1"/>
    <col min="1095" max="1097" width="9.5" style="412" customWidth="1"/>
    <col min="1098" max="1098" width="11.125" style="412" bestFit="1" customWidth="1"/>
    <col min="1099" max="1099" width="10.375" style="412" bestFit="1" customWidth="1"/>
    <col min="1100" max="1100" width="9.375" style="412" bestFit="1" customWidth="1"/>
    <col min="1101" max="1101" width="10.375" style="412" bestFit="1" customWidth="1"/>
    <col min="1102" max="1102" width="10.375" style="412" customWidth="1"/>
    <col min="1103" max="1103" width="11.125" style="412" bestFit="1" customWidth="1"/>
    <col min="1104" max="1104" width="2.875" style="412" customWidth="1"/>
    <col min="1105" max="1105" width="8.625" style="412" bestFit="1" customWidth="1"/>
    <col min="1106" max="1106" width="9" style="412"/>
    <col min="1107" max="1107" width="8.125" style="412" bestFit="1" customWidth="1"/>
    <col min="1108" max="1108" width="9" style="412"/>
    <col min="1109" max="1109" width="8.125" style="412" bestFit="1" customWidth="1"/>
    <col min="1110" max="1110" width="8.625" style="412" bestFit="1" customWidth="1"/>
    <col min="1111" max="1111" width="9.875" style="412" bestFit="1" customWidth="1"/>
    <col min="1112" max="1280" width="9" style="412"/>
    <col min="1281" max="1281" width="35" style="412" customWidth="1"/>
    <col min="1282" max="1282" width="9.125" style="412" customWidth="1"/>
    <col min="1283" max="1284" width="8.5" style="412" customWidth="1"/>
    <col min="1285" max="1287" width="9.5" style="412" customWidth="1"/>
    <col min="1288" max="1288" width="9.125" style="412" customWidth="1"/>
    <col min="1289" max="1290" width="8.5" style="412" customWidth="1"/>
    <col min="1291" max="1293" width="9.5" style="412" customWidth="1"/>
    <col min="1294" max="1294" width="9.125" style="412" customWidth="1"/>
    <col min="1295" max="1296" width="8.5" style="412" customWidth="1"/>
    <col min="1297" max="1299" width="9.5" style="412" customWidth="1"/>
    <col min="1300" max="1300" width="9.125" style="412" customWidth="1"/>
    <col min="1301" max="1302" width="8.5" style="412" customWidth="1"/>
    <col min="1303" max="1305" width="9.5" style="412" customWidth="1"/>
    <col min="1306" max="1306" width="9.125" style="412" customWidth="1"/>
    <col min="1307" max="1308" width="8.5" style="412" customWidth="1"/>
    <col min="1309" max="1311" width="9.5" style="412" customWidth="1"/>
    <col min="1312" max="1312" width="9.125" style="412" customWidth="1"/>
    <col min="1313" max="1314" width="8.5" style="412" customWidth="1"/>
    <col min="1315" max="1317" width="9.5" style="412" customWidth="1"/>
    <col min="1318" max="1318" width="9.125" style="412" customWidth="1"/>
    <col min="1319" max="1320" width="8.5" style="412" customWidth="1"/>
    <col min="1321" max="1323" width="9.5" style="412" customWidth="1"/>
    <col min="1324" max="1324" width="9.125" style="412" customWidth="1"/>
    <col min="1325" max="1326" width="8.5" style="412" customWidth="1"/>
    <col min="1327" max="1329" width="9.5" style="412" customWidth="1"/>
    <col min="1330" max="1330" width="9.125" style="412" customWidth="1"/>
    <col min="1331" max="1332" width="8.5" style="412" customWidth="1"/>
    <col min="1333" max="1335" width="9.5" style="412" customWidth="1"/>
    <col min="1336" max="1336" width="9.125" style="412" customWidth="1"/>
    <col min="1337" max="1338" width="8.5" style="412" customWidth="1"/>
    <col min="1339" max="1341" width="9.5" style="412" customWidth="1"/>
    <col min="1342" max="1342" width="9.125" style="412" customWidth="1"/>
    <col min="1343" max="1344" width="8.5" style="412" customWidth="1"/>
    <col min="1345" max="1347" width="9.5" style="412" customWidth="1"/>
    <col min="1348" max="1348" width="9.125" style="412" customWidth="1"/>
    <col min="1349" max="1350" width="8.5" style="412" customWidth="1"/>
    <col min="1351" max="1353" width="9.5" style="412" customWidth="1"/>
    <col min="1354" max="1354" width="11.125" style="412" bestFit="1" customWidth="1"/>
    <col min="1355" max="1355" width="10.375" style="412" bestFit="1" customWidth="1"/>
    <col min="1356" max="1356" width="9.375" style="412" bestFit="1" customWidth="1"/>
    <col min="1357" max="1357" width="10.375" style="412" bestFit="1" customWidth="1"/>
    <col min="1358" max="1358" width="10.375" style="412" customWidth="1"/>
    <col min="1359" max="1359" width="11.125" style="412" bestFit="1" customWidth="1"/>
    <col min="1360" max="1360" width="2.875" style="412" customWidth="1"/>
    <col min="1361" max="1361" width="8.625" style="412" bestFit="1" customWidth="1"/>
    <col min="1362" max="1362" width="9" style="412"/>
    <col min="1363" max="1363" width="8.125" style="412" bestFit="1" customWidth="1"/>
    <col min="1364" max="1364" width="9" style="412"/>
    <col min="1365" max="1365" width="8.125" style="412" bestFit="1" customWidth="1"/>
    <col min="1366" max="1366" width="8.625" style="412" bestFit="1" customWidth="1"/>
    <col min="1367" max="1367" width="9.875" style="412" bestFit="1" customWidth="1"/>
    <col min="1368" max="1536" width="9" style="412"/>
    <col min="1537" max="1537" width="35" style="412" customWidth="1"/>
    <col min="1538" max="1538" width="9.125" style="412" customWidth="1"/>
    <col min="1539" max="1540" width="8.5" style="412" customWidth="1"/>
    <col min="1541" max="1543" width="9.5" style="412" customWidth="1"/>
    <col min="1544" max="1544" width="9.125" style="412" customWidth="1"/>
    <col min="1545" max="1546" width="8.5" style="412" customWidth="1"/>
    <col min="1547" max="1549" width="9.5" style="412" customWidth="1"/>
    <col min="1550" max="1550" width="9.125" style="412" customWidth="1"/>
    <col min="1551" max="1552" width="8.5" style="412" customWidth="1"/>
    <col min="1553" max="1555" width="9.5" style="412" customWidth="1"/>
    <col min="1556" max="1556" width="9.125" style="412" customWidth="1"/>
    <col min="1557" max="1558" width="8.5" style="412" customWidth="1"/>
    <col min="1559" max="1561" width="9.5" style="412" customWidth="1"/>
    <col min="1562" max="1562" width="9.125" style="412" customWidth="1"/>
    <col min="1563" max="1564" width="8.5" style="412" customWidth="1"/>
    <col min="1565" max="1567" width="9.5" style="412" customWidth="1"/>
    <col min="1568" max="1568" width="9.125" style="412" customWidth="1"/>
    <col min="1569" max="1570" width="8.5" style="412" customWidth="1"/>
    <col min="1571" max="1573" width="9.5" style="412" customWidth="1"/>
    <col min="1574" max="1574" width="9.125" style="412" customWidth="1"/>
    <col min="1575" max="1576" width="8.5" style="412" customWidth="1"/>
    <col min="1577" max="1579" width="9.5" style="412" customWidth="1"/>
    <col min="1580" max="1580" width="9.125" style="412" customWidth="1"/>
    <col min="1581" max="1582" width="8.5" style="412" customWidth="1"/>
    <col min="1583" max="1585" width="9.5" style="412" customWidth="1"/>
    <col min="1586" max="1586" width="9.125" style="412" customWidth="1"/>
    <col min="1587" max="1588" width="8.5" style="412" customWidth="1"/>
    <col min="1589" max="1591" width="9.5" style="412" customWidth="1"/>
    <col min="1592" max="1592" width="9.125" style="412" customWidth="1"/>
    <col min="1593" max="1594" width="8.5" style="412" customWidth="1"/>
    <col min="1595" max="1597" width="9.5" style="412" customWidth="1"/>
    <col min="1598" max="1598" width="9.125" style="412" customWidth="1"/>
    <col min="1599" max="1600" width="8.5" style="412" customWidth="1"/>
    <col min="1601" max="1603" width="9.5" style="412" customWidth="1"/>
    <col min="1604" max="1604" width="9.125" style="412" customWidth="1"/>
    <col min="1605" max="1606" width="8.5" style="412" customWidth="1"/>
    <col min="1607" max="1609" width="9.5" style="412" customWidth="1"/>
    <col min="1610" max="1610" width="11.125" style="412" bestFit="1" customWidth="1"/>
    <col min="1611" max="1611" width="10.375" style="412" bestFit="1" customWidth="1"/>
    <col min="1612" max="1612" width="9.375" style="412" bestFit="1" customWidth="1"/>
    <col min="1613" max="1613" width="10.375" style="412" bestFit="1" customWidth="1"/>
    <col min="1614" max="1614" width="10.375" style="412" customWidth="1"/>
    <col min="1615" max="1615" width="11.125" style="412" bestFit="1" customWidth="1"/>
    <col min="1616" max="1616" width="2.875" style="412" customWidth="1"/>
    <col min="1617" max="1617" width="8.625" style="412" bestFit="1" customWidth="1"/>
    <col min="1618" max="1618" width="9" style="412"/>
    <col min="1619" max="1619" width="8.125" style="412" bestFit="1" customWidth="1"/>
    <col min="1620" max="1620" width="9" style="412"/>
    <col min="1621" max="1621" width="8.125" style="412" bestFit="1" customWidth="1"/>
    <col min="1622" max="1622" width="8.625" style="412" bestFit="1" customWidth="1"/>
    <col min="1623" max="1623" width="9.875" style="412" bestFit="1" customWidth="1"/>
    <col min="1624" max="1792" width="9" style="412"/>
    <col min="1793" max="1793" width="35" style="412" customWidth="1"/>
    <col min="1794" max="1794" width="9.125" style="412" customWidth="1"/>
    <col min="1795" max="1796" width="8.5" style="412" customWidth="1"/>
    <col min="1797" max="1799" width="9.5" style="412" customWidth="1"/>
    <col min="1800" max="1800" width="9.125" style="412" customWidth="1"/>
    <col min="1801" max="1802" width="8.5" style="412" customWidth="1"/>
    <col min="1803" max="1805" width="9.5" style="412" customWidth="1"/>
    <col min="1806" max="1806" width="9.125" style="412" customWidth="1"/>
    <col min="1807" max="1808" width="8.5" style="412" customWidth="1"/>
    <col min="1809" max="1811" width="9.5" style="412" customWidth="1"/>
    <col min="1812" max="1812" width="9.125" style="412" customWidth="1"/>
    <col min="1813" max="1814" width="8.5" style="412" customWidth="1"/>
    <col min="1815" max="1817" width="9.5" style="412" customWidth="1"/>
    <col min="1818" max="1818" width="9.125" style="412" customWidth="1"/>
    <col min="1819" max="1820" width="8.5" style="412" customWidth="1"/>
    <col min="1821" max="1823" width="9.5" style="412" customWidth="1"/>
    <col min="1824" max="1824" width="9.125" style="412" customWidth="1"/>
    <col min="1825" max="1826" width="8.5" style="412" customWidth="1"/>
    <col min="1827" max="1829" width="9.5" style="412" customWidth="1"/>
    <col min="1830" max="1830" width="9.125" style="412" customWidth="1"/>
    <col min="1831" max="1832" width="8.5" style="412" customWidth="1"/>
    <col min="1833" max="1835" width="9.5" style="412" customWidth="1"/>
    <col min="1836" max="1836" width="9.125" style="412" customWidth="1"/>
    <col min="1837" max="1838" width="8.5" style="412" customWidth="1"/>
    <col min="1839" max="1841" width="9.5" style="412" customWidth="1"/>
    <col min="1842" max="1842" width="9.125" style="412" customWidth="1"/>
    <col min="1843" max="1844" width="8.5" style="412" customWidth="1"/>
    <col min="1845" max="1847" width="9.5" style="412" customWidth="1"/>
    <col min="1848" max="1848" width="9.125" style="412" customWidth="1"/>
    <col min="1849" max="1850" width="8.5" style="412" customWidth="1"/>
    <col min="1851" max="1853" width="9.5" style="412" customWidth="1"/>
    <col min="1854" max="1854" width="9.125" style="412" customWidth="1"/>
    <col min="1855" max="1856" width="8.5" style="412" customWidth="1"/>
    <col min="1857" max="1859" width="9.5" style="412" customWidth="1"/>
    <col min="1860" max="1860" width="9.125" style="412" customWidth="1"/>
    <col min="1861" max="1862" width="8.5" style="412" customWidth="1"/>
    <col min="1863" max="1865" width="9.5" style="412" customWidth="1"/>
    <col min="1866" max="1866" width="11.125" style="412" bestFit="1" customWidth="1"/>
    <col min="1867" max="1867" width="10.375" style="412" bestFit="1" customWidth="1"/>
    <col min="1868" max="1868" width="9.375" style="412" bestFit="1" customWidth="1"/>
    <col min="1869" max="1869" width="10.375" style="412" bestFit="1" customWidth="1"/>
    <col min="1870" max="1870" width="10.375" style="412" customWidth="1"/>
    <col min="1871" max="1871" width="11.125" style="412" bestFit="1" customWidth="1"/>
    <col min="1872" max="1872" width="2.875" style="412" customWidth="1"/>
    <col min="1873" max="1873" width="8.625" style="412" bestFit="1" customWidth="1"/>
    <col min="1874" max="1874" width="9" style="412"/>
    <col min="1875" max="1875" width="8.125" style="412" bestFit="1" customWidth="1"/>
    <col min="1876" max="1876" width="9" style="412"/>
    <col min="1877" max="1877" width="8.125" style="412" bestFit="1" customWidth="1"/>
    <col min="1878" max="1878" width="8.625" style="412" bestFit="1" customWidth="1"/>
    <col min="1879" max="1879" width="9.875" style="412" bestFit="1" customWidth="1"/>
    <col min="1880" max="2048" width="9" style="412"/>
    <col min="2049" max="2049" width="35" style="412" customWidth="1"/>
    <col min="2050" max="2050" width="9.125" style="412" customWidth="1"/>
    <col min="2051" max="2052" width="8.5" style="412" customWidth="1"/>
    <col min="2053" max="2055" width="9.5" style="412" customWidth="1"/>
    <col min="2056" max="2056" width="9.125" style="412" customWidth="1"/>
    <col min="2057" max="2058" width="8.5" style="412" customWidth="1"/>
    <col min="2059" max="2061" width="9.5" style="412" customWidth="1"/>
    <col min="2062" max="2062" width="9.125" style="412" customWidth="1"/>
    <col min="2063" max="2064" width="8.5" style="412" customWidth="1"/>
    <col min="2065" max="2067" width="9.5" style="412" customWidth="1"/>
    <col min="2068" max="2068" width="9.125" style="412" customWidth="1"/>
    <col min="2069" max="2070" width="8.5" style="412" customWidth="1"/>
    <col min="2071" max="2073" width="9.5" style="412" customWidth="1"/>
    <col min="2074" max="2074" width="9.125" style="412" customWidth="1"/>
    <col min="2075" max="2076" width="8.5" style="412" customWidth="1"/>
    <col min="2077" max="2079" width="9.5" style="412" customWidth="1"/>
    <col min="2080" max="2080" width="9.125" style="412" customWidth="1"/>
    <col min="2081" max="2082" width="8.5" style="412" customWidth="1"/>
    <col min="2083" max="2085" width="9.5" style="412" customWidth="1"/>
    <col min="2086" max="2086" width="9.125" style="412" customWidth="1"/>
    <col min="2087" max="2088" width="8.5" style="412" customWidth="1"/>
    <col min="2089" max="2091" width="9.5" style="412" customWidth="1"/>
    <col min="2092" max="2092" width="9.125" style="412" customWidth="1"/>
    <col min="2093" max="2094" width="8.5" style="412" customWidth="1"/>
    <col min="2095" max="2097" width="9.5" style="412" customWidth="1"/>
    <col min="2098" max="2098" width="9.125" style="412" customWidth="1"/>
    <col min="2099" max="2100" width="8.5" style="412" customWidth="1"/>
    <col min="2101" max="2103" width="9.5" style="412" customWidth="1"/>
    <col min="2104" max="2104" width="9.125" style="412" customWidth="1"/>
    <col min="2105" max="2106" width="8.5" style="412" customWidth="1"/>
    <col min="2107" max="2109" width="9.5" style="412" customWidth="1"/>
    <col min="2110" max="2110" width="9.125" style="412" customWidth="1"/>
    <col min="2111" max="2112" width="8.5" style="412" customWidth="1"/>
    <col min="2113" max="2115" width="9.5" style="412" customWidth="1"/>
    <col min="2116" max="2116" width="9.125" style="412" customWidth="1"/>
    <col min="2117" max="2118" width="8.5" style="412" customWidth="1"/>
    <col min="2119" max="2121" width="9.5" style="412" customWidth="1"/>
    <col min="2122" max="2122" width="11.125" style="412" bestFit="1" customWidth="1"/>
    <col min="2123" max="2123" width="10.375" style="412" bestFit="1" customWidth="1"/>
    <col min="2124" max="2124" width="9.375" style="412" bestFit="1" customWidth="1"/>
    <col min="2125" max="2125" width="10.375" style="412" bestFit="1" customWidth="1"/>
    <col min="2126" max="2126" width="10.375" style="412" customWidth="1"/>
    <col min="2127" max="2127" width="11.125" style="412" bestFit="1" customWidth="1"/>
    <col min="2128" max="2128" width="2.875" style="412" customWidth="1"/>
    <col min="2129" max="2129" width="8.625" style="412" bestFit="1" customWidth="1"/>
    <col min="2130" max="2130" width="9" style="412"/>
    <col min="2131" max="2131" width="8.125" style="412" bestFit="1" customWidth="1"/>
    <col min="2132" max="2132" width="9" style="412"/>
    <col min="2133" max="2133" width="8.125" style="412" bestFit="1" customWidth="1"/>
    <col min="2134" max="2134" width="8.625" style="412" bestFit="1" customWidth="1"/>
    <col min="2135" max="2135" width="9.875" style="412" bestFit="1" customWidth="1"/>
    <col min="2136" max="2304" width="9" style="412"/>
    <col min="2305" max="2305" width="35" style="412" customWidth="1"/>
    <col min="2306" max="2306" width="9.125" style="412" customWidth="1"/>
    <col min="2307" max="2308" width="8.5" style="412" customWidth="1"/>
    <col min="2309" max="2311" width="9.5" style="412" customWidth="1"/>
    <col min="2312" max="2312" width="9.125" style="412" customWidth="1"/>
    <col min="2313" max="2314" width="8.5" style="412" customWidth="1"/>
    <col min="2315" max="2317" width="9.5" style="412" customWidth="1"/>
    <col min="2318" max="2318" width="9.125" style="412" customWidth="1"/>
    <col min="2319" max="2320" width="8.5" style="412" customWidth="1"/>
    <col min="2321" max="2323" width="9.5" style="412" customWidth="1"/>
    <col min="2324" max="2324" width="9.125" style="412" customWidth="1"/>
    <col min="2325" max="2326" width="8.5" style="412" customWidth="1"/>
    <col min="2327" max="2329" width="9.5" style="412" customWidth="1"/>
    <col min="2330" max="2330" width="9.125" style="412" customWidth="1"/>
    <col min="2331" max="2332" width="8.5" style="412" customWidth="1"/>
    <col min="2333" max="2335" width="9.5" style="412" customWidth="1"/>
    <col min="2336" max="2336" width="9.125" style="412" customWidth="1"/>
    <col min="2337" max="2338" width="8.5" style="412" customWidth="1"/>
    <col min="2339" max="2341" width="9.5" style="412" customWidth="1"/>
    <col min="2342" max="2342" width="9.125" style="412" customWidth="1"/>
    <col min="2343" max="2344" width="8.5" style="412" customWidth="1"/>
    <col min="2345" max="2347" width="9.5" style="412" customWidth="1"/>
    <col min="2348" max="2348" width="9.125" style="412" customWidth="1"/>
    <col min="2349" max="2350" width="8.5" style="412" customWidth="1"/>
    <col min="2351" max="2353" width="9.5" style="412" customWidth="1"/>
    <col min="2354" max="2354" width="9.125" style="412" customWidth="1"/>
    <col min="2355" max="2356" width="8.5" style="412" customWidth="1"/>
    <col min="2357" max="2359" width="9.5" style="412" customWidth="1"/>
    <col min="2360" max="2360" width="9.125" style="412" customWidth="1"/>
    <col min="2361" max="2362" width="8.5" style="412" customWidth="1"/>
    <col min="2363" max="2365" width="9.5" style="412" customWidth="1"/>
    <col min="2366" max="2366" width="9.125" style="412" customWidth="1"/>
    <col min="2367" max="2368" width="8.5" style="412" customWidth="1"/>
    <col min="2369" max="2371" width="9.5" style="412" customWidth="1"/>
    <col min="2372" max="2372" width="9.125" style="412" customWidth="1"/>
    <col min="2373" max="2374" width="8.5" style="412" customWidth="1"/>
    <col min="2375" max="2377" width="9.5" style="412" customWidth="1"/>
    <col min="2378" max="2378" width="11.125" style="412" bestFit="1" customWidth="1"/>
    <col min="2379" max="2379" width="10.375" style="412" bestFit="1" customWidth="1"/>
    <col min="2380" max="2380" width="9.375" style="412" bestFit="1" customWidth="1"/>
    <col min="2381" max="2381" width="10.375" style="412" bestFit="1" customWidth="1"/>
    <col min="2382" max="2382" width="10.375" style="412" customWidth="1"/>
    <col min="2383" max="2383" width="11.125" style="412" bestFit="1" customWidth="1"/>
    <col min="2384" max="2384" width="2.875" style="412" customWidth="1"/>
    <col min="2385" max="2385" width="8.625" style="412" bestFit="1" customWidth="1"/>
    <col min="2386" max="2386" width="9" style="412"/>
    <col min="2387" max="2387" width="8.125" style="412" bestFit="1" customWidth="1"/>
    <col min="2388" max="2388" width="9" style="412"/>
    <col min="2389" max="2389" width="8.125" style="412" bestFit="1" customWidth="1"/>
    <col min="2390" max="2390" width="8.625" style="412" bestFit="1" customWidth="1"/>
    <col min="2391" max="2391" width="9.875" style="412" bestFit="1" customWidth="1"/>
    <col min="2392" max="2560" width="9" style="412"/>
    <col min="2561" max="2561" width="35" style="412" customWidth="1"/>
    <col min="2562" max="2562" width="9.125" style="412" customWidth="1"/>
    <col min="2563" max="2564" width="8.5" style="412" customWidth="1"/>
    <col min="2565" max="2567" width="9.5" style="412" customWidth="1"/>
    <col min="2568" max="2568" width="9.125" style="412" customWidth="1"/>
    <col min="2569" max="2570" width="8.5" style="412" customWidth="1"/>
    <col min="2571" max="2573" width="9.5" style="412" customWidth="1"/>
    <col min="2574" max="2574" width="9.125" style="412" customWidth="1"/>
    <col min="2575" max="2576" width="8.5" style="412" customWidth="1"/>
    <col min="2577" max="2579" width="9.5" style="412" customWidth="1"/>
    <col min="2580" max="2580" width="9.125" style="412" customWidth="1"/>
    <col min="2581" max="2582" width="8.5" style="412" customWidth="1"/>
    <col min="2583" max="2585" width="9.5" style="412" customWidth="1"/>
    <col min="2586" max="2586" width="9.125" style="412" customWidth="1"/>
    <col min="2587" max="2588" width="8.5" style="412" customWidth="1"/>
    <col min="2589" max="2591" width="9.5" style="412" customWidth="1"/>
    <col min="2592" max="2592" width="9.125" style="412" customWidth="1"/>
    <col min="2593" max="2594" width="8.5" style="412" customWidth="1"/>
    <col min="2595" max="2597" width="9.5" style="412" customWidth="1"/>
    <col min="2598" max="2598" width="9.125" style="412" customWidth="1"/>
    <col min="2599" max="2600" width="8.5" style="412" customWidth="1"/>
    <col min="2601" max="2603" width="9.5" style="412" customWidth="1"/>
    <col min="2604" max="2604" width="9.125" style="412" customWidth="1"/>
    <col min="2605" max="2606" width="8.5" style="412" customWidth="1"/>
    <col min="2607" max="2609" width="9.5" style="412" customWidth="1"/>
    <col min="2610" max="2610" width="9.125" style="412" customWidth="1"/>
    <col min="2611" max="2612" width="8.5" style="412" customWidth="1"/>
    <col min="2613" max="2615" width="9.5" style="412" customWidth="1"/>
    <col min="2616" max="2616" width="9.125" style="412" customWidth="1"/>
    <col min="2617" max="2618" width="8.5" style="412" customWidth="1"/>
    <col min="2619" max="2621" width="9.5" style="412" customWidth="1"/>
    <col min="2622" max="2622" width="9.125" style="412" customWidth="1"/>
    <col min="2623" max="2624" width="8.5" style="412" customWidth="1"/>
    <col min="2625" max="2627" width="9.5" style="412" customWidth="1"/>
    <col min="2628" max="2628" width="9.125" style="412" customWidth="1"/>
    <col min="2629" max="2630" width="8.5" style="412" customWidth="1"/>
    <col min="2631" max="2633" width="9.5" style="412" customWidth="1"/>
    <col min="2634" max="2634" width="11.125" style="412" bestFit="1" customWidth="1"/>
    <col min="2635" max="2635" width="10.375" style="412" bestFit="1" customWidth="1"/>
    <col min="2636" max="2636" width="9.375" style="412" bestFit="1" customWidth="1"/>
    <col min="2637" max="2637" width="10.375" style="412" bestFit="1" customWidth="1"/>
    <col min="2638" max="2638" width="10.375" style="412" customWidth="1"/>
    <col min="2639" max="2639" width="11.125" style="412" bestFit="1" customWidth="1"/>
    <col min="2640" max="2640" width="2.875" style="412" customWidth="1"/>
    <col min="2641" max="2641" width="8.625" style="412" bestFit="1" customWidth="1"/>
    <col min="2642" max="2642" width="9" style="412"/>
    <col min="2643" max="2643" width="8.125" style="412" bestFit="1" customWidth="1"/>
    <col min="2644" max="2644" width="9" style="412"/>
    <col min="2645" max="2645" width="8.125" style="412" bestFit="1" customWidth="1"/>
    <col min="2646" max="2646" width="8.625" style="412" bestFit="1" customWidth="1"/>
    <col min="2647" max="2647" width="9.875" style="412" bestFit="1" customWidth="1"/>
    <col min="2648" max="2816" width="9" style="412"/>
    <col min="2817" max="2817" width="35" style="412" customWidth="1"/>
    <col min="2818" max="2818" width="9.125" style="412" customWidth="1"/>
    <col min="2819" max="2820" width="8.5" style="412" customWidth="1"/>
    <col min="2821" max="2823" width="9.5" style="412" customWidth="1"/>
    <col min="2824" max="2824" width="9.125" style="412" customWidth="1"/>
    <col min="2825" max="2826" width="8.5" style="412" customWidth="1"/>
    <col min="2827" max="2829" width="9.5" style="412" customWidth="1"/>
    <col min="2830" max="2830" width="9.125" style="412" customWidth="1"/>
    <col min="2831" max="2832" width="8.5" style="412" customWidth="1"/>
    <col min="2833" max="2835" width="9.5" style="412" customWidth="1"/>
    <col min="2836" max="2836" width="9.125" style="412" customWidth="1"/>
    <col min="2837" max="2838" width="8.5" style="412" customWidth="1"/>
    <col min="2839" max="2841" width="9.5" style="412" customWidth="1"/>
    <col min="2842" max="2842" width="9.125" style="412" customWidth="1"/>
    <col min="2843" max="2844" width="8.5" style="412" customWidth="1"/>
    <col min="2845" max="2847" width="9.5" style="412" customWidth="1"/>
    <col min="2848" max="2848" width="9.125" style="412" customWidth="1"/>
    <col min="2849" max="2850" width="8.5" style="412" customWidth="1"/>
    <col min="2851" max="2853" width="9.5" style="412" customWidth="1"/>
    <col min="2854" max="2854" width="9.125" style="412" customWidth="1"/>
    <col min="2855" max="2856" width="8.5" style="412" customWidth="1"/>
    <col min="2857" max="2859" width="9.5" style="412" customWidth="1"/>
    <col min="2860" max="2860" width="9.125" style="412" customWidth="1"/>
    <col min="2861" max="2862" width="8.5" style="412" customWidth="1"/>
    <col min="2863" max="2865" width="9.5" style="412" customWidth="1"/>
    <col min="2866" max="2866" width="9.125" style="412" customWidth="1"/>
    <col min="2867" max="2868" width="8.5" style="412" customWidth="1"/>
    <col min="2869" max="2871" width="9.5" style="412" customWidth="1"/>
    <col min="2872" max="2872" width="9.125" style="412" customWidth="1"/>
    <col min="2873" max="2874" width="8.5" style="412" customWidth="1"/>
    <col min="2875" max="2877" width="9.5" style="412" customWidth="1"/>
    <col min="2878" max="2878" width="9.125" style="412" customWidth="1"/>
    <col min="2879" max="2880" width="8.5" style="412" customWidth="1"/>
    <col min="2881" max="2883" width="9.5" style="412" customWidth="1"/>
    <col min="2884" max="2884" width="9.125" style="412" customWidth="1"/>
    <col min="2885" max="2886" width="8.5" style="412" customWidth="1"/>
    <col min="2887" max="2889" width="9.5" style="412" customWidth="1"/>
    <col min="2890" max="2890" width="11.125" style="412" bestFit="1" customWidth="1"/>
    <col min="2891" max="2891" width="10.375" style="412" bestFit="1" customWidth="1"/>
    <col min="2892" max="2892" width="9.375" style="412" bestFit="1" customWidth="1"/>
    <col min="2893" max="2893" width="10.375" style="412" bestFit="1" customWidth="1"/>
    <col min="2894" max="2894" width="10.375" style="412" customWidth="1"/>
    <col min="2895" max="2895" width="11.125" style="412" bestFit="1" customWidth="1"/>
    <col min="2896" max="2896" width="2.875" style="412" customWidth="1"/>
    <col min="2897" max="2897" width="8.625" style="412" bestFit="1" customWidth="1"/>
    <col min="2898" max="2898" width="9" style="412"/>
    <col min="2899" max="2899" width="8.125" style="412" bestFit="1" customWidth="1"/>
    <col min="2900" max="2900" width="9" style="412"/>
    <col min="2901" max="2901" width="8.125" style="412" bestFit="1" customWidth="1"/>
    <col min="2902" max="2902" width="8.625" style="412" bestFit="1" customWidth="1"/>
    <col min="2903" max="2903" width="9.875" style="412" bestFit="1" customWidth="1"/>
    <col min="2904" max="3072" width="9" style="412"/>
    <col min="3073" max="3073" width="35" style="412" customWidth="1"/>
    <col min="3074" max="3074" width="9.125" style="412" customWidth="1"/>
    <col min="3075" max="3076" width="8.5" style="412" customWidth="1"/>
    <col min="3077" max="3079" width="9.5" style="412" customWidth="1"/>
    <col min="3080" max="3080" width="9.125" style="412" customWidth="1"/>
    <col min="3081" max="3082" width="8.5" style="412" customWidth="1"/>
    <col min="3083" max="3085" width="9.5" style="412" customWidth="1"/>
    <col min="3086" max="3086" width="9.125" style="412" customWidth="1"/>
    <col min="3087" max="3088" width="8.5" style="412" customWidth="1"/>
    <col min="3089" max="3091" width="9.5" style="412" customWidth="1"/>
    <col min="3092" max="3092" width="9.125" style="412" customWidth="1"/>
    <col min="3093" max="3094" width="8.5" style="412" customWidth="1"/>
    <col min="3095" max="3097" width="9.5" style="412" customWidth="1"/>
    <col min="3098" max="3098" width="9.125" style="412" customWidth="1"/>
    <col min="3099" max="3100" width="8.5" style="412" customWidth="1"/>
    <col min="3101" max="3103" width="9.5" style="412" customWidth="1"/>
    <col min="3104" max="3104" width="9.125" style="412" customWidth="1"/>
    <col min="3105" max="3106" width="8.5" style="412" customWidth="1"/>
    <col min="3107" max="3109" width="9.5" style="412" customWidth="1"/>
    <col min="3110" max="3110" width="9.125" style="412" customWidth="1"/>
    <col min="3111" max="3112" width="8.5" style="412" customWidth="1"/>
    <col min="3113" max="3115" width="9.5" style="412" customWidth="1"/>
    <col min="3116" max="3116" width="9.125" style="412" customWidth="1"/>
    <col min="3117" max="3118" width="8.5" style="412" customWidth="1"/>
    <col min="3119" max="3121" width="9.5" style="412" customWidth="1"/>
    <col min="3122" max="3122" width="9.125" style="412" customWidth="1"/>
    <col min="3123" max="3124" width="8.5" style="412" customWidth="1"/>
    <col min="3125" max="3127" width="9.5" style="412" customWidth="1"/>
    <col min="3128" max="3128" width="9.125" style="412" customWidth="1"/>
    <col min="3129" max="3130" width="8.5" style="412" customWidth="1"/>
    <col min="3131" max="3133" width="9.5" style="412" customWidth="1"/>
    <col min="3134" max="3134" width="9.125" style="412" customWidth="1"/>
    <col min="3135" max="3136" width="8.5" style="412" customWidth="1"/>
    <col min="3137" max="3139" width="9.5" style="412" customWidth="1"/>
    <col min="3140" max="3140" width="9.125" style="412" customWidth="1"/>
    <col min="3141" max="3142" width="8.5" style="412" customWidth="1"/>
    <col min="3143" max="3145" width="9.5" style="412" customWidth="1"/>
    <col min="3146" max="3146" width="11.125" style="412" bestFit="1" customWidth="1"/>
    <col min="3147" max="3147" width="10.375" style="412" bestFit="1" customWidth="1"/>
    <col min="3148" max="3148" width="9.375" style="412" bestFit="1" customWidth="1"/>
    <col min="3149" max="3149" width="10.375" style="412" bestFit="1" customWidth="1"/>
    <col min="3150" max="3150" width="10.375" style="412" customWidth="1"/>
    <col min="3151" max="3151" width="11.125" style="412" bestFit="1" customWidth="1"/>
    <col min="3152" max="3152" width="2.875" style="412" customWidth="1"/>
    <col min="3153" max="3153" width="8.625" style="412" bestFit="1" customWidth="1"/>
    <col min="3154" max="3154" width="9" style="412"/>
    <col min="3155" max="3155" width="8.125" style="412" bestFit="1" customWidth="1"/>
    <col min="3156" max="3156" width="9" style="412"/>
    <col min="3157" max="3157" width="8.125" style="412" bestFit="1" customWidth="1"/>
    <col min="3158" max="3158" width="8.625" style="412" bestFit="1" customWidth="1"/>
    <col min="3159" max="3159" width="9.875" style="412" bestFit="1" customWidth="1"/>
    <col min="3160" max="3328" width="9" style="412"/>
    <col min="3329" max="3329" width="35" style="412" customWidth="1"/>
    <col min="3330" max="3330" width="9.125" style="412" customWidth="1"/>
    <col min="3331" max="3332" width="8.5" style="412" customWidth="1"/>
    <col min="3333" max="3335" width="9.5" style="412" customWidth="1"/>
    <col min="3336" max="3336" width="9.125" style="412" customWidth="1"/>
    <col min="3337" max="3338" width="8.5" style="412" customWidth="1"/>
    <col min="3339" max="3341" width="9.5" style="412" customWidth="1"/>
    <col min="3342" max="3342" width="9.125" style="412" customWidth="1"/>
    <col min="3343" max="3344" width="8.5" style="412" customWidth="1"/>
    <col min="3345" max="3347" width="9.5" style="412" customWidth="1"/>
    <col min="3348" max="3348" width="9.125" style="412" customWidth="1"/>
    <col min="3349" max="3350" width="8.5" style="412" customWidth="1"/>
    <col min="3351" max="3353" width="9.5" style="412" customWidth="1"/>
    <col min="3354" max="3354" width="9.125" style="412" customWidth="1"/>
    <col min="3355" max="3356" width="8.5" style="412" customWidth="1"/>
    <col min="3357" max="3359" width="9.5" style="412" customWidth="1"/>
    <col min="3360" max="3360" width="9.125" style="412" customWidth="1"/>
    <col min="3361" max="3362" width="8.5" style="412" customWidth="1"/>
    <col min="3363" max="3365" width="9.5" style="412" customWidth="1"/>
    <col min="3366" max="3366" width="9.125" style="412" customWidth="1"/>
    <col min="3367" max="3368" width="8.5" style="412" customWidth="1"/>
    <col min="3369" max="3371" width="9.5" style="412" customWidth="1"/>
    <col min="3372" max="3372" width="9.125" style="412" customWidth="1"/>
    <col min="3373" max="3374" width="8.5" style="412" customWidth="1"/>
    <col min="3375" max="3377" width="9.5" style="412" customWidth="1"/>
    <col min="3378" max="3378" width="9.125" style="412" customWidth="1"/>
    <col min="3379" max="3380" width="8.5" style="412" customWidth="1"/>
    <col min="3381" max="3383" width="9.5" style="412" customWidth="1"/>
    <col min="3384" max="3384" width="9.125" style="412" customWidth="1"/>
    <col min="3385" max="3386" width="8.5" style="412" customWidth="1"/>
    <col min="3387" max="3389" width="9.5" style="412" customWidth="1"/>
    <col min="3390" max="3390" width="9.125" style="412" customWidth="1"/>
    <col min="3391" max="3392" width="8.5" style="412" customWidth="1"/>
    <col min="3393" max="3395" width="9.5" style="412" customWidth="1"/>
    <col min="3396" max="3396" width="9.125" style="412" customWidth="1"/>
    <col min="3397" max="3398" width="8.5" style="412" customWidth="1"/>
    <col min="3399" max="3401" width="9.5" style="412" customWidth="1"/>
    <col min="3402" max="3402" width="11.125" style="412" bestFit="1" customWidth="1"/>
    <col min="3403" max="3403" width="10.375" style="412" bestFit="1" customWidth="1"/>
    <col min="3404" max="3404" width="9.375" style="412" bestFit="1" customWidth="1"/>
    <col min="3405" max="3405" width="10.375" style="412" bestFit="1" customWidth="1"/>
    <col min="3406" max="3406" width="10.375" style="412" customWidth="1"/>
    <col min="3407" max="3407" width="11.125" style="412" bestFit="1" customWidth="1"/>
    <col min="3408" max="3408" width="2.875" style="412" customWidth="1"/>
    <col min="3409" max="3409" width="8.625" style="412" bestFit="1" customWidth="1"/>
    <col min="3410" max="3410" width="9" style="412"/>
    <col min="3411" max="3411" width="8.125" style="412" bestFit="1" customWidth="1"/>
    <col min="3412" max="3412" width="9" style="412"/>
    <col min="3413" max="3413" width="8.125" style="412" bestFit="1" customWidth="1"/>
    <col min="3414" max="3414" width="8.625" style="412" bestFit="1" customWidth="1"/>
    <col min="3415" max="3415" width="9.875" style="412" bestFit="1" customWidth="1"/>
    <col min="3416" max="3584" width="9" style="412"/>
    <col min="3585" max="3585" width="35" style="412" customWidth="1"/>
    <col min="3586" max="3586" width="9.125" style="412" customWidth="1"/>
    <col min="3587" max="3588" width="8.5" style="412" customWidth="1"/>
    <col min="3589" max="3591" width="9.5" style="412" customWidth="1"/>
    <col min="3592" max="3592" width="9.125" style="412" customWidth="1"/>
    <col min="3593" max="3594" width="8.5" style="412" customWidth="1"/>
    <col min="3595" max="3597" width="9.5" style="412" customWidth="1"/>
    <col min="3598" max="3598" width="9.125" style="412" customWidth="1"/>
    <col min="3599" max="3600" width="8.5" style="412" customWidth="1"/>
    <col min="3601" max="3603" width="9.5" style="412" customWidth="1"/>
    <col min="3604" max="3604" width="9.125" style="412" customWidth="1"/>
    <col min="3605" max="3606" width="8.5" style="412" customWidth="1"/>
    <col min="3607" max="3609" width="9.5" style="412" customWidth="1"/>
    <col min="3610" max="3610" width="9.125" style="412" customWidth="1"/>
    <col min="3611" max="3612" width="8.5" style="412" customWidth="1"/>
    <col min="3613" max="3615" width="9.5" style="412" customWidth="1"/>
    <col min="3616" max="3616" width="9.125" style="412" customWidth="1"/>
    <col min="3617" max="3618" width="8.5" style="412" customWidth="1"/>
    <col min="3619" max="3621" width="9.5" style="412" customWidth="1"/>
    <col min="3622" max="3622" width="9.125" style="412" customWidth="1"/>
    <col min="3623" max="3624" width="8.5" style="412" customWidth="1"/>
    <col min="3625" max="3627" width="9.5" style="412" customWidth="1"/>
    <col min="3628" max="3628" width="9.125" style="412" customWidth="1"/>
    <col min="3629" max="3630" width="8.5" style="412" customWidth="1"/>
    <col min="3631" max="3633" width="9.5" style="412" customWidth="1"/>
    <col min="3634" max="3634" width="9.125" style="412" customWidth="1"/>
    <col min="3635" max="3636" width="8.5" style="412" customWidth="1"/>
    <col min="3637" max="3639" width="9.5" style="412" customWidth="1"/>
    <col min="3640" max="3640" width="9.125" style="412" customWidth="1"/>
    <col min="3641" max="3642" width="8.5" style="412" customWidth="1"/>
    <col min="3643" max="3645" width="9.5" style="412" customWidth="1"/>
    <col min="3646" max="3646" width="9.125" style="412" customWidth="1"/>
    <col min="3647" max="3648" width="8.5" style="412" customWidth="1"/>
    <col min="3649" max="3651" width="9.5" style="412" customWidth="1"/>
    <col min="3652" max="3652" width="9.125" style="412" customWidth="1"/>
    <col min="3653" max="3654" width="8.5" style="412" customWidth="1"/>
    <col min="3655" max="3657" width="9.5" style="412" customWidth="1"/>
    <col min="3658" max="3658" width="11.125" style="412" bestFit="1" customWidth="1"/>
    <col min="3659" max="3659" width="10.375" style="412" bestFit="1" customWidth="1"/>
    <col min="3660" max="3660" width="9.375" style="412" bestFit="1" customWidth="1"/>
    <col min="3661" max="3661" width="10.375" style="412" bestFit="1" customWidth="1"/>
    <col min="3662" max="3662" width="10.375" style="412" customWidth="1"/>
    <col min="3663" max="3663" width="11.125" style="412" bestFit="1" customWidth="1"/>
    <col min="3664" max="3664" width="2.875" style="412" customWidth="1"/>
    <col min="3665" max="3665" width="8.625" style="412" bestFit="1" customWidth="1"/>
    <col min="3666" max="3666" width="9" style="412"/>
    <col min="3667" max="3667" width="8.125" style="412" bestFit="1" customWidth="1"/>
    <col min="3668" max="3668" width="9" style="412"/>
    <col min="3669" max="3669" width="8.125" style="412" bestFit="1" customWidth="1"/>
    <col min="3670" max="3670" width="8.625" style="412" bestFit="1" customWidth="1"/>
    <col min="3671" max="3671" width="9.875" style="412" bestFit="1" customWidth="1"/>
    <col min="3672" max="3840" width="9" style="412"/>
    <col min="3841" max="3841" width="35" style="412" customWidth="1"/>
    <col min="3842" max="3842" width="9.125" style="412" customWidth="1"/>
    <col min="3843" max="3844" width="8.5" style="412" customWidth="1"/>
    <col min="3845" max="3847" width="9.5" style="412" customWidth="1"/>
    <col min="3848" max="3848" width="9.125" style="412" customWidth="1"/>
    <col min="3849" max="3850" width="8.5" style="412" customWidth="1"/>
    <col min="3851" max="3853" width="9.5" style="412" customWidth="1"/>
    <col min="3854" max="3854" width="9.125" style="412" customWidth="1"/>
    <col min="3855" max="3856" width="8.5" style="412" customWidth="1"/>
    <col min="3857" max="3859" width="9.5" style="412" customWidth="1"/>
    <col min="3860" max="3860" width="9.125" style="412" customWidth="1"/>
    <col min="3861" max="3862" width="8.5" style="412" customWidth="1"/>
    <col min="3863" max="3865" width="9.5" style="412" customWidth="1"/>
    <col min="3866" max="3866" width="9.125" style="412" customWidth="1"/>
    <col min="3867" max="3868" width="8.5" style="412" customWidth="1"/>
    <col min="3869" max="3871" width="9.5" style="412" customWidth="1"/>
    <col min="3872" max="3872" width="9.125" style="412" customWidth="1"/>
    <col min="3873" max="3874" width="8.5" style="412" customWidth="1"/>
    <col min="3875" max="3877" width="9.5" style="412" customWidth="1"/>
    <col min="3878" max="3878" width="9.125" style="412" customWidth="1"/>
    <col min="3879" max="3880" width="8.5" style="412" customWidth="1"/>
    <col min="3881" max="3883" width="9.5" style="412" customWidth="1"/>
    <col min="3884" max="3884" width="9.125" style="412" customWidth="1"/>
    <col min="3885" max="3886" width="8.5" style="412" customWidth="1"/>
    <col min="3887" max="3889" width="9.5" style="412" customWidth="1"/>
    <col min="3890" max="3890" width="9.125" style="412" customWidth="1"/>
    <col min="3891" max="3892" width="8.5" style="412" customWidth="1"/>
    <col min="3893" max="3895" width="9.5" style="412" customWidth="1"/>
    <col min="3896" max="3896" width="9.125" style="412" customWidth="1"/>
    <col min="3897" max="3898" width="8.5" style="412" customWidth="1"/>
    <col min="3899" max="3901" width="9.5" style="412" customWidth="1"/>
    <col min="3902" max="3902" width="9.125" style="412" customWidth="1"/>
    <col min="3903" max="3904" width="8.5" style="412" customWidth="1"/>
    <col min="3905" max="3907" width="9.5" style="412" customWidth="1"/>
    <col min="3908" max="3908" width="9.125" style="412" customWidth="1"/>
    <col min="3909" max="3910" width="8.5" style="412" customWidth="1"/>
    <col min="3911" max="3913" width="9.5" style="412" customWidth="1"/>
    <col min="3914" max="3914" width="11.125" style="412" bestFit="1" customWidth="1"/>
    <col min="3915" max="3915" width="10.375" style="412" bestFit="1" customWidth="1"/>
    <col min="3916" max="3916" width="9.375" style="412" bestFit="1" customWidth="1"/>
    <col min="3917" max="3917" width="10.375" style="412" bestFit="1" customWidth="1"/>
    <col min="3918" max="3918" width="10.375" style="412" customWidth="1"/>
    <col min="3919" max="3919" width="11.125" style="412" bestFit="1" customWidth="1"/>
    <col min="3920" max="3920" width="2.875" style="412" customWidth="1"/>
    <col min="3921" max="3921" width="8.625" style="412" bestFit="1" customWidth="1"/>
    <col min="3922" max="3922" width="9" style="412"/>
    <col min="3923" max="3923" width="8.125" style="412" bestFit="1" customWidth="1"/>
    <col min="3924" max="3924" width="9" style="412"/>
    <col min="3925" max="3925" width="8.125" style="412" bestFit="1" customWidth="1"/>
    <col min="3926" max="3926" width="8.625" style="412" bestFit="1" customWidth="1"/>
    <col min="3927" max="3927" width="9.875" style="412" bestFit="1" customWidth="1"/>
    <col min="3928" max="4096" width="9" style="412"/>
    <col min="4097" max="4097" width="35" style="412" customWidth="1"/>
    <col min="4098" max="4098" width="9.125" style="412" customWidth="1"/>
    <col min="4099" max="4100" width="8.5" style="412" customWidth="1"/>
    <col min="4101" max="4103" width="9.5" style="412" customWidth="1"/>
    <col min="4104" max="4104" width="9.125" style="412" customWidth="1"/>
    <col min="4105" max="4106" width="8.5" style="412" customWidth="1"/>
    <col min="4107" max="4109" width="9.5" style="412" customWidth="1"/>
    <col min="4110" max="4110" width="9.125" style="412" customWidth="1"/>
    <col min="4111" max="4112" width="8.5" style="412" customWidth="1"/>
    <col min="4113" max="4115" width="9.5" style="412" customWidth="1"/>
    <col min="4116" max="4116" width="9.125" style="412" customWidth="1"/>
    <col min="4117" max="4118" width="8.5" style="412" customWidth="1"/>
    <col min="4119" max="4121" width="9.5" style="412" customWidth="1"/>
    <col min="4122" max="4122" width="9.125" style="412" customWidth="1"/>
    <col min="4123" max="4124" width="8.5" style="412" customWidth="1"/>
    <col min="4125" max="4127" width="9.5" style="412" customWidth="1"/>
    <col min="4128" max="4128" width="9.125" style="412" customWidth="1"/>
    <col min="4129" max="4130" width="8.5" style="412" customWidth="1"/>
    <col min="4131" max="4133" width="9.5" style="412" customWidth="1"/>
    <col min="4134" max="4134" width="9.125" style="412" customWidth="1"/>
    <col min="4135" max="4136" width="8.5" style="412" customWidth="1"/>
    <col min="4137" max="4139" width="9.5" style="412" customWidth="1"/>
    <col min="4140" max="4140" width="9.125" style="412" customWidth="1"/>
    <col min="4141" max="4142" width="8.5" style="412" customWidth="1"/>
    <col min="4143" max="4145" width="9.5" style="412" customWidth="1"/>
    <col min="4146" max="4146" width="9.125" style="412" customWidth="1"/>
    <col min="4147" max="4148" width="8.5" style="412" customWidth="1"/>
    <col min="4149" max="4151" width="9.5" style="412" customWidth="1"/>
    <col min="4152" max="4152" width="9.125" style="412" customWidth="1"/>
    <col min="4153" max="4154" width="8.5" style="412" customWidth="1"/>
    <col min="4155" max="4157" width="9.5" style="412" customWidth="1"/>
    <col min="4158" max="4158" width="9.125" style="412" customWidth="1"/>
    <col min="4159" max="4160" width="8.5" style="412" customWidth="1"/>
    <col min="4161" max="4163" width="9.5" style="412" customWidth="1"/>
    <col min="4164" max="4164" width="9.125" style="412" customWidth="1"/>
    <col min="4165" max="4166" width="8.5" style="412" customWidth="1"/>
    <col min="4167" max="4169" width="9.5" style="412" customWidth="1"/>
    <col min="4170" max="4170" width="11.125" style="412" bestFit="1" customWidth="1"/>
    <col min="4171" max="4171" width="10.375" style="412" bestFit="1" customWidth="1"/>
    <col min="4172" max="4172" width="9.375" style="412" bestFit="1" customWidth="1"/>
    <col min="4173" max="4173" width="10.375" style="412" bestFit="1" customWidth="1"/>
    <col min="4174" max="4174" width="10.375" style="412" customWidth="1"/>
    <col min="4175" max="4175" width="11.125" style="412" bestFit="1" customWidth="1"/>
    <col min="4176" max="4176" width="2.875" style="412" customWidth="1"/>
    <col min="4177" max="4177" width="8.625" style="412" bestFit="1" customWidth="1"/>
    <col min="4178" max="4178" width="9" style="412"/>
    <col min="4179" max="4179" width="8.125" style="412" bestFit="1" customWidth="1"/>
    <col min="4180" max="4180" width="9" style="412"/>
    <col min="4181" max="4181" width="8.125" style="412" bestFit="1" customWidth="1"/>
    <col min="4182" max="4182" width="8.625" style="412" bestFit="1" customWidth="1"/>
    <col min="4183" max="4183" width="9.875" style="412" bestFit="1" customWidth="1"/>
    <col min="4184" max="4352" width="9" style="412"/>
    <col min="4353" max="4353" width="35" style="412" customWidth="1"/>
    <col min="4354" max="4354" width="9.125" style="412" customWidth="1"/>
    <col min="4355" max="4356" width="8.5" style="412" customWidth="1"/>
    <col min="4357" max="4359" width="9.5" style="412" customWidth="1"/>
    <col min="4360" max="4360" width="9.125" style="412" customWidth="1"/>
    <col min="4361" max="4362" width="8.5" style="412" customWidth="1"/>
    <col min="4363" max="4365" width="9.5" style="412" customWidth="1"/>
    <col min="4366" max="4366" width="9.125" style="412" customWidth="1"/>
    <col min="4367" max="4368" width="8.5" style="412" customWidth="1"/>
    <col min="4369" max="4371" width="9.5" style="412" customWidth="1"/>
    <col min="4372" max="4372" width="9.125" style="412" customWidth="1"/>
    <col min="4373" max="4374" width="8.5" style="412" customWidth="1"/>
    <col min="4375" max="4377" width="9.5" style="412" customWidth="1"/>
    <col min="4378" max="4378" width="9.125" style="412" customWidth="1"/>
    <col min="4379" max="4380" width="8.5" style="412" customWidth="1"/>
    <col min="4381" max="4383" width="9.5" style="412" customWidth="1"/>
    <col min="4384" max="4384" width="9.125" style="412" customWidth="1"/>
    <col min="4385" max="4386" width="8.5" style="412" customWidth="1"/>
    <col min="4387" max="4389" width="9.5" style="412" customWidth="1"/>
    <col min="4390" max="4390" width="9.125" style="412" customWidth="1"/>
    <col min="4391" max="4392" width="8.5" style="412" customWidth="1"/>
    <col min="4393" max="4395" width="9.5" style="412" customWidth="1"/>
    <col min="4396" max="4396" width="9.125" style="412" customWidth="1"/>
    <col min="4397" max="4398" width="8.5" style="412" customWidth="1"/>
    <col min="4399" max="4401" width="9.5" style="412" customWidth="1"/>
    <col min="4402" max="4402" width="9.125" style="412" customWidth="1"/>
    <col min="4403" max="4404" width="8.5" style="412" customWidth="1"/>
    <col min="4405" max="4407" width="9.5" style="412" customWidth="1"/>
    <col min="4408" max="4408" width="9.125" style="412" customWidth="1"/>
    <col min="4409" max="4410" width="8.5" style="412" customWidth="1"/>
    <col min="4411" max="4413" width="9.5" style="412" customWidth="1"/>
    <col min="4414" max="4414" width="9.125" style="412" customWidth="1"/>
    <col min="4415" max="4416" width="8.5" style="412" customWidth="1"/>
    <col min="4417" max="4419" width="9.5" style="412" customWidth="1"/>
    <col min="4420" max="4420" width="9.125" style="412" customWidth="1"/>
    <col min="4421" max="4422" width="8.5" style="412" customWidth="1"/>
    <col min="4423" max="4425" width="9.5" style="412" customWidth="1"/>
    <col min="4426" max="4426" width="11.125" style="412" bestFit="1" customWidth="1"/>
    <col min="4427" max="4427" width="10.375" style="412" bestFit="1" customWidth="1"/>
    <col min="4428" max="4428" width="9.375" style="412" bestFit="1" customWidth="1"/>
    <col min="4429" max="4429" width="10.375" style="412" bestFit="1" customWidth="1"/>
    <col min="4430" max="4430" width="10.375" style="412" customWidth="1"/>
    <col min="4431" max="4431" width="11.125" style="412" bestFit="1" customWidth="1"/>
    <col min="4432" max="4432" width="2.875" style="412" customWidth="1"/>
    <col min="4433" max="4433" width="8.625" style="412" bestFit="1" customWidth="1"/>
    <col min="4434" max="4434" width="9" style="412"/>
    <col min="4435" max="4435" width="8.125" style="412" bestFit="1" customWidth="1"/>
    <col min="4436" max="4436" width="9" style="412"/>
    <col min="4437" max="4437" width="8.125" style="412" bestFit="1" customWidth="1"/>
    <col min="4438" max="4438" width="8.625" style="412" bestFit="1" customWidth="1"/>
    <col min="4439" max="4439" width="9.875" style="412" bestFit="1" customWidth="1"/>
    <col min="4440" max="4608" width="9" style="412"/>
    <col min="4609" max="4609" width="35" style="412" customWidth="1"/>
    <col min="4610" max="4610" width="9.125" style="412" customWidth="1"/>
    <col min="4611" max="4612" width="8.5" style="412" customWidth="1"/>
    <col min="4613" max="4615" width="9.5" style="412" customWidth="1"/>
    <col min="4616" max="4616" width="9.125" style="412" customWidth="1"/>
    <col min="4617" max="4618" width="8.5" style="412" customWidth="1"/>
    <col min="4619" max="4621" width="9.5" style="412" customWidth="1"/>
    <col min="4622" max="4622" width="9.125" style="412" customWidth="1"/>
    <col min="4623" max="4624" width="8.5" style="412" customWidth="1"/>
    <col min="4625" max="4627" width="9.5" style="412" customWidth="1"/>
    <col min="4628" max="4628" width="9.125" style="412" customWidth="1"/>
    <col min="4629" max="4630" width="8.5" style="412" customWidth="1"/>
    <col min="4631" max="4633" width="9.5" style="412" customWidth="1"/>
    <col min="4634" max="4634" width="9.125" style="412" customWidth="1"/>
    <col min="4635" max="4636" width="8.5" style="412" customWidth="1"/>
    <col min="4637" max="4639" width="9.5" style="412" customWidth="1"/>
    <col min="4640" max="4640" width="9.125" style="412" customWidth="1"/>
    <col min="4641" max="4642" width="8.5" style="412" customWidth="1"/>
    <col min="4643" max="4645" width="9.5" style="412" customWidth="1"/>
    <col min="4646" max="4646" width="9.125" style="412" customWidth="1"/>
    <col min="4647" max="4648" width="8.5" style="412" customWidth="1"/>
    <col min="4649" max="4651" width="9.5" style="412" customWidth="1"/>
    <col min="4652" max="4652" width="9.125" style="412" customWidth="1"/>
    <col min="4653" max="4654" width="8.5" style="412" customWidth="1"/>
    <col min="4655" max="4657" width="9.5" style="412" customWidth="1"/>
    <col min="4658" max="4658" width="9.125" style="412" customWidth="1"/>
    <col min="4659" max="4660" width="8.5" style="412" customWidth="1"/>
    <col min="4661" max="4663" width="9.5" style="412" customWidth="1"/>
    <col min="4664" max="4664" width="9.125" style="412" customWidth="1"/>
    <col min="4665" max="4666" width="8.5" style="412" customWidth="1"/>
    <col min="4667" max="4669" width="9.5" style="412" customWidth="1"/>
    <col min="4670" max="4670" width="9.125" style="412" customWidth="1"/>
    <col min="4671" max="4672" width="8.5" style="412" customWidth="1"/>
    <col min="4673" max="4675" width="9.5" style="412" customWidth="1"/>
    <col min="4676" max="4676" width="9.125" style="412" customWidth="1"/>
    <col min="4677" max="4678" width="8.5" style="412" customWidth="1"/>
    <col min="4679" max="4681" width="9.5" style="412" customWidth="1"/>
    <col min="4682" max="4682" width="11.125" style="412" bestFit="1" customWidth="1"/>
    <col min="4683" max="4683" width="10.375" style="412" bestFit="1" customWidth="1"/>
    <col min="4684" max="4684" width="9.375" style="412" bestFit="1" customWidth="1"/>
    <col min="4685" max="4685" width="10.375" style="412" bestFit="1" customWidth="1"/>
    <col min="4686" max="4686" width="10.375" style="412" customWidth="1"/>
    <col min="4687" max="4687" width="11.125" style="412" bestFit="1" customWidth="1"/>
    <col min="4688" max="4688" width="2.875" style="412" customWidth="1"/>
    <col min="4689" max="4689" width="8.625" style="412" bestFit="1" customWidth="1"/>
    <col min="4690" max="4690" width="9" style="412"/>
    <col min="4691" max="4691" width="8.125" style="412" bestFit="1" customWidth="1"/>
    <col min="4692" max="4692" width="9" style="412"/>
    <col min="4693" max="4693" width="8.125" style="412" bestFit="1" customWidth="1"/>
    <col min="4694" max="4694" width="8.625" style="412" bestFit="1" customWidth="1"/>
    <col min="4695" max="4695" width="9.875" style="412" bestFit="1" customWidth="1"/>
    <col min="4696" max="4864" width="9" style="412"/>
    <col min="4865" max="4865" width="35" style="412" customWidth="1"/>
    <col min="4866" max="4866" width="9.125" style="412" customWidth="1"/>
    <col min="4867" max="4868" width="8.5" style="412" customWidth="1"/>
    <col min="4869" max="4871" width="9.5" style="412" customWidth="1"/>
    <col min="4872" max="4872" width="9.125" style="412" customWidth="1"/>
    <col min="4873" max="4874" width="8.5" style="412" customWidth="1"/>
    <col min="4875" max="4877" width="9.5" style="412" customWidth="1"/>
    <col min="4878" max="4878" width="9.125" style="412" customWidth="1"/>
    <col min="4879" max="4880" width="8.5" style="412" customWidth="1"/>
    <col min="4881" max="4883" width="9.5" style="412" customWidth="1"/>
    <col min="4884" max="4884" width="9.125" style="412" customWidth="1"/>
    <col min="4885" max="4886" width="8.5" style="412" customWidth="1"/>
    <col min="4887" max="4889" width="9.5" style="412" customWidth="1"/>
    <col min="4890" max="4890" width="9.125" style="412" customWidth="1"/>
    <col min="4891" max="4892" width="8.5" style="412" customWidth="1"/>
    <col min="4893" max="4895" width="9.5" style="412" customWidth="1"/>
    <col min="4896" max="4896" width="9.125" style="412" customWidth="1"/>
    <col min="4897" max="4898" width="8.5" style="412" customWidth="1"/>
    <col min="4899" max="4901" width="9.5" style="412" customWidth="1"/>
    <col min="4902" max="4902" width="9.125" style="412" customWidth="1"/>
    <col min="4903" max="4904" width="8.5" style="412" customWidth="1"/>
    <col min="4905" max="4907" width="9.5" style="412" customWidth="1"/>
    <col min="4908" max="4908" width="9.125" style="412" customWidth="1"/>
    <col min="4909" max="4910" width="8.5" style="412" customWidth="1"/>
    <col min="4911" max="4913" width="9.5" style="412" customWidth="1"/>
    <col min="4914" max="4914" width="9.125" style="412" customWidth="1"/>
    <col min="4915" max="4916" width="8.5" style="412" customWidth="1"/>
    <col min="4917" max="4919" width="9.5" style="412" customWidth="1"/>
    <col min="4920" max="4920" width="9.125" style="412" customWidth="1"/>
    <col min="4921" max="4922" width="8.5" style="412" customWidth="1"/>
    <col min="4923" max="4925" width="9.5" style="412" customWidth="1"/>
    <col min="4926" max="4926" width="9.125" style="412" customWidth="1"/>
    <col min="4927" max="4928" width="8.5" style="412" customWidth="1"/>
    <col min="4929" max="4931" width="9.5" style="412" customWidth="1"/>
    <col min="4932" max="4932" width="9.125" style="412" customWidth="1"/>
    <col min="4933" max="4934" width="8.5" style="412" customWidth="1"/>
    <col min="4935" max="4937" width="9.5" style="412" customWidth="1"/>
    <col min="4938" max="4938" width="11.125" style="412" bestFit="1" customWidth="1"/>
    <col min="4939" max="4939" width="10.375" style="412" bestFit="1" customWidth="1"/>
    <col min="4940" max="4940" width="9.375" style="412" bestFit="1" customWidth="1"/>
    <col min="4941" max="4941" width="10.375" style="412" bestFit="1" customWidth="1"/>
    <col min="4942" max="4942" width="10.375" style="412" customWidth="1"/>
    <col min="4943" max="4943" width="11.125" style="412" bestFit="1" customWidth="1"/>
    <col min="4944" max="4944" width="2.875" style="412" customWidth="1"/>
    <col min="4945" max="4945" width="8.625" style="412" bestFit="1" customWidth="1"/>
    <col min="4946" max="4946" width="9" style="412"/>
    <col min="4947" max="4947" width="8.125" style="412" bestFit="1" customWidth="1"/>
    <col min="4948" max="4948" width="9" style="412"/>
    <col min="4949" max="4949" width="8.125" style="412" bestFit="1" customWidth="1"/>
    <col min="4950" max="4950" width="8.625" style="412" bestFit="1" customWidth="1"/>
    <col min="4951" max="4951" width="9.875" style="412" bestFit="1" customWidth="1"/>
    <col min="4952" max="5120" width="9" style="412"/>
    <col min="5121" max="5121" width="35" style="412" customWidth="1"/>
    <col min="5122" max="5122" width="9.125" style="412" customWidth="1"/>
    <col min="5123" max="5124" width="8.5" style="412" customWidth="1"/>
    <col min="5125" max="5127" width="9.5" style="412" customWidth="1"/>
    <col min="5128" max="5128" width="9.125" style="412" customWidth="1"/>
    <col min="5129" max="5130" width="8.5" style="412" customWidth="1"/>
    <col min="5131" max="5133" width="9.5" style="412" customWidth="1"/>
    <col min="5134" max="5134" width="9.125" style="412" customWidth="1"/>
    <col min="5135" max="5136" width="8.5" style="412" customWidth="1"/>
    <col min="5137" max="5139" width="9.5" style="412" customWidth="1"/>
    <col min="5140" max="5140" width="9.125" style="412" customWidth="1"/>
    <col min="5141" max="5142" width="8.5" style="412" customWidth="1"/>
    <col min="5143" max="5145" width="9.5" style="412" customWidth="1"/>
    <col min="5146" max="5146" width="9.125" style="412" customWidth="1"/>
    <col min="5147" max="5148" width="8.5" style="412" customWidth="1"/>
    <col min="5149" max="5151" width="9.5" style="412" customWidth="1"/>
    <col min="5152" max="5152" width="9.125" style="412" customWidth="1"/>
    <col min="5153" max="5154" width="8.5" style="412" customWidth="1"/>
    <col min="5155" max="5157" width="9.5" style="412" customWidth="1"/>
    <col min="5158" max="5158" width="9.125" style="412" customWidth="1"/>
    <col min="5159" max="5160" width="8.5" style="412" customWidth="1"/>
    <col min="5161" max="5163" width="9.5" style="412" customWidth="1"/>
    <col min="5164" max="5164" width="9.125" style="412" customWidth="1"/>
    <col min="5165" max="5166" width="8.5" style="412" customWidth="1"/>
    <col min="5167" max="5169" width="9.5" style="412" customWidth="1"/>
    <col min="5170" max="5170" width="9.125" style="412" customWidth="1"/>
    <col min="5171" max="5172" width="8.5" style="412" customWidth="1"/>
    <col min="5173" max="5175" width="9.5" style="412" customWidth="1"/>
    <col min="5176" max="5176" width="9.125" style="412" customWidth="1"/>
    <col min="5177" max="5178" width="8.5" style="412" customWidth="1"/>
    <col min="5179" max="5181" width="9.5" style="412" customWidth="1"/>
    <col min="5182" max="5182" width="9.125" style="412" customWidth="1"/>
    <col min="5183" max="5184" width="8.5" style="412" customWidth="1"/>
    <col min="5185" max="5187" width="9.5" style="412" customWidth="1"/>
    <col min="5188" max="5188" width="9.125" style="412" customWidth="1"/>
    <col min="5189" max="5190" width="8.5" style="412" customWidth="1"/>
    <col min="5191" max="5193" width="9.5" style="412" customWidth="1"/>
    <col min="5194" max="5194" width="11.125" style="412" bestFit="1" customWidth="1"/>
    <col min="5195" max="5195" width="10.375" style="412" bestFit="1" customWidth="1"/>
    <col min="5196" max="5196" width="9.375" style="412" bestFit="1" customWidth="1"/>
    <col min="5197" max="5197" width="10.375" style="412" bestFit="1" customWidth="1"/>
    <col min="5198" max="5198" width="10.375" style="412" customWidth="1"/>
    <col min="5199" max="5199" width="11.125" style="412" bestFit="1" customWidth="1"/>
    <col min="5200" max="5200" width="2.875" style="412" customWidth="1"/>
    <col min="5201" max="5201" width="8.625" style="412" bestFit="1" customWidth="1"/>
    <col min="5202" max="5202" width="9" style="412"/>
    <col min="5203" max="5203" width="8.125" style="412" bestFit="1" customWidth="1"/>
    <col min="5204" max="5204" width="9" style="412"/>
    <col min="5205" max="5205" width="8.125" style="412" bestFit="1" customWidth="1"/>
    <col min="5206" max="5206" width="8.625" style="412" bestFit="1" customWidth="1"/>
    <col min="5207" max="5207" width="9.875" style="412" bestFit="1" customWidth="1"/>
    <col min="5208" max="5376" width="9" style="412"/>
    <col min="5377" max="5377" width="35" style="412" customWidth="1"/>
    <col min="5378" max="5378" width="9.125" style="412" customWidth="1"/>
    <col min="5379" max="5380" width="8.5" style="412" customWidth="1"/>
    <col min="5381" max="5383" width="9.5" style="412" customWidth="1"/>
    <col min="5384" max="5384" width="9.125" style="412" customWidth="1"/>
    <col min="5385" max="5386" width="8.5" style="412" customWidth="1"/>
    <col min="5387" max="5389" width="9.5" style="412" customWidth="1"/>
    <col min="5390" max="5390" width="9.125" style="412" customWidth="1"/>
    <col min="5391" max="5392" width="8.5" style="412" customWidth="1"/>
    <col min="5393" max="5395" width="9.5" style="412" customWidth="1"/>
    <col min="5396" max="5396" width="9.125" style="412" customWidth="1"/>
    <col min="5397" max="5398" width="8.5" style="412" customWidth="1"/>
    <col min="5399" max="5401" width="9.5" style="412" customWidth="1"/>
    <col min="5402" max="5402" width="9.125" style="412" customWidth="1"/>
    <col min="5403" max="5404" width="8.5" style="412" customWidth="1"/>
    <col min="5405" max="5407" width="9.5" style="412" customWidth="1"/>
    <col min="5408" max="5408" width="9.125" style="412" customWidth="1"/>
    <col min="5409" max="5410" width="8.5" style="412" customWidth="1"/>
    <col min="5411" max="5413" width="9.5" style="412" customWidth="1"/>
    <col min="5414" max="5414" width="9.125" style="412" customWidth="1"/>
    <col min="5415" max="5416" width="8.5" style="412" customWidth="1"/>
    <col min="5417" max="5419" width="9.5" style="412" customWidth="1"/>
    <col min="5420" max="5420" width="9.125" style="412" customWidth="1"/>
    <col min="5421" max="5422" width="8.5" style="412" customWidth="1"/>
    <col min="5423" max="5425" width="9.5" style="412" customWidth="1"/>
    <col min="5426" max="5426" width="9.125" style="412" customWidth="1"/>
    <col min="5427" max="5428" width="8.5" style="412" customWidth="1"/>
    <col min="5429" max="5431" width="9.5" style="412" customWidth="1"/>
    <col min="5432" max="5432" width="9.125" style="412" customWidth="1"/>
    <col min="5433" max="5434" width="8.5" style="412" customWidth="1"/>
    <col min="5435" max="5437" width="9.5" style="412" customWidth="1"/>
    <col min="5438" max="5438" width="9.125" style="412" customWidth="1"/>
    <col min="5439" max="5440" width="8.5" style="412" customWidth="1"/>
    <col min="5441" max="5443" width="9.5" style="412" customWidth="1"/>
    <col min="5444" max="5444" width="9.125" style="412" customWidth="1"/>
    <col min="5445" max="5446" width="8.5" style="412" customWidth="1"/>
    <col min="5447" max="5449" width="9.5" style="412" customWidth="1"/>
    <col min="5450" max="5450" width="11.125" style="412" bestFit="1" customWidth="1"/>
    <col min="5451" max="5451" width="10.375" style="412" bestFit="1" customWidth="1"/>
    <col min="5452" max="5452" width="9.375" style="412" bestFit="1" customWidth="1"/>
    <col min="5453" max="5453" width="10.375" style="412" bestFit="1" customWidth="1"/>
    <col min="5454" max="5454" width="10.375" style="412" customWidth="1"/>
    <col min="5455" max="5455" width="11.125" style="412" bestFit="1" customWidth="1"/>
    <col min="5456" max="5456" width="2.875" style="412" customWidth="1"/>
    <col min="5457" max="5457" width="8.625" style="412" bestFit="1" customWidth="1"/>
    <col min="5458" max="5458" width="9" style="412"/>
    <col min="5459" max="5459" width="8.125" style="412" bestFit="1" customWidth="1"/>
    <col min="5460" max="5460" width="9" style="412"/>
    <col min="5461" max="5461" width="8.125" style="412" bestFit="1" customWidth="1"/>
    <col min="5462" max="5462" width="8.625" style="412" bestFit="1" customWidth="1"/>
    <col min="5463" max="5463" width="9.875" style="412" bestFit="1" customWidth="1"/>
    <col min="5464" max="5632" width="9" style="412"/>
    <col min="5633" max="5633" width="35" style="412" customWidth="1"/>
    <col min="5634" max="5634" width="9.125" style="412" customWidth="1"/>
    <col min="5635" max="5636" width="8.5" style="412" customWidth="1"/>
    <col min="5637" max="5639" width="9.5" style="412" customWidth="1"/>
    <col min="5640" max="5640" width="9.125" style="412" customWidth="1"/>
    <col min="5641" max="5642" width="8.5" style="412" customWidth="1"/>
    <col min="5643" max="5645" width="9.5" style="412" customWidth="1"/>
    <col min="5646" max="5646" width="9.125" style="412" customWidth="1"/>
    <col min="5647" max="5648" width="8.5" style="412" customWidth="1"/>
    <col min="5649" max="5651" width="9.5" style="412" customWidth="1"/>
    <col min="5652" max="5652" width="9.125" style="412" customWidth="1"/>
    <col min="5653" max="5654" width="8.5" style="412" customWidth="1"/>
    <col min="5655" max="5657" width="9.5" style="412" customWidth="1"/>
    <col min="5658" max="5658" width="9.125" style="412" customWidth="1"/>
    <col min="5659" max="5660" width="8.5" style="412" customWidth="1"/>
    <col min="5661" max="5663" width="9.5" style="412" customWidth="1"/>
    <col min="5664" max="5664" width="9.125" style="412" customWidth="1"/>
    <col min="5665" max="5666" width="8.5" style="412" customWidth="1"/>
    <col min="5667" max="5669" width="9.5" style="412" customWidth="1"/>
    <col min="5670" max="5670" width="9.125" style="412" customWidth="1"/>
    <col min="5671" max="5672" width="8.5" style="412" customWidth="1"/>
    <col min="5673" max="5675" width="9.5" style="412" customWidth="1"/>
    <col min="5676" max="5676" width="9.125" style="412" customWidth="1"/>
    <col min="5677" max="5678" width="8.5" style="412" customWidth="1"/>
    <col min="5679" max="5681" width="9.5" style="412" customWidth="1"/>
    <col min="5682" max="5682" width="9.125" style="412" customWidth="1"/>
    <col min="5683" max="5684" width="8.5" style="412" customWidth="1"/>
    <col min="5685" max="5687" width="9.5" style="412" customWidth="1"/>
    <col min="5688" max="5688" width="9.125" style="412" customWidth="1"/>
    <col min="5689" max="5690" width="8.5" style="412" customWidth="1"/>
    <col min="5691" max="5693" width="9.5" style="412" customWidth="1"/>
    <col min="5694" max="5694" width="9.125" style="412" customWidth="1"/>
    <col min="5695" max="5696" width="8.5" style="412" customWidth="1"/>
    <col min="5697" max="5699" width="9.5" style="412" customWidth="1"/>
    <col min="5700" max="5700" width="9.125" style="412" customWidth="1"/>
    <col min="5701" max="5702" width="8.5" style="412" customWidth="1"/>
    <col min="5703" max="5705" width="9.5" style="412" customWidth="1"/>
    <col min="5706" max="5706" width="11.125" style="412" bestFit="1" customWidth="1"/>
    <col min="5707" max="5707" width="10.375" style="412" bestFit="1" customWidth="1"/>
    <col min="5708" max="5708" width="9.375" style="412" bestFit="1" customWidth="1"/>
    <col min="5709" max="5709" width="10.375" style="412" bestFit="1" customWidth="1"/>
    <col min="5710" max="5710" width="10.375" style="412" customWidth="1"/>
    <col min="5711" max="5711" width="11.125" style="412" bestFit="1" customWidth="1"/>
    <col min="5712" max="5712" width="2.875" style="412" customWidth="1"/>
    <col min="5713" max="5713" width="8.625" style="412" bestFit="1" customWidth="1"/>
    <col min="5714" max="5714" width="9" style="412"/>
    <col min="5715" max="5715" width="8.125" style="412" bestFit="1" customWidth="1"/>
    <col min="5716" max="5716" width="9" style="412"/>
    <col min="5717" max="5717" width="8.125" style="412" bestFit="1" customWidth="1"/>
    <col min="5718" max="5718" width="8.625" style="412" bestFit="1" customWidth="1"/>
    <col min="5719" max="5719" width="9.875" style="412" bestFit="1" customWidth="1"/>
    <col min="5720" max="5888" width="9" style="412"/>
    <col min="5889" max="5889" width="35" style="412" customWidth="1"/>
    <col min="5890" max="5890" width="9.125" style="412" customWidth="1"/>
    <col min="5891" max="5892" width="8.5" style="412" customWidth="1"/>
    <col min="5893" max="5895" width="9.5" style="412" customWidth="1"/>
    <col min="5896" max="5896" width="9.125" style="412" customWidth="1"/>
    <col min="5897" max="5898" width="8.5" style="412" customWidth="1"/>
    <col min="5899" max="5901" width="9.5" style="412" customWidth="1"/>
    <col min="5902" max="5902" width="9.125" style="412" customWidth="1"/>
    <col min="5903" max="5904" width="8.5" style="412" customWidth="1"/>
    <col min="5905" max="5907" width="9.5" style="412" customWidth="1"/>
    <col min="5908" max="5908" width="9.125" style="412" customWidth="1"/>
    <col min="5909" max="5910" width="8.5" style="412" customWidth="1"/>
    <col min="5911" max="5913" width="9.5" style="412" customWidth="1"/>
    <col min="5914" max="5914" width="9.125" style="412" customWidth="1"/>
    <col min="5915" max="5916" width="8.5" style="412" customWidth="1"/>
    <col min="5917" max="5919" width="9.5" style="412" customWidth="1"/>
    <col min="5920" max="5920" width="9.125" style="412" customWidth="1"/>
    <col min="5921" max="5922" width="8.5" style="412" customWidth="1"/>
    <col min="5923" max="5925" width="9.5" style="412" customWidth="1"/>
    <col min="5926" max="5926" width="9.125" style="412" customWidth="1"/>
    <col min="5927" max="5928" width="8.5" style="412" customWidth="1"/>
    <col min="5929" max="5931" width="9.5" style="412" customWidth="1"/>
    <col min="5932" max="5932" width="9.125" style="412" customWidth="1"/>
    <col min="5933" max="5934" width="8.5" style="412" customWidth="1"/>
    <col min="5935" max="5937" width="9.5" style="412" customWidth="1"/>
    <col min="5938" max="5938" width="9.125" style="412" customWidth="1"/>
    <col min="5939" max="5940" width="8.5" style="412" customWidth="1"/>
    <col min="5941" max="5943" width="9.5" style="412" customWidth="1"/>
    <col min="5944" max="5944" width="9.125" style="412" customWidth="1"/>
    <col min="5945" max="5946" width="8.5" style="412" customWidth="1"/>
    <col min="5947" max="5949" width="9.5" style="412" customWidth="1"/>
    <col min="5950" max="5950" width="9.125" style="412" customWidth="1"/>
    <col min="5951" max="5952" width="8.5" style="412" customWidth="1"/>
    <col min="5953" max="5955" width="9.5" style="412" customWidth="1"/>
    <col min="5956" max="5956" width="9.125" style="412" customWidth="1"/>
    <col min="5957" max="5958" width="8.5" style="412" customWidth="1"/>
    <col min="5959" max="5961" width="9.5" style="412" customWidth="1"/>
    <col min="5962" max="5962" width="11.125" style="412" bestFit="1" customWidth="1"/>
    <col min="5963" max="5963" width="10.375" style="412" bestFit="1" customWidth="1"/>
    <col min="5964" max="5964" width="9.375" style="412" bestFit="1" customWidth="1"/>
    <col min="5965" max="5965" width="10.375" style="412" bestFit="1" customWidth="1"/>
    <col min="5966" max="5966" width="10.375" style="412" customWidth="1"/>
    <col min="5967" max="5967" width="11.125" style="412" bestFit="1" customWidth="1"/>
    <col min="5968" max="5968" width="2.875" style="412" customWidth="1"/>
    <col min="5969" max="5969" width="8.625" style="412" bestFit="1" customWidth="1"/>
    <col min="5970" max="5970" width="9" style="412"/>
    <col min="5971" max="5971" width="8.125" style="412" bestFit="1" customWidth="1"/>
    <col min="5972" max="5972" width="9" style="412"/>
    <col min="5973" max="5973" width="8.125" style="412" bestFit="1" customWidth="1"/>
    <col min="5974" max="5974" width="8.625" style="412" bestFit="1" customWidth="1"/>
    <col min="5975" max="5975" width="9.875" style="412" bestFit="1" customWidth="1"/>
    <col min="5976" max="6144" width="9" style="412"/>
    <col min="6145" max="6145" width="35" style="412" customWidth="1"/>
    <col min="6146" max="6146" width="9.125" style="412" customWidth="1"/>
    <col min="6147" max="6148" width="8.5" style="412" customWidth="1"/>
    <col min="6149" max="6151" width="9.5" style="412" customWidth="1"/>
    <col min="6152" max="6152" width="9.125" style="412" customWidth="1"/>
    <col min="6153" max="6154" width="8.5" style="412" customWidth="1"/>
    <col min="6155" max="6157" width="9.5" style="412" customWidth="1"/>
    <col min="6158" max="6158" width="9.125" style="412" customWidth="1"/>
    <col min="6159" max="6160" width="8.5" style="412" customWidth="1"/>
    <col min="6161" max="6163" width="9.5" style="412" customWidth="1"/>
    <col min="6164" max="6164" width="9.125" style="412" customWidth="1"/>
    <col min="6165" max="6166" width="8.5" style="412" customWidth="1"/>
    <col min="6167" max="6169" width="9.5" style="412" customWidth="1"/>
    <col min="6170" max="6170" width="9.125" style="412" customWidth="1"/>
    <col min="6171" max="6172" width="8.5" style="412" customWidth="1"/>
    <col min="6173" max="6175" width="9.5" style="412" customWidth="1"/>
    <col min="6176" max="6176" width="9.125" style="412" customWidth="1"/>
    <col min="6177" max="6178" width="8.5" style="412" customWidth="1"/>
    <col min="6179" max="6181" width="9.5" style="412" customWidth="1"/>
    <col min="6182" max="6182" width="9.125" style="412" customWidth="1"/>
    <col min="6183" max="6184" width="8.5" style="412" customWidth="1"/>
    <col min="6185" max="6187" width="9.5" style="412" customWidth="1"/>
    <col min="6188" max="6188" width="9.125" style="412" customWidth="1"/>
    <col min="6189" max="6190" width="8.5" style="412" customWidth="1"/>
    <col min="6191" max="6193" width="9.5" style="412" customWidth="1"/>
    <col min="6194" max="6194" width="9.125" style="412" customWidth="1"/>
    <col min="6195" max="6196" width="8.5" style="412" customWidth="1"/>
    <col min="6197" max="6199" width="9.5" style="412" customWidth="1"/>
    <col min="6200" max="6200" width="9.125" style="412" customWidth="1"/>
    <col min="6201" max="6202" width="8.5" style="412" customWidth="1"/>
    <col min="6203" max="6205" width="9.5" style="412" customWidth="1"/>
    <col min="6206" max="6206" width="9.125" style="412" customWidth="1"/>
    <col min="6207" max="6208" width="8.5" style="412" customWidth="1"/>
    <col min="6209" max="6211" width="9.5" style="412" customWidth="1"/>
    <col min="6212" max="6212" width="9.125" style="412" customWidth="1"/>
    <col min="6213" max="6214" width="8.5" style="412" customWidth="1"/>
    <col min="6215" max="6217" width="9.5" style="412" customWidth="1"/>
    <col min="6218" max="6218" width="11.125" style="412" bestFit="1" customWidth="1"/>
    <col min="6219" max="6219" width="10.375" style="412" bestFit="1" customWidth="1"/>
    <col min="6220" max="6220" width="9.375" style="412" bestFit="1" customWidth="1"/>
    <col min="6221" max="6221" width="10.375" style="412" bestFit="1" customWidth="1"/>
    <col min="6222" max="6222" width="10.375" style="412" customWidth="1"/>
    <col min="6223" max="6223" width="11.125" style="412" bestFit="1" customWidth="1"/>
    <col min="6224" max="6224" width="2.875" style="412" customWidth="1"/>
    <col min="6225" max="6225" width="8.625" style="412" bestFit="1" customWidth="1"/>
    <col min="6226" max="6226" width="9" style="412"/>
    <col min="6227" max="6227" width="8.125" style="412" bestFit="1" customWidth="1"/>
    <col min="6228" max="6228" width="9" style="412"/>
    <col min="6229" max="6229" width="8.125" style="412" bestFit="1" customWidth="1"/>
    <col min="6230" max="6230" width="8.625" style="412" bestFit="1" customWidth="1"/>
    <col min="6231" max="6231" width="9.875" style="412" bestFit="1" customWidth="1"/>
    <col min="6232" max="6400" width="9" style="412"/>
    <col min="6401" max="6401" width="35" style="412" customWidth="1"/>
    <col min="6402" max="6402" width="9.125" style="412" customWidth="1"/>
    <col min="6403" max="6404" width="8.5" style="412" customWidth="1"/>
    <col min="6405" max="6407" width="9.5" style="412" customWidth="1"/>
    <col min="6408" max="6408" width="9.125" style="412" customWidth="1"/>
    <col min="6409" max="6410" width="8.5" style="412" customWidth="1"/>
    <col min="6411" max="6413" width="9.5" style="412" customWidth="1"/>
    <col min="6414" max="6414" width="9.125" style="412" customWidth="1"/>
    <col min="6415" max="6416" width="8.5" style="412" customWidth="1"/>
    <col min="6417" max="6419" width="9.5" style="412" customWidth="1"/>
    <col min="6420" max="6420" width="9.125" style="412" customWidth="1"/>
    <col min="6421" max="6422" width="8.5" style="412" customWidth="1"/>
    <col min="6423" max="6425" width="9.5" style="412" customWidth="1"/>
    <col min="6426" max="6426" width="9.125" style="412" customWidth="1"/>
    <col min="6427" max="6428" width="8.5" style="412" customWidth="1"/>
    <col min="6429" max="6431" width="9.5" style="412" customWidth="1"/>
    <col min="6432" max="6432" width="9.125" style="412" customWidth="1"/>
    <col min="6433" max="6434" width="8.5" style="412" customWidth="1"/>
    <col min="6435" max="6437" width="9.5" style="412" customWidth="1"/>
    <col min="6438" max="6438" width="9.125" style="412" customWidth="1"/>
    <col min="6439" max="6440" width="8.5" style="412" customWidth="1"/>
    <col min="6441" max="6443" width="9.5" style="412" customWidth="1"/>
    <col min="6444" max="6444" width="9.125" style="412" customWidth="1"/>
    <col min="6445" max="6446" width="8.5" style="412" customWidth="1"/>
    <col min="6447" max="6449" width="9.5" style="412" customWidth="1"/>
    <col min="6450" max="6450" width="9.125" style="412" customWidth="1"/>
    <col min="6451" max="6452" width="8.5" style="412" customWidth="1"/>
    <col min="6453" max="6455" width="9.5" style="412" customWidth="1"/>
    <col min="6456" max="6456" width="9.125" style="412" customWidth="1"/>
    <col min="6457" max="6458" width="8.5" style="412" customWidth="1"/>
    <col min="6459" max="6461" width="9.5" style="412" customWidth="1"/>
    <col min="6462" max="6462" width="9.125" style="412" customWidth="1"/>
    <col min="6463" max="6464" width="8.5" style="412" customWidth="1"/>
    <col min="6465" max="6467" width="9.5" style="412" customWidth="1"/>
    <col min="6468" max="6468" width="9.125" style="412" customWidth="1"/>
    <col min="6469" max="6470" width="8.5" style="412" customWidth="1"/>
    <col min="6471" max="6473" width="9.5" style="412" customWidth="1"/>
    <col min="6474" max="6474" width="11.125" style="412" bestFit="1" customWidth="1"/>
    <col min="6475" max="6475" width="10.375" style="412" bestFit="1" customWidth="1"/>
    <col min="6476" max="6476" width="9.375" style="412" bestFit="1" customWidth="1"/>
    <col min="6477" max="6477" width="10.375" style="412" bestFit="1" customWidth="1"/>
    <col min="6478" max="6478" width="10.375" style="412" customWidth="1"/>
    <col min="6479" max="6479" width="11.125" style="412" bestFit="1" customWidth="1"/>
    <col min="6480" max="6480" width="2.875" style="412" customWidth="1"/>
    <col min="6481" max="6481" width="8.625" style="412" bestFit="1" customWidth="1"/>
    <col min="6482" max="6482" width="9" style="412"/>
    <col min="6483" max="6483" width="8.125" style="412" bestFit="1" customWidth="1"/>
    <col min="6484" max="6484" width="9" style="412"/>
    <col min="6485" max="6485" width="8.125" style="412" bestFit="1" customWidth="1"/>
    <col min="6486" max="6486" width="8.625" style="412" bestFit="1" customWidth="1"/>
    <col min="6487" max="6487" width="9.875" style="412" bestFit="1" customWidth="1"/>
    <col min="6488" max="6656" width="9" style="412"/>
    <col min="6657" max="6657" width="35" style="412" customWidth="1"/>
    <col min="6658" max="6658" width="9.125" style="412" customWidth="1"/>
    <col min="6659" max="6660" width="8.5" style="412" customWidth="1"/>
    <col min="6661" max="6663" width="9.5" style="412" customWidth="1"/>
    <col min="6664" max="6664" width="9.125" style="412" customWidth="1"/>
    <col min="6665" max="6666" width="8.5" style="412" customWidth="1"/>
    <col min="6667" max="6669" width="9.5" style="412" customWidth="1"/>
    <col min="6670" max="6670" width="9.125" style="412" customWidth="1"/>
    <col min="6671" max="6672" width="8.5" style="412" customWidth="1"/>
    <col min="6673" max="6675" width="9.5" style="412" customWidth="1"/>
    <col min="6676" max="6676" width="9.125" style="412" customWidth="1"/>
    <col min="6677" max="6678" width="8.5" style="412" customWidth="1"/>
    <col min="6679" max="6681" width="9.5" style="412" customWidth="1"/>
    <col min="6682" max="6682" width="9.125" style="412" customWidth="1"/>
    <col min="6683" max="6684" width="8.5" style="412" customWidth="1"/>
    <col min="6685" max="6687" width="9.5" style="412" customWidth="1"/>
    <col min="6688" max="6688" width="9.125" style="412" customWidth="1"/>
    <col min="6689" max="6690" width="8.5" style="412" customWidth="1"/>
    <col min="6691" max="6693" width="9.5" style="412" customWidth="1"/>
    <col min="6694" max="6694" width="9.125" style="412" customWidth="1"/>
    <col min="6695" max="6696" width="8.5" style="412" customWidth="1"/>
    <col min="6697" max="6699" width="9.5" style="412" customWidth="1"/>
    <col min="6700" max="6700" width="9.125" style="412" customWidth="1"/>
    <col min="6701" max="6702" width="8.5" style="412" customWidth="1"/>
    <col min="6703" max="6705" width="9.5" style="412" customWidth="1"/>
    <col min="6706" max="6706" width="9.125" style="412" customWidth="1"/>
    <col min="6707" max="6708" width="8.5" style="412" customWidth="1"/>
    <col min="6709" max="6711" width="9.5" style="412" customWidth="1"/>
    <col min="6712" max="6712" width="9.125" style="412" customWidth="1"/>
    <col min="6713" max="6714" width="8.5" style="412" customWidth="1"/>
    <col min="6715" max="6717" width="9.5" style="412" customWidth="1"/>
    <col min="6718" max="6718" width="9.125" style="412" customWidth="1"/>
    <col min="6719" max="6720" width="8.5" style="412" customWidth="1"/>
    <col min="6721" max="6723" width="9.5" style="412" customWidth="1"/>
    <col min="6724" max="6724" width="9.125" style="412" customWidth="1"/>
    <col min="6725" max="6726" width="8.5" style="412" customWidth="1"/>
    <col min="6727" max="6729" width="9.5" style="412" customWidth="1"/>
    <col min="6730" max="6730" width="11.125" style="412" bestFit="1" customWidth="1"/>
    <col min="6731" max="6731" width="10.375" style="412" bestFit="1" customWidth="1"/>
    <col min="6732" max="6732" width="9.375" style="412" bestFit="1" customWidth="1"/>
    <col min="6733" max="6733" width="10.375" style="412" bestFit="1" customWidth="1"/>
    <col min="6734" max="6734" width="10.375" style="412" customWidth="1"/>
    <col min="6735" max="6735" width="11.125" style="412" bestFit="1" customWidth="1"/>
    <col min="6736" max="6736" width="2.875" style="412" customWidth="1"/>
    <col min="6737" max="6737" width="8.625" style="412" bestFit="1" customWidth="1"/>
    <col min="6738" max="6738" width="9" style="412"/>
    <col min="6739" max="6739" width="8.125" style="412" bestFit="1" customWidth="1"/>
    <col min="6740" max="6740" width="9" style="412"/>
    <col min="6741" max="6741" width="8.125" style="412" bestFit="1" customWidth="1"/>
    <col min="6742" max="6742" width="8.625" style="412" bestFit="1" customWidth="1"/>
    <col min="6743" max="6743" width="9.875" style="412" bestFit="1" customWidth="1"/>
    <col min="6744" max="6912" width="9" style="412"/>
    <col min="6913" max="6913" width="35" style="412" customWidth="1"/>
    <col min="6914" max="6914" width="9.125" style="412" customWidth="1"/>
    <col min="6915" max="6916" width="8.5" style="412" customWidth="1"/>
    <col min="6917" max="6919" width="9.5" style="412" customWidth="1"/>
    <col min="6920" max="6920" width="9.125" style="412" customWidth="1"/>
    <col min="6921" max="6922" width="8.5" style="412" customWidth="1"/>
    <col min="6923" max="6925" width="9.5" style="412" customWidth="1"/>
    <col min="6926" max="6926" width="9.125" style="412" customWidth="1"/>
    <col min="6927" max="6928" width="8.5" style="412" customWidth="1"/>
    <col min="6929" max="6931" width="9.5" style="412" customWidth="1"/>
    <col min="6932" max="6932" width="9.125" style="412" customWidth="1"/>
    <col min="6933" max="6934" width="8.5" style="412" customWidth="1"/>
    <col min="6935" max="6937" width="9.5" style="412" customWidth="1"/>
    <col min="6938" max="6938" width="9.125" style="412" customWidth="1"/>
    <col min="6939" max="6940" width="8.5" style="412" customWidth="1"/>
    <col min="6941" max="6943" width="9.5" style="412" customWidth="1"/>
    <col min="6944" max="6944" width="9.125" style="412" customWidth="1"/>
    <col min="6945" max="6946" width="8.5" style="412" customWidth="1"/>
    <col min="6947" max="6949" width="9.5" style="412" customWidth="1"/>
    <col min="6950" max="6950" width="9.125" style="412" customWidth="1"/>
    <col min="6951" max="6952" width="8.5" style="412" customWidth="1"/>
    <col min="6953" max="6955" width="9.5" style="412" customWidth="1"/>
    <col min="6956" max="6956" width="9.125" style="412" customWidth="1"/>
    <col min="6957" max="6958" width="8.5" style="412" customWidth="1"/>
    <col min="6959" max="6961" width="9.5" style="412" customWidth="1"/>
    <col min="6962" max="6962" width="9.125" style="412" customWidth="1"/>
    <col min="6963" max="6964" width="8.5" style="412" customWidth="1"/>
    <col min="6965" max="6967" width="9.5" style="412" customWidth="1"/>
    <col min="6968" max="6968" width="9.125" style="412" customWidth="1"/>
    <col min="6969" max="6970" width="8.5" style="412" customWidth="1"/>
    <col min="6971" max="6973" width="9.5" style="412" customWidth="1"/>
    <col min="6974" max="6974" width="9.125" style="412" customWidth="1"/>
    <col min="6975" max="6976" width="8.5" style="412" customWidth="1"/>
    <col min="6977" max="6979" width="9.5" style="412" customWidth="1"/>
    <col min="6980" max="6980" width="9.125" style="412" customWidth="1"/>
    <col min="6981" max="6982" width="8.5" style="412" customWidth="1"/>
    <col min="6983" max="6985" width="9.5" style="412" customWidth="1"/>
    <col min="6986" max="6986" width="11.125" style="412" bestFit="1" customWidth="1"/>
    <col min="6987" max="6987" width="10.375" style="412" bestFit="1" customWidth="1"/>
    <col min="6988" max="6988" width="9.375" style="412" bestFit="1" customWidth="1"/>
    <col min="6989" max="6989" width="10.375" style="412" bestFit="1" customWidth="1"/>
    <col min="6990" max="6990" width="10.375" style="412" customWidth="1"/>
    <col min="6991" max="6991" width="11.125" style="412" bestFit="1" customWidth="1"/>
    <col min="6992" max="6992" width="2.875" style="412" customWidth="1"/>
    <col min="6993" max="6993" width="8.625" style="412" bestFit="1" customWidth="1"/>
    <col min="6994" max="6994" width="9" style="412"/>
    <col min="6995" max="6995" width="8.125" style="412" bestFit="1" customWidth="1"/>
    <col min="6996" max="6996" width="9" style="412"/>
    <col min="6997" max="6997" width="8.125" style="412" bestFit="1" customWidth="1"/>
    <col min="6998" max="6998" width="8.625" style="412" bestFit="1" customWidth="1"/>
    <col min="6999" max="6999" width="9.875" style="412" bestFit="1" customWidth="1"/>
    <col min="7000" max="7168" width="9" style="412"/>
    <col min="7169" max="7169" width="35" style="412" customWidth="1"/>
    <col min="7170" max="7170" width="9.125" style="412" customWidth="1"/>
    <col min="7171" max="7172" width="8.5" style="412" customWidth="1"/>
    <col min="7173" max="7175" width="9.5" style="412" customWidth="1"/>
    <col min="7176" max="7176" width="9.125" style="412" customWidth="1"/>
    <col min="7177" max="7178" width="8.5" style="412" customWidth="1"/>
    <col min="7179" max="7181" width="9.5" style="412" customWidth="1"/>
    <col min="7182" max="7182" width="9.125" style="412" customWidth="1"/>
    <col min="7183" max="7184" width="8.5" style="412" customWidth="1"/>
    <col min="7185" max="7187" width="9.5" style="412" customWidth="1"/>
    <col min="7188" max="7188" width="9.125" style="412" customWidth="1"/>
    <col min="7189" max="7190" width="8.5" style="412" customWidth="1"/>
    <col min="7191" max="7193" width="9.5" style="412" customWidth="1"/>
    <col min="7194" max="7194" width="9.125" style="412" customWidth="1"/>
    <col min="7195" max="7196" width="8.5" style="412" customWidth="1"/>
    <col min="7197" max="7199" width="9.5" style="412" customWidth="1"/>
    <col min="7200" max="7200" width="9.125" style="412" customWidth="1"/>
    <col min="7201" max="7202" width="8.5" style="412" customWidth="1"/>
    <col min="7203" max="7205" width="9.5" style="412" customWidth="1"/>
    <col min="7206" max="7206" width="9.125" style="412" customWidth="1"/>
    <col min="7207" max="7208" width="8.5" style="412" customWidth="1"/>
    <col min="7209" max="7211" width="9.5" style="412" customWidth="1"/>
    <col min="7212" max="7212" width="9.125" style="412" customWidth="1"/>
    <col min="7213" max="7214" width="8.5" style="412" customWidth="1"/>
    <col min="7215" max="7217" width="9.5" style="412" customWidth="1"/>
    <col min="7218" max="7218" width="9.125" style="412" customWidth="1"/>
    <col min="7219" max="7220" width="8.5" style="412" customWidth="1"/>
    <col min="7221" max="7223" width="9.5" style="412" customWidth="1"/>
    <col min="7224" max="7224" width="9.125" style="412" customWidth="1"/>
    <col min="7225" max="7226" width="8.5" style="412" customWidth="1"/>
    <col min="7227" max="7229" width="9.5" style="412" customWidth="1"/>
    <col min="7230" max="7230" width="9.125" style="412" customWidth="1"/>
    <col min="7231" max="7232" width="8.5" style="412" customWidth="1"/>
    <col min="7233" max="7235" width="9.5" style="412" customWidth="1"/>
    <col min="7236" max="7236" width="9.125" style="412" customWidth="1"/>
    <col min="7237" max="7238" width="8.5" style="412" customWidth="1"/>
    <col min="7239" max="7241" width="9.5" style="412" customWidth="1"/>
    <col min="7242" max="7242" width="11.125" style="412" bestFit="1" customWidth="1"/>
    <col min="7243" max="7243" width="10.375" style="412" bestFit="1" customWidth="1"/>
    <col min="7244" max="7244" width="9.375" style="412" bestFit="1" customWidth="1"/>
    <col min="7245" max="7245" width="10.375" style="412" bestFit="1" customWidth="1"/>
    <col min="7246" max="7246" width="10.375" style="412" customWidth="1"/>
    <col min="7247" max="7247" width="11.125" style="412" bestFit="1" customWidth="1"/>
    <col min="7248" max="7248" width="2.875" style="412" customWidth="1"/>
    <col min="7249" max="7249" width="8.625" style="412" bestFit="1" customWidth="1"/>
    <col min="7250" max="7250" width="9" style="412"/>
    <col min="7251" max="7251" width="8.125" style="412" bestFit="1" customWidth="1"/>
    <col min="7252" max="7252" width="9" style="412"/>
    <col min="7253" max="7253" width="8.125" style="412" bestFit="1" customWidth="1"/>
    <col min="7254" max="7254" width="8.625" style="412" bestFit="1" customWidth="1"/>
    <col min="7255" max="7255" width="9.875" style="412" bestFit="1" customWidth="1"/>
    <col min="7256" max="7424" width="9" style="412"/>
    <col min="7425" max="7425" width="35" style="412" customWidth="1"/>
    <col min="7426" max="7426" width="9.125" style="412" customWidth="1"/>
    <col min="7427" max="7428" width="8.5" style="412" customWidth="1"/>
    <col min="7429" max="7431" width="9.5" style="412" customWidth="1"/>
    <col min="7432" max="7432" width="9.125" style="412" customWidth="1"/>
    <col min="7433" max="7434" width="8.5" style="412" customWidth="1"/>
    <col min="7435" max="7437" width="9.5" style="412" customWidth="1"/>
    <col min="7438" max="7438" width="9.125" style="412" customWidth="1"/>
    <col min="7439" max="7440" width="8.5" style="412" customWidth="1"/>
    <col min="7441" max="7443" width="9.5" style="412" customWidth="1"/>
    <col min="7444" max="7444" width="9.125" style="412" customWidth="1"/>
    <col min="7445" max="7446" width="8.5" style="412" customWidth="1"/>
    <col min="7447" max="7449" width="9.5" style="412" customWidth="1"/>
    <col min="7450" max="7450" width="9.125" style="412" customWidth="1"/>
    <col min="7451" max="7452" width="8.5" style="412" customWidth="1"/>
    <col min="7453" max="7455" width="9.5" style="412" customWidth="1"/>
    <col min="7456" max="7456" width="9.125" style="412" customWidth="1"/>
    <col min="7457" max="7458" width="8.5" style="412" customWidth="1"/>
    <col min="7459" max="7461" width="9.5" style="412" customWidth="1"/>
    <col min="7462" max="7462" width="9.125" style="412" customWidth="1"/>
    <col min="7463" max="7464" width="8.5" style="412" customWidth="1"/>
    <col min="7465" max="7467" width="9.5" style="412" customWidth="1"/>
    <col min="7468" max="7468" width="9.125" style="412" customWidth="1"/>
    <col min="7469" max="7470" width="8.5" style="412" customWidth="1"/>
    <col min="7471" max="7473" width="9.5" style="412" customWidth="1"/>
    <col min="7474" max="7474" width="9.125" style="412" customWidth="1"/>
    <col min="7475" max="7476" width="8.5" style="412" customWidth="1"/>
    <col min="7477" max="7479" width="9.5" style="412" customWidth="1"/>
    <col min="7480" max="7480" width="9.125" style="412" customWidth="1"/>
    <col min="7481" max="7482" width="8.5" style="412" customWidth="1"/>
    <col min="7483" max="7485" width="9.5" style="412" customWidth="1"/>
    <col min="7486" max="7486" width="9.125" style="412" customWidth="1"/>
    <col min="7487" max="7488" width="8.5" style="412" customWidth="1"/>
    <col min="7489" max="7491" width="9.5" style="412" customWidth="1"/>
    <col min="7492" max="7492" width="9.125" style="412" customWidth="1"/>
    <col min="7493" max="7494" width="8.5" style="412" customWidth="1"/>
    <col min="7495" max="7497" width="9.5" style="412" customWidth="1"/>
    <col min="7498" max="7498" width="11.125" style="412" bestFit="1" customWidth="1"/>
    <col min="7499" max="7499" width="10.375" style="412" bestFit="1" customWidth="1"/>
    <col min="7500" max="7500" width="9.375" style="412" bestFit="1" customWidth="1"/>
    <col min="7501" max="7501" width="10.375" style="412" bestFit="1" customWidth="1"/>
    <col min="7502" max="7502" width="10.375" style="412" customWidth="1"/>
    <col min="7503" max="7503" width="11.125" style="412" bestFit="1" customWidth="1"/>
    <col min="7504" max="7504" width="2.875" style="412" customWidth="1"/>
    <col min="7505" max="7505" width="8.625" style="412" bestFit="1" customWidth="1"/>
    <col min="7506" max="7506" width="9" style="412"/>
    <col min="7507" max="7507" width="8.125" style="412" bestFit="1" customWidth="1"/>
    <col min="7508" max="7508" width="9" style="412"/>
    <col min="7509" max="7509" width="8.125" style="412" bestFit="1" customWidth="1"/>
    <col min="7510" max="7510" width="8.625" style="412" bestFit="1" customWidth="1"/>
    <col min="7511" max="7511" width="9.875" style="412" bestFit="1" customWidth="1"/>
    <col min="7512" max="7680" width="9" style="412"/>
    <col min="7681" max="7681" width="35" style="412" customWidth="1"/>
    <col min="7682" max="7682" width="9.125" style="412" customWidth="1"/>
    <col min="7683" max="7684" width="8.5" style="412" customWidth="1"/>
    <col min="7685" max="7687" width="9.5" style="412" customWidth="1"/>
    <col min="7688" max="7688" width="9.125" style="412" customWidth="1"/>
    <col min="7689" max="7690" width="8.5" style="412" customWidth="1"/>
    <col min="7691" max="7693" width="9.5" style="412" customWidth="1"/>
    <col min="7694" max="7694" width="9.125" style="412" customWidth="1"/>
    <col min="7695" max="7696" width="8.5" style="412" customWidth="1"/>
    <col min="7697" max="7699" width="9.5" style="412" customWidth="1"/>
    <col min="7700" max="7700" width="9.125" style="412" customWidth="1"/>
    <col min="7701" max="7702" width="8.5" style="412" customWidth="1"/>
    <col min="7703" max="7705" width="9.5" style="412" customWidth="1"/>
    <col min="7706" max="7706" width="9.125" style="412" customWidth="1"/>
    <col min="7707" max="7708" width="8.5" style="412" customWidth="1"/>
    <col min="7709" max="7711" width="9.5" style="412" customWidth="1"/>
    <col min="7712" max="7712" width="9.125" style="412" customWidth="1"/>
    <col min="7713" max="7714" width="8.5" style="412" customWidth="1"/>
    <col min="7715" max="7717" width="9.5" style="412" customWidth="1"/>
    <col min="7718" max="7718" width="9.125" style="412" customWidth="1"/>
    <col min="7719" max="7720" width="8.5" style="412" customWidth="1"/>
    <col min="7721" max="7723" width="9.5" style="412" customWidth="1"/>
    <col min="7724" max="7724" width="9.125" style="412" customWidth="1"/>
    <col min="7725" max="7726" width="8.5" style="412" customWidth="1"/>
    <col min="7727" max="7729" width="9.5" style="412" customWidth="1"/>
    <col min="7730" max="7730" width="9.125" style="412" customWidth="1"/>
    <col min="7731" max="7732" width="8.5" style="412" customWidth="1"/>
    <col min="7733" max="7735" width="9.5" style="412" customWidth="1"/>
    <col min="7736" max="7736" width="9.125" style="412" customWidth="1"/>
    <col min="7737" max="7738" width="8.5" style="412" customWidth="1"/>
    <col min="7739" max="7741" width="9.5" style="412" customWidth="1"/>
    <col min="7742" max="7742" width="9.125" style="412" customWidth="1"/>
    <col min="7743" max="7744" width="8.5" style="412" customWidth="1"/>
    <col min="7745" max="7747" width="9.5" style="412" customWidth="1"/>
    <col min="7748" max="7748" width="9.125" style="412" customWidth="1"/>
    <col min="7749" max="7750" width="8.5" style="412" customWidth="1"/>
    <col min="7751" max="7753" width="9.5" style="412" customWidth="1"/>
    <col min="7754" max="7754" width="11.125" style="412" bestFit="1" customWidth="1"/>
    <col min="7755" max="7755" width="10.375" style="412" bestFit="1" customWidth="1"/>
    <col min="7756" max="7756" width="9.375" style="412" bestFit="1" customWidth="1"/>
    <col min="7757" max="7757" width="10.375" style="412" bestFit="1" customWidth="1"/>
    <col min="7758" max="7758" width="10.375" style="412" customWidth="1"/>
    <col min="7759" max="7759" width="11.125" style="412" bestFit="1" customWidth="1"/>
    <col min="7760" max="7760" width="2.875" style="412" customWidth="1"/>
    <col min="7761" max="7761" width="8.625" style="412" bestFit="1" customWidth="1"/>
    <col min="7762" max="7762" width="9" style="412"/>
    <col min="7763" max="7763" width="8.125" style="412" bestFit="1" customWidth="1"/>
    <col min="7764" max="7764" width="9" style="412"/>
    <col min="7765" max="7765" width="8.125" style="412" bestFit="1" customWidth="1"/>
    <col min="7766" max="7766" width="8.625" style="412" bestFit="1" customWidth="1"/>
    <col min="7767" max="7767" width="9.875" style="412" bestFit="1" customWidth="1"/>
    <col min="7768" max="7936" width="9" style="412"/>
    <col min="7937" max="7937" width="35" style="412" customWidth="1"/>
    <col min="7938" max="7938" width="9.125" style="412" customWidth="1"/>
    <col min="7939" max="7940" width="8.5" style="412" customWidth="1"/>
    <col min="7941" max="7943" width="9.5" style="412" customWidth="1"/>
    <col min="7944" max="7944" width="9.125" style="412" customWidth="1"/>
    <col min="7945" max="7946" width="8.5" style="412" customWidth="1"/>
    <col min="7947" max="7949" width="9.5" style="412" customWidth="1"/>
    <col min="7950" max="7950" width="9.125" style="412" customWidth="1"/>
    <col min="7951" max="7952" width="8.5" style="412" customWidth="1"/>
    <col min="7953" max="7955" width="9.5" style="412" customWidth="1"/>
    <col min="7956" max="7956" width="9.125" style="412" customWidth="1"/>
    <col min="7957" max="7958" width="8.5" style="412" customWidth="1"/>
    <col min="7959" max="7961" width="9.5" style="412" customWidth="1"/>
    <col min="7962" max="7962" width="9.125" style="412" customWidth="1"/>
    <col min="7963" max="7964" width="8.5" style="412" customWidth="1"/>
    <col min="7965" max="7967" width="9.5" style="412" customWidth="1"/>
    <col min="7968" max="7968" width="9.125" style="412" customWidth="1"/>
    <col min="7969" max="7970" width="8.5" style="412" customWidth="1"/>
    <col min="7971" max="7973" width="9.5" style="412" customWidth="1"/>
    <col min="7974" max="7974" width="9.125" style="412" customWidth="1"/>
    <col min="7975" max="7976" width="8.5" style="412" customWidth="1"/>
    <col min="7977" max="7979" width="9.5" style="412" customWidth="1"/>
    <col min="7980" max="7980" width="9.125" style="412" customWidth="1"/>
    <col min="7981" max="7982" width="8.5" style="412" customWidth="1"/>
    <col min="7983" max="7985" width="9.5" style="412" customWidth="1"/>
    <col min="7986" max="7986" width="9.125" style="412" customWidth="1"/>
    <col min="7987" max="7988" width="8.5" style="412" customWidth="1"/>
    <col min="7989" max="7991" width="9.5" style="412" customWidth="1"/>
    <col min="7992" max="7992" width="9.125" style="412" customWidth="1"/>
    <col min="7993" max="7994" width="8.5" style="412" customWidth="1"/>
    <col min="7995" max="7997" width="9.5" style="412" customWidth="1"/>
    <col min="7998" max="7998" width="9.125" style="412" customWidth="1"/>
    <col min="7999" max="8000" width="8.5" style="412" customWidth="1"/>
    <col min="8001" max="8003" width="9.5" style="412" customWidth="1"/>
    <col min="8004" max="8004" width="9.125" style="412" customWidth="1"/>
    <col min="8005" max="8006" width="8.5" style="412" customWidth="1"/>
    <col min="8007" max="8009" width="9.5" style="412" customWidth="1"/>
    <col min="8010" max="8010" width="11.125" style="412" bestFit="1" customWidth="1"/>
    <col min="8011" max="8011" width="10.375" style="412" bestFit="1" customWidth="1"/>
    <col min="8012" max="8012" width="9.375" style="412" bestFit="1" customWidth="1"/>
    <col min="8013" max="8013" width="10.375" style="412" bestFit="1" customWidth="1"/>
    <col min="8014" max="8014" width="10.375" style="412" customWidth="1"/>
    <col min="8015" max="8015" width="11.125" style="412" bestFit="1" customWidth="1"/>
    <col min="8016" max="8016" width="2.875" style="412" customWidth="1"/>
    <col min="8017" max="8017" width="8.625" style="412" bestFit="1" customWidth="1"/>
    <col min="8018" max="8018" width="9" style="412"/>
    <col min="8019" max="8019" width="8.125" style="412" bestFit="1" customWidth="1"/>
    <col min="8020" max="8020" width="9" style="412"/>
    <col min="8021" max="8021" width="8.125" style="412" bestFit="1" customWidth="1"/>
    <col min="8022" max="8022" width="8.625" style="412" bestFit="1" customWidth="1"/>
    <col min="8023" max="8023" width="9.875" style="412" bestFit="1" customWidth="1"/>
    <col min="8024" max="8192" width="9" style="412"/>
    <col min="8193" max="8193" width="35" style="412" customWidth="1"/>
    <col min="8194" max="8194" width="9.125" style="412" customWidth="1"/>
    <col min="8195" max="8196" width="8.5" style="412" customWidth="1"/>
    <col min="8197" max="8199" width="9.5" style="412" customWidth="1"/>
    <col min="8200" max="8200" width="9.125" style="412" customWidth="1"/>
    <col min="8201" max="8202" width="8.5" style="412" customWidth="1"/>
    <col min="8203" max="8205" width="9.5" style="412" customWidth="1"/>
    <col min="8206" max="8206" width="9.125" style="412" customWidth="1"/>
    <col min="8207" max="8208" width="8.5" style="412" customWidth="1"/>
    <col min="8209" max="8211" width="9.5" style="412" customWidth="1"/>
    <col min="8212" max="8212" width="9.125" style="412" customWidth="1"/>
    <col min="8213" max="8214" width="8.5" style="412" customWidth="1"/>
    <col min="8215" max="8217" width="9.5" style="412" customWidth="1"/>
    <col min="8218" max="8218" width="9.125" style="412" customWidth="1"/>
    <col min="8219" max="8220" width="8.5" style="412" customWidth="1"/>
    <col min="8221" max="8223" width="9.5" style="412" customWidth="1"/>
    <col min="8224" max="8224" width="9.125" style="412" customWidth="1"/>
    <col min="8225" max="8226" width="8.5" style="412" customWidth="1"/>
    <col min="8227" max="8229" width="9.5" style="412" customWidth="1"/>
    <col min="8230" max="8230" width="9.125" style="412" customWidth="1"/>
    <col min="8231" max="8232" width="8.5" style="412" customWidth="1"/>
    <col min="8233" max="8235" width="9.5" style="412" customWidth="1"/>
    <col min="8236" max="8236" width="9.125" style="412" customWidth="1"/>
    <col min="8237" max="8238" width="8.5" style="412" customWidth="1"/>
    <col min="8239" max="8241" width="9.5" style="412" customWidth="1"/>
    <col min="8242" max="8242" width="9.125" style="412" customWidth="1"/>
    <col min="8243" max="8244" width="8.5" style="412" customWidth="1"/>
    <col min="8245" max="8247" width="9.5" style="412" customWidth="1"/>
    <col min="8248" max="8248" width="9.125" style="412" customWidth="1"/>
    <col min="8249" max="8250" width="8.5" style="412" customWidth="1"/>
    <col min="8251" max="8253" width="9.5" style="412" customWidth="1"/>
    <col min="8254" max="8254" width="9.125" style="412" customWidth="1"/>
    <col min="8255" max="8256" width="8.5" style="412" customWidth="1"/>
    <col min="8257" max="8259" width="9.5" style="412" customWidth="1"/>
    <col min="8260" max="8260" width="9.125" style="412" customWidth="1"/>
    <col min="8261" max="8262" width="8.5" style="412" customWidth="1"/>
    <col min="8263" max="8265" width="9.5" style="412" customWidth="1"/>
    <col min="8266" max="8266" width="11.125" style="412" bestFit="1" customWidth="1"/>
    <col min="8267" max="8267" width="10.375" style="412" bestFit="1" customWidth="1"/>
    <col min="8268" max="8268" width="9.375" style="412" bestFit="1" customWidth="1"/>
    <col min="8269" max="8269" width="10.375" style="412" bestFit="1" customWidth="1"/>
    <col min="8270" max="8270" width="10.375" style="412" customWidth="1"/>
    <col min="8271" max="8271" width="11.125" style="412" bestFit="1" customWidth="1"/>
    <col min="8272" max="8272" width="2.875" style="412" customWidth="1"/>
    <col min="8273" max="8273" width="8.625" style="412" bestFit="1" customWidth="1"/>
    <col min="8274" max="8274" width="9" style="412"/>
    <col min="8275" max="8275" width="8.125" style="412" bestFit="1" customWidth="1"/>
    <col min="8276" max="8276" width="9" style="412"/>
    <col min="8277" max="8277" width="8.125" style="412" bestFit="1" customWidth="1"/>
    <col min="8278" max="8278" width="8.625" style="412" bestFit="1" customWidth="1"/>
    <col min="8279" max="8279" width="9.875" style="412" bestFit="1" customWidth="1"/>
    <col min="8280" max="8448" width="9" style="412"/>
    <col min="8449" max="8449" width="35" style="412" customWidth="1"/>
    <col min="8450" max="8450" width="9.125" style="412" customWidth="1"/>
    <col min="8451" max="8452" width="8.5" style="412" customWidth="1"/>
    <col min="8453" max="8455" width="9.5" style="412" customWidth="1"/>
    <col min="8456" max="8456" width="9.125" style="412" customWidth="1"/>
    <col min="8457" max="8458" width="8.5" style="412" customWidth="1"/>
    <col min="8459" max="8461" width="9.5" style="412" customWidth="1"/>
    <col min="8462" max="8462" width="9.125" style="412" customWidth="1"/>
    <col min="8463" max="8464" width="8.5" style="412" customWidth="1"/>
    <col min="8465" max="8467" width="9.5" style="412" customWidth="1"/>
    <col min="8468" max="8468" width="9.125" style="412" customWidth="1"/>
    <col min="8469" max="8470" width="8.5" style="412" customWidth="1"/>
    <col min="8471" max="8473" width="9.5" style="412" customWidth="1"/>
    <col min="8474" max="8474" width="9.125" style="412" customWidth="1"/>
    <col min="8475" max="8476" width="8.5" style="412" customWidth="1"/>
    <col min="8477" max="8479" width="9.5" style="412" customWidth="1"/>
    <col min="8480" max="8480" width="9.125" style="412" customWidth="1"/>
    <col min="8481" max="8482" width="8.5" style="412" customWidth="1"/>
    <col min="8483" max="8485" width="9.5" style="412" customWidth="1"/>
    <col min="8486" max="8486" width="9.125" style="412" customWidth="1"/>
    <col min="8487" max="8488" width="8.5" style="412" customWidth="1"/>
    <col min="8489" max="8491" width="9.5" style="412" customWidth="1"/>
    <col min="8492" max="8492" width="9.125" style="412" customWidth="1"/>
    <col min="8493" max="8494" width="8.5" style="412" customWidth="1"/>
    <col min="8495" max="8497" width="9.5" style="412" customWidth="1"/>
    <col min="8498" max="8498" width="9.125" style="412" customWidth="1"/>
    <col min="8499" max="8500" width="8.5" style="412" customWidth="1"/>
    <col min="8501" max="8503" width="9.5" style="412" customWidth="1"/>
    <col min="8504" max="8504" width="9.125" style="412" customWidth="1"/>
    <col min="8505" max="8506" width="8.5" style="412" customWidth="1"/>
    <col min="8507" max="8509" width="9.5" style="412" customWidth="1"/>
    <col min="8510" max="8510" width="9.125" style="412" customWidth="1"/>
    <col min="8511" max="8512" width="8.5" style="412" customWidth="1"/>
    <col min="8513" max="8515" width="9.5" style="412" customWidth="1"/>
    <col min="8516" max="8516" width="9.125" style="412" customWidth="1"/>
    <col min="8517" max="8518" width="8.5" style="412" customWidth="1"/>
    <col min="8519" max="8521" width="9.5" style="412" customWidth="1"/>
    <col min="8522" max="8522" width="11.125" style="412" bestFit="1" customWidth="1"/>
    <col min="8523" max="8523" width="10.375" style="412" bestFit="1" customWidth="1"/>
    <col min="8524" max="8524" width="9.375" style="412" bestFit="1" customWidth="1"/>
    <col min="8525" max="8525" width="10.375" style="412" bestFit="1" customWidth="1"/>
    <col min="8526" max="8526" width="10.375" style="412" customWidth="1"/>
    <col min="8527" max="8527" width="11.125" style="412" bestFit="1" customWidth="1"/>
    <col min="8528" max="8528" width="2.875" style="412" customWidth="1"/>
    <col min="8529" max="8529" width="8.625" style="412" bestFit="1" customWidth="1"/>
    <col min="8530" max="8530" width="9" style="412"/>
    <col min="8531" max="8531" width="8.125" style="412" bestFit="1" customWidth="1"/>
    <col min="8532" max="8532" width="9" style="412"/>
    <col min="8533" max="8533" width="8.125" style="412" bestFit="1" customWidth="1"/>
    <col min="8534" max="8534" width="8.625" style="412" bestFit="1" customWidth="1"/>
    <col min="8535" max="8535" width="9.875" style="412" bestFit="1" customWidth="1"/>
    <col min="8536" max="8704" width="9" style="412"/>
    <col min="8705" max="8705" width="35" style="412" customWidth="1"/>
    <col min="8706" max="8706" width="9.125" style="412" customWidth="1"/>
    <col min="8707" max="8708" width="8.5" style="412" customWidth="1"/>
    <col min="8709" max="8711" width="9.5" style="412" customWidth="1"/>
    <col min="8712" max="8712" width="9.125" style="412" customWidth="1"/>
    <col min="8713" max="8714" width="8.5" style="412" customWidth="1"/>
    <col min="8715" max="8717" width="9.5" style="412" customWidth="1"/>
    <col min="8718" max="8718" width="9.125" style="412" customWidth="1"/>
    <col min="8719" max="8720" width="8.5" style="412" customWidth="1"/>
    <col min="8721" max="8723" width="9.5" style="412" customWidth="1"/>
    <col min="8724" max="8724" width="9.125" style="412" customWidth="1"/>
    <col min="8725" max="8726" width="8.5" style="412" customWidth="1"/>
    <col min="8727" max="8729" width="9.5" style="412" customWidth="1"/>
    <col min="8730" max="8730" width="9.125" style="412" customWidth="1"/>
    <col min="8731" max="8732" width="8.5" style="412" customWidth="1"/>
    <col min="8733" max="8735" width="9.5" style="412" customWidth="1"/>
    <col min="8736" max="8736" width="9.125" style="412" customWidth="1"/>
    <col min="8737" max="8738" width="8.5" style="412" customWidth="1"/>
    <col min="8739" max="8741" width="9.5" style="412" customWidth="1"/>
    <col min="8742" max="8742" width="9.125" style="412" customWidth="1"/>
    <col min="8743" max="8744" width="8.5" style="412" customWidth="1"/>
    <col min="8745" max="8747" width="9.5" style="412" customWidth="1"/>
    <col min="8748" max="8748" width="9.125" style="412" customWidth="1"/>
    <col min="8749" max="8750" width="8.5" style="412" customWidth="1"/>
    <col min="8751" max="8753" width="9.5" style="412" customWidth="1"/>
    <col min="8754" max="8754" width="9.125" style="412" customWidth="1"/>
    <col min="8755" max="8756" width="8.5" style="412" customWidth="1"/>
    <col min="8757" max="8759" width="9.5" style="412" customWidth="1"/>
    <col min="8760" max="8760" width="9.125" style="412" customWidth="1"/>
    <col min="8761" max="8762" width="8.5" style="412" customWidth="1"/>
    <col min="8763" max="8765" width="9.5" style="412" customWidth="1"/>
    <col min="8766" max="8766" width="9.125" style="412" customWidth="1"/>
    <col min="8767" max="8768" width="8.5" style="412" customWidth="1"/>
    <col min="8769" max="8771" width="9.5" style="412" customWidth="1"/>
    <col min="8772" max="8772" width="9.125" style="412" customWidth="1"/>
    <col min="8773" max="8774" width="8.5" style="412" customWidth="1"/>
    <col min="8775" max="8777" width="9.5" style="412" customWidth="1"/>
    <col min="8778" max="8778" width="11.125" style="412" bestFit="1" customWidth="1"/>
    <col min="8779" max="8779" width="10.375" style="412" bestFit="1" customWidth="1"/>
    <col min="8780" max="8780" width="9.375" style="412" bestFit="1" customWidth="1"/>
    <col min="8781" max="8781" width="10.375" style="412" bestFit="1" customWidth="1"/>
    <col min="8782" max="8782" width="10.375" style="412" customWidth="1"/>
    <col min="8783" max="8783" width="11.125" style="412" bestFit="1" customWidth="1"/>
    <col min="8784" max="8784" width="2.875" style="412" customWidth="1"/>
    <col min="8785" max="8785" width="8.625" style="412" bestFit="1" customWidth="1"/>
    <col min="8786" max="8786" width="9" style="412"/>
    <col min="8787" max="8787" width="8.125" style="412" bestFit="1" customWidth="1"/>
    <col min="8788" max="8788" width="9" style="412"/>
    <col min="8789" max="8789" width="8.125" style="412" bestFit="1" customWidth="1"/>
    <col min="8790" max="8790" width="8.625" style="412" bestFit="1" customWidth="1"/>
    <col min="8791" max="8791" width="9.875" style="412" bestFit="1" customWidth="1"/>
    <col min="8792" max="8960" width="9" style="412"/>
    <col min="8961" max="8961" width="35" style="412" customWidth="1"/>
    <col min="8962" max="8962" width="9.125" style="412" customWidth="1"/>
    <col min="8963" max="8964" width="8.5" style="412" customWidth="1"/>
    <col min="8965" max="8967" width="9.5" style="412" customWidth="1"/>
    <col min="8968" max="8968" width="9.125" style="412" customWidth="1"/>
    <col min="8969" max="8970" width="8.5" style="412" customWidth="1"/>
    <col min="8971" max="8973" width="9.5" style="412" customWidth="1"/>
    <col min="8974" max="8974" width="9.125" style="412" customWidth="1"/>
    <col min="8975" max="8976" width="8.5" style="412" customWidth="1"/>
    <col min="8977" max="8979" width="9.5" style="412" customWidth="1"/>
    <col min="8980" max="8980" width="9.125" style="412" customWidth="1"/>
    <col min="8981" max="8982" width="8.5" style="412" customWidth="1"/>
    <col min="8983" max="8985" width="9.5" style="412" customWidth="1"/>
    <col min="8986" max="8986" width="9.125" style="412" customWidth="1"/>
    <col min="8987" max="8988" width="8.5" style="412" customWidth="1"/>
    <col min="8989" max="8991" width="9.5" style="412" customWidth="1"/>
    <col min="8992" max="8992" width="9.125" style="412" customWidth="1"/>
    <col min="8993" max="8994" width="8.5" style="412" customWidth="1"/>
    <col min="8995" max="8997" width="9.5" style="412" customWidth="1"/>
    <col min="8998" max="8998" width="9.125" style="412" customWidth="1"/>
    <col min="8999" max="9000" width="8.5" style="412" customWidth="1"/>
    <col min="9001" max="9003" width="9.5" style="412" customWidth="1"/>
    <col min="9004" max="9004" width="9.125" style="412" customWidth="1"/>
    <col min="9005" max="9006" width="8.5" style="412" customWidth="1"/>
    <col min="9007" max="9009" width="9.5" style="412" customWidth="1"/>
    <col min="9010" max="9010" width="9.125" style="412" customWidth="1"/>
    <col min="9011" max="9012" width="8.5" style="412" customWidth="1"/>
    <col min="9013" max="9015" width="9.5" style="412" customWidth="1"/>
    <col min="9016" max="9016" width="9.125" style="412" customWidth="1"/>
    <col min="9017" max="9018" width="8.5" style="412" customWidth="1"/>
    <col min="9019" max="9021" width="9.5" style="412" customWidth="1"/>
    <col min="9022" max="9022" width="9.125" style="412" customWidth="1"/>
    <col min="9023" max="9024" width="8.5" style="412" customWidth="1"/>
    <col min="9025" max="9027" width="9.5" style="412" customWidth="1"/>
    <col min="9028" max="9028" width="9.125" style="412" customWidth="1"/>
    <col min="9029" max="9030" width="8.5" style="412" customWidth="1"/>
    <col min="9031" max="9033" width="9.5" style="412" customWidth="1"/>
    <col min="9034" max="9034" width="11.125" style="412" bestFit="1" customWidth="1"/>
    <col min="9035" max="9035" width="10.375" style="412" bestFit="1" customWidth="1"/>
    <col min="9036" max="9036" width="9.375" style="412" bestFit="1" customWidth="1"/>
    <col min="9037" max="9037" width="10.375" style="412" bestFit="1" customWidth="1"/>
    <col min="9038" max="9038" width="10.375" style="412" customWidth="1"/>
    <col min="9039" max="9039" width="11.125" style="412" bestFit="1" customWidth="1"/>
    <col min="9040" max="9040" width="2.875" style="412" customWidth="1"/>
    <col min="9041" max="9041" width="8.625" style="412" bestFit="1" customWidth="1"/>
    <col min="9042" max="9042" width="9" style="412"/>
    <col min="9043" max="9043" width="8.125" style="412" bestFit="1" customWidth="1"/>
    <col min="9044" max="9044" width="9" style="412"/>
    <col min="9045" max="9045" width="8.125" style="412" bestFit="1" customWidth="1"/>
    <col min="9046" max="9046" width="8.625" style="412" bestFit="1" customWidth="1"/>
    <col min="9047" max="9047" width="9.875" style="412" bestFit="1" customWidth="1"/>
    <col min="9048" max="9216" width="9" style="412"/>
    <col min="9217" max="9217" width="35" style="412" customWidth="1"/>
    <col min="9218" max="9218" width="9.125" style="412" customWidth="1"/>
    <col min="9219" max="9220" width="8.5" style="412" customWidth="1"/>
    <col min="9221" max="9223" width="9.5" style="412" customWidth="1"/>
    <col min="9224" max="9224" width="9.125" style="412" customWidth="1"/>
    <col min="9225" max="9226" width="8.5" style="412" customWidth="1"/>
    <col min="9227" max="9229" width="9.5" style="412" customWidth="1"/>
    <col min="9230" max="9230" width="9.125" style="412" customWidth="1"/>
    <col min="9231" max="9232" width="8.5" style="412" customWidth="1"/>
    <col min="9233" max="9235" width="9.5" style="412" customWidth="1"/>
    <col min="9236" max="9236" width="9.125" style="412" customWidth="1"/>
    <col min="9237" max="9238" width="8.5" style="412" customWidth="1"/>
    <col min="9239" max="9241" width="9.5" style="412" customWidth="1"/>
    <col min="9242" max="9242" width="9.125" style="412" customWidth="1"/>
    <col min="9243" max="9244" width="8.5" style="412" customWidth="1"/>
    <col min="9245" max="9247" width="9.5" style="412" customWidth="1"/>
    <col min="9248" max="9248" width="9.125" style="412" customWidth="1"/>
    <col min="9249" max="9250" width="8.5" style="412" customWidth="1"/>
    <col min="9251" max="9253" width="9.5" style="412" customWidth="1"/>
    <col min="9254" max="9254" width="9.125" style="412" customWidth="1"/>
    <col min="9255" max="9256" width="8.5" style="412" customWidth="1"/>
    <col min="9257" max="9259" width="9.5" style="412" customWidth="1"/>
    <col min="9260" max="9260" width="9.125" style="412" customWidth="1"/>
    <col min="9261" max="9262" width="8.5" style="412" customWidth="1"/>
    <col min="9263" max="9265" width="9.5" style="412" customWidth="1"/>
    <col min="9266" max="9266" width="9.125" style="412" customWidth="1"/>
    <col min="9267" max="9268" width="8.5" style="412" customWidth="1"/>
    <col min="9269" max="9271" width="9.5" style="412" customWidth="1"/>
    <col min="9272" max="9272" width="9.125" style="412" customWidth="1"/>
    <col min="9273" max="9274" width="8.5" style="412" customWidth="1"/>
    <col min="9275" max="9277" width="9.5" style="412" customWidth="1"/>
    <col min="9278" max="9278" width="9.125" style="412" customWidth="1"/>
    <col min="9279" max="9280" width="8.5" style="412" customWidth="1"/>
    <col min="9281" max="9283" width="9.5" style="412" customWidth="1"/>
    <col min="9284" max="9284" width="9.125" style="412" customWidth="1"/>
    <col min="9285" max="9286" width="8.5" style="412" customWidth="1"/>
    <col min="9287" max="9289" width="9.5" style="412" customWidth="1"/>
    <col min="9290" max="9290" width="11.125" style="412" bestFit="1" customWidth="1"/>
    <col min="9291" max="9291" width="10.375" style="412" bestFit="1" customWidth="1"/>
    <col min="9292" max="9292" width="9.375" style="412" bestFit="1" customWidth="1"/>
    <col min="9293" max="9293" width="10.375" style="412" bestFit="1" customWidth="1"/>
    <col min="9294" max="9294" width="10.375" style="412" customWidth="1"/>
    <col min="9295" max="9295" width="11.125" style="412" bestFit="1" customWidth="1"/>
    <col min="9296" max="9296" width="2.875" style="412" customWidth="1"/>
    <col min="9297" max="9297" width="8.625" style="412" bestFit="1" customWidth="1"/>
    <col min="9298" max="9298" width="9" style="412"/>
    <col min="9299" max="9299" width="8.125" style="412" bestFit="1" customWidth="1"/>
    <col min="9300" max="9300" width="9" style="412"/>
    <col min="9301" max="9301" width="8.125" style="412" bestFit="1" customWidth="1"/>
    <col min="9302" max="9302" width="8.625" style="412" bestFit="1" customWidth="1"/>
    <col min="9303" max="9303" width="9.875" style="412" bestFit="1" customWidth="1"/>
    <col min="9304" max="9472" width="9" style="412"/>
    <col min="9473" max="9473" width="35" style="412" customWidth="1"/>
    <col min="9474" max="9474" width="9.125" style="412" customWidth="1"/>
    <col min="9475" max="9476" width="8.5" style="412" customWidth="1"/>
    <col min="9477" max="9479" width="9.5" style="412" customWidth="1"/>
    <col min="9480" max="9480" width="9.125" style="412" customWidth="1"/>
    <col min="9481" max="9482" width="8.5" style="412" customWidth="1"/>
    <col min="9483" max="9485" width="9.5" style="412" customWidth="1"/>
    <col min="9486" max="9486" width="9.125" style="412" customWidth="1"/>
    <col min="9487" max="9488" width="8.5" style="412" customWidth="1"/>
    <col min="9489" max="9491" width="9.5" style="412" customWidth="1"/>
    <col min="9492" max="9492" width="9.125" style="412" customWidth="1"/>
    <col min="9493" max="9494" width="8.5" style="412" customWidth="1"/>
    <col min="9495" max="9497" width="9.5" style="412" customWidth="1"/>
    <col min="9498" max="9498" width="9.125" style="412" customWidth="1"/>
    <col min="9499" max="9500" width="8.5" style="412" customWidth="1"/>
    <col min="9501" max="9503" width="9.5" style="412" customWidth="1"/>
    <col min="9504" max="9504" width="9.125" style="412" customWidth="1"/>
    <col min="9505" max="9506" width="8.5" style="412" customWidth="1"/>
    <col min="9507" max="9509" width="9.5" style="412" customWidth="1"/>
    <col min="9510" max="9510" width="9.125" style="412" customWidth="1"/>
    <col min="9511" max="9512" width="8.5" style="412" customWidth="1"/>
    <col min="9513" max="9515" width="9.5" style="412" customWidth="1"/>
    <col min="9516" max="9516" width="9.125" style="412" customWidth="1"/>
    <col min="9517" max="9518" width="8.5" style="412" customWidth="1"/>
    <col min="9519" max="9521" width="9.5" style="412" customWidth="1"/>
    <col min="9522" max="9522" width="9.125" style="412" customWidth="1"/>
    <col min="9523" max="9524" width="8.5" style="412" customWidth="1"/>
    <col min="9525" max="9527" width="9.5" style="412" customWidth="1"/>
    <col min="9528" max="9528" width="9.125" style="412" customWidth="1"/>
    <col min="9529" max="9530" width="8.5" style="412" customWidth="1"/>
    <col min="9531" max="9533" width="9.5" style="412" customWidth="1"/>
    <col min="9534" max="9534" width="9.125" style="412" customWidth="1"/>
    <col min="9535" max="9536" width="8.5" style="412" customWidth="1"/>
    <col min="9537" max="9539" width="9.5" style="412" customWidth="1"/>
    <col min="9540" max="9540" width="9.125" style="412" customWidth="1"/>
    <col min="9541" max="9542" width="8.5" style="412" customWidth="1"/>
    <col min="9543" max="9545" width="9.5" style="412" customWidth="1"/>
    <col min="9546" max="9546" width="11.125" style="412" bestFit="1" customWidth="1"/>
    <col min="9547" max="9547" width="10.375" style="412" bestFit="1" customWidth="1"/>
    <col min="9548" max="9548" width="9.375" style="412" bestFit="1" customWidth="1"/>
    <col min="9549" max="9549" width="10.375" style="412" bestFit="1" customWidth="1"/>
    <col min="9550" max="9550" width="10.375" style="412" customWidth="1"/>
    <col min="9551" max="9551" width="11.125" style="412" bestFit="1" customWidth="1"/>
    <col min="9552" max="9552" width="2.875" style="412" customWidth="1"/>
    <col min="9553" max="9553" width="8.625" style="412" bestFit="1" customWidth="1"/>
    <col min="9554" max="9554" width="9" style="412"/>
    <col min="9555" max="9555" width="8.125" style="412" bestFit="1" customWidth="1"/>
    <col min="9556" max="9556" width="9" style="412"/>
    <col min="9557" max="9557" width="8.125" style="412" bestFit="1" customWidth="1"/>
    <col min="9558" max="9558" width="8.625" style="412" bestFit="1" customWidth="1"/>
    <col min="9559" max="9559" width="9.875" style="412" bestFit="1" customWidth="1"/>
    <col min="9560" max="9728" width="9" style="412"/>
    <col min="9729" max="9729" width="35" style="412" customWidth="1"/>
    <col min="9730" max="9730" width="9.125" style="412" customWidth="1"/>
    <col min="9731" max="9732" width="8.5" style="412" customWidth="1"/>
    <col min="9733" max="9735" width="9.5" style="412" customWidth="1"/>
    <col min="9736" max="9736" width="9.125" style="412" customWidth="1"/>
    <col min="9737" max="9738" width="8.5" style="412" customWidth="1"/>
    <col min="9739" max="9741" width="9.5" style="412" customWidth="1"/>
    <col min="9742" max="9742" width="9.125" style="412" customWidth="1"/>
    <col min="9743" max="9744" width="8.5" style="412" customWidth="1"/>
    <col min="9745" max="9747" width="9.5" style="412" customWidth="1"/>
    <col min="9748" max="9748" width="9.125" style="412" customWidth="1"/>
    <col min="9749" max="9750" width="8.5" style="412" customWidth="1"/>
    <col min="9751" max="9753" width="9.5" style="412" customWidth="1"/>
    <col min="9754" max="9754" width="9.125" style="412" customWidth="1"/>
    <col min="9755" max="9756" width="8.5" style="412" customWidth="1"/>
    <col min="9757" max="9759" width="9.5" style="412" customWidth="1"/>
    <col min="9760" max="9760" width="9.125" style="412" customWidth="1"/>
    <col min="9761" max="9762" width="8.5" style="412" customWidth="1"/>
    <col min="9763" max="9765" width="9.5" style="412" customWidth="1"/>
    <col min="9766" max="9766" width="9.125" style="412" customWidth="1"/>
    <col min="9767" max="9768" width="8.5" style="412" customWidth="1"/>
    <col min="9769" max="9771" width="9.5" style="412" customWidth="1"/>
    <col min="9772" max="9772" width="9.125" style="412" customWidth="1"/>
    <col min="9773" max="9774" width="8.5" style="412" customWidth="1"/>
    <col min="9775" max="9777" width="9.5" style="412" customWidth="1"/>
    <col min="9778" max="9778" width="9.125" style="412" customWidth="1"/>
    <col min="9779" max="9780" width="8.5" style="412" customWidth="1"/>
    <col min="9781" max="9783" width="9.5" style="412" customWidth="1"/>
    <col min="9784" max="9784" width="9.125" style="412" customWidth="1"/>
    <col min="9785" max="9786" width="8.5" style="412" customWidth="1"/>
    <col min="9787" max="9789" width="9.5" style="412" customWidth="1"/>
    <col min="9790" max="9790" width="9.125" style="412" customWidth="1"/>
    <col min="9791" max="9792" width="8.5" style="412" customWidth="1"/>
    <col min="9793" max="9795" width="9.5" style="412" customWidth="1"/>
    <col min="9796" max="9796" width="9.125" style="412" customWidth="1"/>
    <col min="9797" max="9798" width="8.5" style="412" customWidth="1"/>
    <col min="9799" max="9801" width="9.5" style="412" customWidth="1"/>
    <col min="9802" max="9802" width="11.125" style="412" bestFit="1" customWidth="1"/>
    <col min="9803" max="9803" width="10.375" style="412" bestFit="1" customWidth="1"/>
    <col min="9804" max="9804" width="9.375" style="412" bestFit="1" customWidth="1"/>
    <col min="9805" max="9805" width="10.375" style="412" bestFit="1" customWidth="1"/>
    <col min="9806" max="9806" width="10.375" style="412" customWidth="1"/>
    <col min="9807" max="9807" width="11.125" style="412" bestFit="1" customWidth="1"/>
    <col min="9808" max="9808" width="2.875" style="412" customWidth="1"/>
    <col min="9809" max="9809" width="8.625" style="412" bestFit="1" customWidth="1"/>
    <col min="9810" max="9810" width="9" style="412"/>
    <col min="9811" max="9811" width="8.125" style="412" bestFit="1" customWidth="1"/>
    <col min="9812" max="9812" width="9" style="412"/>
    <col min="9813" max="9813" width="8.125" style="412" bestFit="1" customWidth="1"/>
    <col min="9814" max="9814" width="8.625" style="412" bestFit="1" customWidth="1"/>
    <col min="9815" max="9815" width="9.875" style="412" bestFit="1" customWidth="1"/>
    <col min="9816" max="9984" width="9" style="412"/>
    <col min="9985" max="9985" width="35" style="412" customWidth="1"/>
    <col min="9986" max="9986" width="9.125" style="412" customWidth="1"/>
    <col min="9987" max="9988" width="8.5" style="412" customWidth="1"/>
    <col min="9989" max="9991" width="9.5" style="412" customWidth="1"/>
    <col min="9992" max="9992" width="9.125" style="412" customWidth="1"/>
    <col min="9993" max="9994" width="8.5" style="412" customWidth="1"/>
    <col min="9995" max="9997" width="9.5" style="412" customWidth="1"/>
    <col min="9998" max="9998" width="9.125" style="412" customWidth="1"/>
    <col min="9999" max="10000" width="8.5" style="412" customWidth="1"/>
    <col min="10001" max="10003" width="9.5" style="412" customWidth="1"/>
    <col min="10004" max="10004" width="9.125" style="412" customWidth="1"/>
    <col min="10005" max="10006" width="8.5" style="412" customWidth="1"/>
    <col min="10007" max="10009" width="9.5" style="412" customWidth="1"/>
    <col min="10010" max="10010" width="9.125" style="412" customWidth="1"/>
    <col min="10011" max="10012" width="8.5" style="412" customWidth="1"/>
    <col min="10013" max="10015" width="9.5" style="412" customWidth="1"/>
    <col min="10016" max="10016" width="9.125" style="412" customWidth="1"/>
    <col min="10017" max="10018" width="8.5" style="412" customWidth="1"/>
    <col min="10019" max="10021" width="9.5" style="412" customWidth="1"/>
    <col min="10022" max="10022" width="9.125" style="412" customWidth="1"/>
    <col min="10023" max="10024" width="8.5" style="412" customWidth="1"/>
    <col min="10025" max="10027" width="9.5" style="412" customWidth="1"/>
    <col min="10028" max="10028" width="9.125" style="412" customWidth="1"/>
    <col min="10029" max="10030" width="8.5" style="412" customWidth="1"/>
    <col min="10031" max="10033" width="9.5" style="412" customWidth="1"/>
    <col min="10034" max="10034" width="9.125" style="412" customWidth="1"/>
    <col min="10035" max="10036" width="8.5" style="412" customWidth="1"/>
    <col min="10037" max="10039" width="9.5" style="412" customWidth="1"/>
    <col min="10040" max="10040" width="9.125" style="412" customWidth="1"/>
    <col min="10041" max="10042" width="8.5" style="412" customWidth="1"/>
    <col min="10043" max="10045" width="9.5" style="412" customWidth="1"/>
    <col min="10046" max="10046" width="9.125" style="412" customWidth="1"/>
    <col min="10047" max="10048" width="8.5" style="412" customWidth="1"/>
    <col min="10049" max="10051" width="9.5" style="412" customWidth="1"/>
    <col min="10052" max="10052" width="9.125" style="412" customWidth="1"/>
    <col min="10053" max="10054" width="8.5" style="412" customWidth="1"/>
    <col min="10055" max="10057" width="9.5" style="412" customWidth="1"/>
    <col min="10058" max="10058" width="11.125" style="412" bestFit="1" customWidth="1"/>
    <col min="10059" max="10059" width="10.375" style="412" bestFit="1" customWidth="1"/>
    <col min="10060" max="10060" width="9.375" style="412" bestFit="1" customWidth="1"/>
    <col min="10061" max="10061" width="10.375" style="412" bestFit="1" customWidth="1"/>
    <col min="10062" max="10062" width="10.375" style="412" customWidth="1"/>
    <col min="10063" max="10063" width="11.125" style="412" bestFit="1" customWidth="1"/>
    <col min="10064" max="10064" width="2.875" style="412" customWidth="1"/>
    <col min="10065" max="10065" width="8.625" style="412" bestFit="1" customWidth="1"/>
    <col min="10066" max="10066" width="9" style="412"/>
    <col min="10067" max="10067" width="8.125" style="412" bestFit="1" customWidth="1"/>
    <col min="10068" max="10068" width="9" style="412"/>
    <col min="10069" max="10069" width="8.125" style="412" bestFit="1" customWidth="1"/>
    <col min="10070" max="10070" width="8.625" style="412" bestFit="1" customWidth="1"/>
    <col min="10071" max="10071" width="9.875" style="412" bestFit="1" customWidth="1"/>
    <col min="10072" max="10240" width="9" style="412"/>
    <col min="10241" max="10241" width="35" style="412" customWidth="1"/>
    <col min="10242" max="10242" width="9.125" style="412" customWidth="1"/>
    <col min="10243" max="10244" width="8.5" style="412" customWidth="1"/>
    <col min="10245" max="10247" width="9.5" style="412" customWidth="1"/>
    <col min="10248" max="10248" width="9.125" style="412" customWidth="1"/>
    <col min="10249" max="10250" width="8.5" style="412" customWidth="1"/>
    <col min="10251" max="10253" width="9.5" style="412" customWidth="1"/>
    <col min="10254" max="10254" width="9.125" style="412" customWidth="1"/>
    <col min="10255" max="10256" width="8.5" style="412" customWidth="1"/>
    <col min="10257" max="10259" width="9.5" style="412" customWidth="1"/>
    <col min="10260" max="10260" width="9.125" style="412" customWidth="1"/>
    <col min="10261" max="10262" width="8.5" style="412" customWidth="1"/>
    <col min="10263" max="10265" width="9.5" style="412" customWidth="1"/>
    <col min="10266" max="10266" width="9.125" style="412" customWidth="1"/>
    <col min="10267" max="10268" width="8.5" style="412" customWidth="1"/>
    <col min="10269" max="10271" width="9.5" style="412" customWidth="1"/>
    <col min="10272" max="10272" width="9.125" style="412" customWidth="1"/>
    <col min="10273" max="10274" width="8.5" style="412" customWidth="1"/>
    <col min="10275" max="10277" width="9.5" style="412" customWidth="1"/>
    <col min="10278" max="10278" width="9.125" style="412" customWidth="1"/>
    <col min="10279" max="10280" width="8.5" style="412" customWidth="1"/>
    <col min="10281" max="10283" width="9.5" style="412" customWidth="1"/>
    <col min="10284" max="10284" width="9.125" style="412" customWidth="1"/>
    <col min="10285" max="10286" width="8.5" style="412" customWidth="1"/>
    <col min="10287" max="10289" width="9.5" style="412" customWidth="1"/>
    <col min="10290" max="10290" width="9.125" style="412" customWidth="1"/>
    <col min="10291" max="10292" width="8.5" style="412" customWidth="1"/>
    <col min="10293" max="10295" width="9.5" style="412" customWidth="1"/>
    <col min="10296" max="10296" width="9.125" style="412" customWidth="1"/>
    <col min="10297" max="10298" width="8.5" style="412" customWidth="1"/>
    <col min="10299" max="10301" width="9.5" style="412" customWidth="1"/>
    <col min="10302" max="10302" width="9.125" style="412" customWidth="1"/>
    <col min="10303" max="10304" width="8.5" style="412" customWidth="1"/>
    <col min="10305" max="10307" width="9.5" style="412" customWidth="1"/>
    <col min="10308" max="10308" width="9.125" style="412" customWidth="1"/>
    <col min="10309" max="10310" width="8.5" style="412" customWidth="1"/>
    <col min="10311" max="10313" width="9.5" style="412" customWidth="1"/>
    <col min="10314" max="10314" width="11.125" style="412" bestFit="1" customWidth="1"/>
    <col min="10315" max="10315" width="10.375" style="412" bestFit="1" customWidth="1"/>
    <col min="10316" max="10316" width="9.375" style="412" bestFit="1" customWidth="1"/>
    <col min="10317" max="10317" width="10.375" style="412" bestFit="1" customWidth="1"/>
    <col min="10318" max="10318" width="10.375" style="412" customWidth="1"/>
    <col min="10319" max="10319" width="11.125" style="412" bestFit="1" customWidth="1"/>
    <col min="10320" max="10320" width="2.875" style="412" customWidth="1"/>
    <col min="10321" max="10321" width="8.625" style="412" bestFit="1" customWidth="1"/>
    <col min="10322" max="10322" width="9" style="412"/>
    <col min="10323" max="10323" width="8.125" style="412" bestFit="1" customWidth="1"/>
    <col min="10324" max="10324" width="9" style="412"/>
    <col min="10325" max="10325" width="8.125" style="412" bestFit="1" customWidth="1"/>
    <col min="10326" max="10326" width="8.625" style="412" bestFit="1" customWidth="1"/>
    <col min="10327" max="10327" width="9.875" style="412" bestFit="1" customWidth="1"/>
    <col min="10328" max="10496" width="9" style="412"/>
    <col min="10497" max="10497" width="35" style="412" customWidth="1"/>
    <col min="10498" max="10498" width="9.125" style="412" customWidth="1"/>
    <col min="10499" max="10500" width="8.5" style="412" customWidth="1"/>
    <col min="10501" max="10503" width="9.5" style="412" customWidth="1"/>
    <col min="10504" max="10504" width="9.125" style="412" customWidth="1"/>
    <col min="10505" max="10506" width="8.5" style="412" customWidth="1"/>
    <col min="10507" max="10509" width="9.5" style="412" customWidth="1"/>
    <col min="10510" max="10510" width="9.125" style="412" customWidth="1"/>
    <col min="10511" max="10512" width="8.5" style="412" customWidth="1"/>
    <col min="10513" max="10515" width="9.5" style="412" customWidth="1"/>
    <col min="10516" max="10516" width="9.125" style="412" customWidth="1"/>
    <col min="10517" max="10518" width="8.5" style="412" customWidth="1"/>
    <col min="10519" max="10521" width="9.5" style="412" customWidth="1"/>
    <col min="10522" max="10522" width="9.125" style="412" customWidth="1"/>
    <col min="10523" max="10524" width="8.5" style="412" customWidth="1"/>
    <col min="10525" max="10527" width="9.5" style="412" customWidth="1"/>
    <col min="10528" max="10528" width="9.125" style="412" customWidth="1"/>
    <col min="10529" max="10530" width="8.5" style="412" customWidth="1"/>
    <col min="10531" max="10533" width="9.5" style="412" customWidth="1"/>
    <col min="10534" max="10534" width="9.125" style="412" customWidth="1"/>
    <col min="10535" max="10536" width="8.5" style="412" customWidth="1"/>
    <col min="10537" max="10539" width="9.5" style="412" customWidth="1"/>
    <col min="10540" max="10540" width="9.125" style="412" customWidth="1"/>
    <col min="10541" max="10542" width="8.5" style="412" customWidth="1"/>
    <col min="10543" max="10545" width="9.5" style="412" customWidth="1"/>
    <col min="10546" max="10546" width="9.125" style="412" customWidth="1"/>
    <col min="10547" max="10548" width="8.5" style="412" customWidth="1"/>
    <col min="10549" max="10551" width="9.5" style="412" customWidth="1"/>
    <col min="10552" max="10552" width="9.125" style="412" customWidth="1"/>
    <col min="10553" max="10554" width="8.5" style="412" customWidth="1"/>
    <col min="10555" max="10557" width="9.5" style="412" customWidth="1"/>
    <col min="10558" max="10558" width="9.125" style="412" customWidth="1"/>
    <col min="10559" max="10560" width="8.5" style="412" customWidth="1"/>
    <col min="10561" max="10563" width="9.5" style="412" customWidth="1"/>
    <col min="10564" max="10564" width="9.125" style="412" customWidth="1"/>
    <col min="10565" max="10566" width="8.5" style="412" customWidth="1"/>
    <col min="10567" max="10569" width="9.5" style="412" customWidth="1"/>
    <col min="10570" max="10570" width="11.125" style="412" bestFit="1" customWidth="1"/>
    <col min="10571" max="10571" width="10.375" style="412" bestFit="1" customWidth="1"/>
    <col min="10572" max="10572" width="9.375" style="412" bestFit="1" customWidth="1"/>
    <col min="10573" max="10573" width="10.375" style="412" bestFit="1" customWidth="1"/>
    <col min="10574" max="10574" width="10.375" style="412" customWidth="1"/>
    <col min="10575" max="10575" width="11.125" style="412" bestFit="1" customWidth="1"/>
    <col min="10576" max="10576" width="2.875" style="412" customWidth="1"/>
    <col min="10577" max="10577" width="8.625" style="412" bestFit="1" customWidth="1"/>
    <col min="10578" max="10578" width="9" style="412"/>
    <col min="10579" max="10579" width="8.125" style="412" bestFit="1" customWidth="1"/>
    <col min="10580" max="10580" width="9" style="412"/>
    <col min="10581" max="10581" width="8.125" style="412" bestFit="1" customWidth="1"/>
    <col min="10582" max="10582" width="8.625" style="412" bestFit="1" customWidth="1"/>
    <col min="10583" max="10583" width="9.875" style="412" bestFit="1" customWidth="1"/>
    <col min="10584" max="10752" width="9" style="412"/>
    <col min="10753" max="10753" width="35" style="412" customWidth="1"/>
    <col min="10754" max="10754" width="9.125" style="412" customWidth="1"/>
    <col min="10755" max="10756" width="8.5" style="412" customWidth="1"/>
    <col min="10757" max="10759" width="9.5" style="412" customWidth="1"/>
    <col min="10760" max="10760" width="9.125" style="412" customWidth="1"/>
    <col min="10761" max="10762" width="8.5" style="412" customWidth="1"/>
    <col min="10763" max="10765" width="9.5" style="412" customWidth="1"/>
    <col min="10766" max="10766" width="9.125" style="412" customWidth="1"/>
    <col min="10767" max="10768" width="8.5" style="412" customWidth="1"/>
    <col min="10769" max="10771" width="9.5" style="412" customWidth="1"/>
    <col min="10772" max="10772" width="9.125" style="412" customWidth="1"/>
    <col min="10773" max="10774" width="8.5" style="412" customWidth="1"/>
    <col min="10775" max="10777" width="9.5" style="412" customWidth="1"/>
    <col min="10778" max="10778" width="9.125" style="412" customWidth="1"/>
    <col min="10779" max="10780" width="8.5" style="412" customWidth="1"/>
    <col min="10781" max="10783" width="9.5" style="412" customWidth="1"/>
    <col min="10784" max="10784" width="9.125" style="412" customWidth="1"/>
    <col min="10785" max="10786" width="8.5" style="412" customWidth="1"/>
    <col min="10787" max="10789" width="9.5" style="412" customWidth="1"/>
    <col min="10790" max="10790" width="9.125" style="412" customWidth="1"/>
    <col min="10791" max="10792" width="8.5" style="412" customWidth="1"/>
    <col min="10793" max="10795" width="9.5" style="412" customWidth="1"/>
    <col min="10796" max="10796" width="9.125" style="412" customWidth="1"/>
    <col min="10797" max="10798" width="8.5" style="412" customWidth="1"/>
    <col min="10799" max="10801" width="9.5" style="412" customWidth="1"/>
    <col min="10802" max="10802" width="9.125" style="412" customWidth="1"/>
    <col min="10803" max="10804" width="8.5" style="412" customWidth="1"/>
    <col min="10805" max="10807" width="9.5" style="412" customWidth="1"/>
    <col min="10808" max="10808" width="9.125" style="412" customWidth="1"/>
    <col min="10809" max="10810" width="8.5" style="412" customWidth="1"/>
    <col min="10811" max="10813" width="9.5" style="412" customWidth="1"/>
    <col min="10814" max="10814" width="9.125" style="412" customWidth="1"/>
    <col min="10815" max="10816" width="8.5" style="412" customWidth="1"/>
    <col min="10817" max="10819" width="9.5" style="412" customWidth="1"/>
    <col min="10820" max="10820" width="9.125" style="412" customWidth="1"/>
    <col min="10821" max="10822" width="8.5" style="412" customWidth="1"/>
    <col min="10823" max="10825" width="9.5" style="412" customWidth="1"/>
    <col min="10826" max="10826" width="11.125" style="412" bestFit="1" customWidth="1"/>
    <col min="10827" max="10827" width="10.375" style="412" bestFit="1" customWidth="1"/>
    <col min="10828" max="10828" width="9.375" style="412" bestFit="1" customWidth="1"/>
    <col min="10829" max="10829" width="10.375" style="412" bestFit="1" customWidth="1"/>
    <col min="10830" max="10830" width="10.375" style="412" customWidth="1"/>
    <col min="10831" max="10831" width="11.125" style="412" bestFit="1" customWidth="1"/>
    <col min="10832" max="10832" width="2.875" style="412" customWidth="1"/>
    <col min="10833" max="10833" width="8.625" style="412" bestFit="1" customWidth="1"/>
    <col min="10834" max="10834" width="9" style="412"/>
    <col min="10835" max="10835" width="8.125" style="412" bestFit="1" customWidth="1"/>
    <col min="10836" max="10836" width="9" style="412"/>
    <col min="10837" max="10837" width="8.125" style="412" bestFit="1" customWidth="1"/>
    <col min="10838" max="10838" width="8.625" style="412" bestFit="1" customWidth="1"/>
    <col min="10839" max="10839" width="9.875" style="412" bestFit="1" customWidth="1"/>
    <col min="10840" max="11008" width="9" style="412"/>
    <col min="11009" max="11009" width="35" style="412" customWidth="1"/>
    <col min="11010" max="11010" width="9.125" style="412" customWidth="1"/>
    <col min="11011" max="11012" width="8.5" style="412" customWidth="1"/>
    <col min="11013" max="11015" width="9.5" style="412" customWidth="1"/>
    <col min="11016" max="11016" width="9.125" style="412" customWidth="1"/>
    <col min="11017" max="11018" width="8.5" style="412" customWidth="1"/>
    <col min="11019" max="11021" width="9.5" style="412" customWidth="1"/>
    <col min="11022" max="11022" width="9.125" style="412" customWidth="1"/>
    <col min="11023" max="11024" width="8.5" style="412" customWidth="1"/>
    <col min="11025" max="11027" width="9.5" style="412" customWidth="1"/>
    <col min="11028" max="11028" width="9.125" style="412" customWidth="1"/>
    <col min="11029" max="11030" width="8.5" style="412" customWidth="1"/>
    <col min="11031" max="11033" width="9.5" style="412" customWidth="1"/>
    <col min="11034" max="11034" width="9.125" style="412" customWidth="1"/>
    <col min="11035" max="11036" width="8.5" style="412" customWidth="1"/>
    <col min="11037" max="11039" width="9.5" style="412" customWidth="1"/>
    <col min="11040" max="11040" width="9.125" style="412" customWidth="1"/>
    <col min="11041" max="11042" width="8.5" style="412" customWidth="1"/>
    <col min="11043" max="11045" width="9.5" style="412" customWidth="1"/>
    <col min="11046" max="11046" width="9.125" style="412" customWidth="1"/>
    <col min="11047" max="11048" width="8.5" style="412" customWidth="1"/>
    <col min="11049" max="11051" width="9.5" style="412" customWidth="1"/>
    <col min="11052" max="11052" width="9.125" style="412" customWidth="1"/>
    <col min="11053" max="11054" width="8.5" style="412" customWidth="1"/>
    <col min="11055" max="11057" width="9.5" style="412" customWidth="1"/>
    <col min="11058" max="11058" width="9.125" style="412" customWidth="1"/>
    <col min="11059" max="11060" width="8.5" style="412" customWidth="1"/>
    <col min="11061" max="11063" width="9.5" style="412" customWidth="1"/>
    <col min="11064" max="11064" width="9.125" style="412" customWidth="1"/>
    <col min="11065" max="11066" width="8.5" style="412" customWidth="1"/>
    <col min="11067" max="11069" width="9.5" style="412" customWidth="1"/>
    <col min="11070" max="11070" width="9.125" style="412" customWidth="1"/>
    <col min="11071" max="11072" width="8.5" style="412" customWidth="1"/>
    <col min="11073" max="11075" width="9.5" style="412" customWidth="1"/>
    <col min="11076" max="11076" width="9.125" style="412" customWidth="1"/>
    <col min="11077" max="11078" width="8.5" style="412" customWidth="1"/>
    <col min="11079" max="11081" width="9.5" style="412" customWidth="1"/>
    <col min="11082" max="11082" width="11.125" style="412" bestFit="1" customWidth="1"/>
    <col min="11083" max="11083" width="10.375" style="412" bestFit="1" customWidth="1"/>
    <col min="11084" max="11084" width="9.375" style="412" bestFit="1" customWidth="1"/>
    <col min="11085" max="11085" width="10.375" style="412" bestFit="1" customWidth="1"/>
    <col min="11086" max="11086" width="10.375" style="412" customWidth="1"/>
    <col min="11087" max="11087" width="11.125" style="412" bestFit="1" customWidth="1"/>
    <col min="11088" max="11088" width="2.875" style="412" customWidth="1"/>
    <col min="11089" max="11089" width="8.625" style="412" bestFit="1" customWidth="1"/>
    <col min="11090" max="11090" width="9" style="412"/>
    <col min="11091" max="11091" width="8.125" style="412" bestFit="1" customWidth="1"/>
    <col min="11092" max="11092" width="9" style="412"/>
    <col min="11093" max="11093" width="8.125" style="412" bestFit="1" customWidth="1"/>
    <col min="11094" max="11094" width="8.625" style="412" bestFit="1" customWidth="1"/>
    <col min="11095" max="11095" width="9.875" style="412" bestFit="1" customWidth="1"/>
    <col min="11096" max="11264" width="9" style="412"/>
    <col min="11265" max="11265" width="35" style="412" customWidth="1"/>
    <col min="11266" max="11266" width="9.125" style="412" customWidth="1"/>
    <col min="11267" max="11268" width="8.5" style="412" customWidth="1"/>
    <col min="11269" max="11271" width="9.5" style="412" customWidth="1"/>
    <col min="11272" max="11272" width="9.125" style="412" customWidth="1"/>
    <col min="11273" max="11274" width="8.5" style="412" customWidth="1"/>
    <col min="11275" max="11277" width="9.5" style="412" customWidth="1"/>
    <col min="11278" max="11278" width="9.125" style="412" customWidth="1"/>
    <col min="11279" max="11280" width="8.5" style="412" customWidth="1"/>
    <col min="11281" max="11283" width="9.5" style="412" customWidth="1"/>
    <col min="11284" max="11284" width="9.125" style="412" customWidth="1"/>
    <col min="11285" max="11286" width="8.5" style="412" customWidth="1"/>
    <col min="11287" max="11289" width="9.5" style="412" customWidth="1"/>
    <col min="11290" max="11290" width="9.125" style="412" customWidth="1"/>
    <col min="11291" max="11292" width="8.5" style="412" customWidth="1"/>
    <col min="11293" max="11295" width="9.5" style="412" customWidth="1"/>
    <col min="11296" max="11296" width="9.125" style="412" customWidth="1"/>
    <col min="11297" max="11298" width="8.5" style="412" customWidth="1"/>
    <col min="11299" max="11301" width="9.5" style="412" customWidth="1"/>
    <col min="11302" max="11302" width="9.125" style="412" customWidth="1"/>
    <col min="11303" max="11304" width="8.5" style="412" customWidth="1"/>
    <col min="11305" max="11307" width="9.5" style="412" customWidth="1"/>
    <col min="11308" max="11308" width="9.125" style="412" customWidth="1"/>
    <col min="11309" max="11310" width="8.5" style="412" customWidth="1"/>
    <col min="11311" max="11313" width="9.5" style="412" customWidth="1"/>
    <col min="11314" max="11314" width="9.125" style="412" customWidth="1"/>
    <col min="11315" max="11316" width="8.5" style="412" customWidth="1"/>
    <col min="11317" max="11319" width="9.5" style="412" customWidth="1"/>
    <col min="11320" max="11320" width="9.125" style="412" customWidth="1"/>
    <col min="11321" max="11322" width="8.5" style="412" customWidth="1"/>
    <col min="11323" max="11325" width="9.5" style="412" customWidth="1"/>
    <col min="11326" max="11326" width="9.125" style="412" customWidth="1"/>
    <col min="11327" max="11328" width="8.5" style="412" customWidth="1"/>
    <col min="11329" max="11331" width="9.5" style="412" customWidth="1"/>
    <col min="11332" max="11332" width="9.125" style="412" customWidth="1"/>
    <col min="11333" max="11334" width="8.5" style="412" customWidth="1"/>
    <col min="11335" max="11337" width="9.5" style="412" customWidth="1"/>
    <col min="11338" max="11338" width="11.125" style="412" bestFit="1" customWidth="1"/>
    <col min="11339" max="11339" width="10.375" style="412" bestFit="1" customWidth="1"/>
    <col min="11340" max="11340" width="9.375" style="412" bestFit="1" customWidth="1"/>
    <col min="11341" max="11341" width="10.375" style="412" bestFit="1" customWidth="1"/>
    <col min="11342" max="11342" width="10.375" style="412" customWidth="1"/>
    <col min="11343" max="11343" width="11.125" style="412" bestFit="1" customWidth="1"/>
    <col min="11344" max="11344" width="2.875" style="412" customWidth="1"/>
    <col min="11345" max="11345" width="8.625" style="412" bestFit="1" customWidth="1"/>
    <col min="11346" max="11346" width="9" style="412"/>
    <col min="11347" max="11347" width="8.125" style="412" bestFit="1" customWidth="1"/>
    <col min="11348" max="11348" width="9" style="412"/>
    <col min="11349" max="11349" width="8.125" style="412" bestFit="1" customWidth="1"/>
    <col min="11350" max="11350" width="8.625" style="412" bestFit="1" customWidth="1"/>
    <col min="11351" max="11351" width="9.875" style="412" bestFit="1" customWidth="1"/>
    <col min="11352" max="11520" width="9" style="412"/>
    <col min="11521" max="11521" width="35" style="412" customWidth="1"/>
    <col min="11522" max="11522" width="9.125" style="412" customWidth="1"/>
    <col min="11523" max="11524" width="8.5" style="412" customWidth="1"/>
    <col min="11525" max="11527" width="9.5" style="412" customWidth="1"/>
    <col min="11528" max="11528" width="9.125" style="412" customWidth="1"/>
    <col min="11529" max="11530" width="8.5" style="412" customWidth="1"/>
    <col min="11531" max="11533" width="9.5" style="412" customWidth="1"/>
    <col min="11534" max="11534" width="9.125" style="412" customWidth="1"/>
    <col min="11535" max="11536" width="8.5" style="412" customWidth="1"/>
    <col min="11537" max="11539" width="9.5" style="412" customWidth="1"/>
    <col min="11540" max="11540" width="9.125" style="412" customWidth="1"/>
    <col min="11541" max="11542" width="8.5" style="412" customWidth="1"/>
    <col min="11543" max="11545" width="9.5" style="412" customWidth="1"/>
    <col min="11546" max="11546" width="9.125" style="412" customWidth="1"/>
    <col min="11547" max="11548" width="8.5" style="412" customWidth="1"/>
    <col min="11549" max="11551" width="9.5" style="412" customWidth="1"/>
    <col min="11552" max="11552" width="9.125" style="412" customWidth="1"/>
    <col min="11553" max="11554" width="8.5" style="412" customWidth="1"/>
    <col min="11555" max="11557" width="9.5" style="412" customWidth="1"/>
    <col min="11558" max="11558" width="9.125" style="412" customWidth="1"/>
    <col min="11559" max="11560" width="8.5" style="412" customWidth="1"/>
    <col min="11561" max="11563" width="9.5" style="412" customWidth="1"/>
    <col min="11564" max="11564" width="9.125" style="412" customWidth="1"/>
    <col min="11565" max="11566" width="8.5" style="412" customWidth="1"/>
    <col min="11567" max="11569" width="9.5" style="412" customWidth="1"/>
    <col min="11570" max="11570" width="9.125" style="412" customWidth="1"/>
    <col min="11571" max="11572" width="8.5" style="412" customWidth="1"/>
    <col min="11573" max="11575" width="9.5" style="412" customWidth="1"/>
    <col min="11576" max="11576" width="9.125" style="412" customWidth="1"/>
    <col min="11577" max="11578" width="8.5" style="412" customWidth="1"/>
    <col min="11579" max="11581" width="9.5" style="412" customWidth="1"/>
    <col min="11582" max="11582" width="9.125" style="412" customWidth="1"/>
    <col min="11583" max="11584" width="8.5" style="412" customWidth="1"/>
    <col min="11585" max="11587" width="9.5" style="412" customWidth="1"/>
    <col min="11588" max="11588" width="9.125" style="412" customWidth="1"/>
    <col min="11589" max="11590" width="8.5" style="412" customWidth="1"/>
    <col min="11591" max="11593" width="9.5" style="412" customWidth="1"/>
    <col min="11594" max="11594" width="11.125" style="412" bestFit="1" customWidth="1"/>
    <col min="11595" max="11595" width="10.375" style="412" bestFit="1" customWidth="1"/>
    <col min="11596" max="11596" width="9.375" style="412" bestFit="1" customWidth="1"/>
    <col min="11597" max="11597" width="10.375" style="412" bestFit="1" customWidth="1"/>
    <col min="11598" max="11598" width="10.375" style="412" customWidth="1"/>
    <col min="11599" max="11599" width="11.125" style="412" bestFit="1" customWidth="1"/>
    <col min="11600" max="11600" width="2.875" style="412" customWidth="1"/>
    <col min="11601" max="11601" width="8.625" style="412" bestFit="1" customWidth="1"/>
    <col min="11602" max="11602" width="9" style="412"/>
    <col min="11603" max="11603" width="8.125" style="412" bestFit="1" customWidth="1"/>
    <col min="11604" max="11604" width="9" style="412"/>
    <col min="11605" max="11605" width="8.125" style="412" bestFit="1" customWidth="1"/>
    <col min="11606" max="11606" width="8.625" style="412" bestFit="1" customWidth="1"/>
    <col min="11607" max="11607" width="9.875" style="412" bestFit="1" customWidth="1"/>
    <col min="11608" max="11776" width="9" style="412"/>
    <col min="11777" max="11777" width="35" style="412" customWidth="1"/>
    <col min="11778" max="11778" width="9.125" style="412" customWidth="1"/>
    <col min="11779" max="11780" width="8.5" style="412" customWidth="1"/>
    <col min="11781" max="11783" width="9.5" style="412" customWidth="1"/>
    <col min="11784" max="11784" width="9.125" style="412" customWidth="1"/>
    <col min="11785" max="11786" width="8.5" style="412" customWidth="1"/>
    <col min="11787" max="11789" width="9.5" style="412" customWidth="1"/>
    <col min="11790" max="11790" width="9.125" style="412" customWidth="1"/>
    <col min="11791" max="11792" width="8.5" style="412" customWidth="1"/>
    <col min="11793" max="11795" width="9.5" style="412" customWidth="1"/>
    <col min="11796" max="11796" width="9.125" style="412" customWidth="1"/>
    <col min="11797" max="11798" width="8.5" style="412" customWidth="1"/>
    <col min="11799" max="11801" width="9.5" style="412" customWidth="1"/>
    <col min="11802" max="11802" width="9.125" style="412" customWidth="1"/>
    <col min="11803" max="11804" width="8.5" style="412" customWidth="1"/>
    <col min="11805" max="11807" width="9.5" style="412" customWidth="1"/>
    <col min="11808" max="11808" width="9.125" style="412" customWidth="1"/>
    <col min="11809" max="11810" width="8.5" style="412" customWidth="1"/>
    <col min="11811" max="11813" width="9.5" style="412" customWidth="1"/>
    <col min="11814" max="11814" width="9.125" style="412" customWidth="1"/>
    <col min="11815" max="11816" width="8.5" style="412" customWidth="1"/>
    <col min="11817" max="11819" width="9.5" style="412" customWidth="1"/>
    <col min="11820" max="11820" width="9.125" style="412" customWidth="1"/>
    <col min="11821" max="11822" width="8.5" style="412" customWidth="1"/>
    <col min="11823" max="11825" width="9.5" style="412" customWidth="1"/>
    <col min="11826" max="11826" width="9.125" style="412" customWidth="1"/>
    <col min="11827" max="11828" width="8.5" style="412" customWidth="1"/>
    <col min="11829" max="11831" width="9.5" style="412" customWidth="1"/>
    <col min="11832" max="11832" width="9.125" style="412" customWidth="1"/>
    <col min="11833" max="11834" width="8.5" style="412" customWidth="1"/>
    <col min="11835" max="11837" width="9.5" style="412" customWidth="1"/>
    <col min="11838" max="11838" width="9.125" style="412" customWidth="1"/>
    <col min="11839" max="11840" width="8.5" style="412" customWidth="1"/>
    <col min="11841" max="11843" width="9.5" style="412" customWidth="1"/>
    <col min="11844" max="11844" width="9.125" style="412" customWidth="1"/>
    <col min="11845" max="11846" width="8.5" style="412" customWidth="1"/>
    <col min="11847" max="11849" width="9.5" style="412" customWidth="1"/>
    <col min="11850" max="11850" width="11.125" style="412" bestFit="1" customWidth="1"/>
    <col min="11851" max="11851" width="10.375" style="412" bestFit="1" customWidth="1"/>
    <col min="11852" max="11852" width="9.375" style="412" bestFit="1" customWidth="1"/>
    <col min="11853" max="11853" width="10.375" style="412" bestFit="1" customWidth="1"/>
    <col min="11854" max="11854" width="10.375" style="412" customWidth="1"/>
    <col min="11855" max="11855" width="11.125" style="412" bestFit="1" customWidth="1"/>
    <col min="11856" max="11856" width="2.875" style="412" customWidth="1"/>
    <col min="11857" max="11857" width="8.625" style="412" bestFit="1" customWidth="1"/>
    <col min="11858" max="11858" width="9" style="412"/>
    <col min="11859" max="11859" width="8.125" style="412" bestFit="1" customWidth="1"/>
    <col min="11860" max="11860" width="9" style="412"/>
    <col min="11861" max="11861" width="8.125" style="412" bestFit="1" customWidth="1"/>
    <col min="11862" max="11862" width="8.625" style="412" bestFit="1" customWidth="1"/>
    <col min="11863" max="11863" width="9.875" style="412" bestFit="1" customWidth="1"/>
    <col min="11864" max="12032" width="9" style="412"/>
    <col min="12033" max="12033" width="35" style="412" customWidth="1"/>
    <col min="12034" max="12034" width="9.125" style="412" customWidth="1"/>
    <col min="12035" max="12036" width="8.5" style="412" customWidth="1"/>
    <col min="12037" max="12039" width="9.5" style="412" customWidth="1"/>
    <col min="12040" max="12040" width="9.125" style="412" customWidth="1"/>
    <col min="12041" max="12042" width="8.5" style="412" customWidth="1"/>
    <col min="12043" max="12045" width="9.5" style="412" customWidth="1"/>
    <col min="12046" max="12046" width="9.125" style="412" customWidth="1"/>
    <col min="12047" max="12048" width="8.5" style="412" customWidth="1"/>
    <col min="12049" max="12051" width="9.5" style="412" customWidth="1"/>
    <col min="12052" max="12052" width="9.125" style="412" customWidth="1"/>
    <col min="12053" max="12054" width="8.5" style="412" customWidth="1"/>
    <col min="12055" max="12057" width="9.5" style="412" customWidth="1"/>
    <col min="12058" max="12058" width="9.125" style="412" customWidth="1"/>
    <col min="12059" max="12060" width="8.5" style="412" customWidth="1"/>
    <col min="12061" max="12063" width="9.5" style="412" customWidth="1"/>
    <col min="12064" max="12064" width="9.125" style="412" customWidth="1"/>
    <col min="12065" max="12066" width="8.5" style="412" customWidth="1"/>
    <col min="12067" max="12069" width="9.5" style="412" customWidth="1"/>
    <col min="12070" max="12070" width="9.125" style="412" customWidth="1"/>
    <col min="12071" max="12072" width="8.5" style="412" customWidth="1"/>
    <col min="12073" max="12075" width="9.5" style="412" customWidth="1"/>
    <col min="12076" max="12076" width="9.125" style="412" customWidth="1"/>
    <col min="12077" max="12078" width="8.5" style="412" customWidth="1"/>
    <col min="12079" max="12081" width="9.5" style="412" customWidth="1"/>
    <col min="12082" max="12082" width="9.125" style="412" customWidth="1"/>
    <col min="12083" max="12084" width="8.5" style="412" customWidth="1"/>
    <col min="12085" max="12087" width="9.5" style="412" customWidth="1"/>
    <col min="12088" max="12088" width="9.125" style="412" customWidth="1"/>
    <col min="12089" max="12090" width="8.5" style="412" customWidth="1"/>
    <col min="12091" max="12093" width="9.5" style="412" customWidth="1"/>
    <col min="12094" max="12094" width="9.125" style="412" customWidth="1"/>
    <col min="12095" max="12096" width="8.5" style="412" customWidth="1"/>
    <col min="12097" max="12099" width="9.5" style="412" customWidth="1"/>
    <col min="12100" max="12100" width="9.125" style="412" customWidth="1"/>
    <col min="12101" max="12102" width="8.5" style="412" customWidth="1"/>
    <col min="12103" max="12105" width="9.5" style="412" customWidth="1"/>
    <col min="12106" max="12106" width="11.125" style="412" bestFit="1" customWidth="1"/>
    <col min="12107" max="12107" width="10.375" style="412" bestFit="1" customWidth="1"/>
    <col min="12108" max="12108" width="9.375" style="412" bestFit="1" customWidth="1"/>
    <col min="12109" max="12109" width="10.375" style="412" bestFit="1" customWidth="1"/>
    <col min="12110" max="12110" width="10.375" style="412" customWidth="1"/>
    <col min="12111" max="12111" width="11.125" style="412" bestFit="1" customWidth="1"/>
    <col min="12112" max="12112" width="2.875" style="412" customWidth="1"/>
    <col min="12113" max="12113" width="8.625" style="412" bestFit="1" customWidth="1"/>
    <col min="12114" max="12114" width="9" style="412"/>
    <col min="12115" max="12115" width="8.125" style="412" bestFit="1" customWidth="1"/>
    <col min="12116" max="12116" width="9" style="412"/>
    <col min="12117" max="12117" width="8.125" style="412" bestFit="1" customWidth="1"/>
    <col min="12118" max="12118" width="8.625" style="412" bestFit="1" customWidth="1"/>
    <col min="12119" max="12119" width="9.875" style="412" bestFit="1" customWidth="1"/>
    <col min="12120" max="12288" width="9" style="412"/>
    <col min="12289" max="12289" width="35" style="412" customWidth="1"/>
    <col min="12290" max="12290" width="9.125" style="412" customWidth="1"/>
    <col min="12291" max="12292" width="8.5" style="412" customWidth="1"/>
    <col min="12293" max="12295" width="9.5" style="412" customWidth="1"/>
    <col min="12296" max="12296" width="9.125" style="412" customWidth="1"/>
    <col min="12297" max="12298" width="8.5" style="412" customWidth="1"/>
    <col min="12299" max="12301" width="9.5" style="412" customWidth="1"/>
    <col min="12302" max="12302" width="9.125" style="412" customWidth="1"/>
    <col min="12303" max="12304" width="8.5" style="412" customWidth="1"/>
    <col min="12305" max="12307" width="9.5" style="412" customWidth="1"/>
    <col min="12308" max="12308" width="9.125" style="412" customWidth="1"/>
    <col min="12309" max="12310" width="8.5" style="412" customWidth="1"/>
    <col min="12311" max="12313" width="9.5" style="412" customWidth="1"/>
    <col min="12314" max="12314" width="9.125" style="412" customWidth="1"/>
    <col min="12315" max="12316" width="8.5" style="412" customWidth="1"/>
    <col min="12317" max="12319" width="9.5" style="412" customWidth="1"/>
    <col min="12320" max="12320" width="9.125" style="412" customWidth="1"/>
    <col min="12321" max="12322" width="8.5" style="412" customWidth="1"/>
    <col min="12323" max="12325" width="9.5" style="412" customWidth="1"/>
    <col min="12326" max="12326" width="9.125" style="412" customWidth="1"/>
    <col min="12327" max="12328" width="8.5" style="412" customWidth="1"/>
    <col min="12329" max="12331" width="9.5" style="412" customWidth="1"/>
    <col min="12332" max="12332" width="9.125" style="412" customWidth="1"/>
    <col min="12333" max="12334" width="8.5" style="412" customWidth="1"/>
    <col min="12335" max="12337" width="9.5" style="412" customWidth="1"/>
    <col min="12338" max="12338" width="9.125" style="412" customWidth="1"/>
    <col min="12339" max="12340" width="8.5" style="412" customWidth="1"/>
    <col min="12341" max="12343" width="9.5" style="412" customWidth="1"/>
    <col min="12344" max="12344" width="9.125" style="412" customWidth="1"/>
    <col min="12345" max="12346" width="8.5" style="412" customWidth="1"/>
    <col min="12347" max="12349" width="9.5" style="412" customWidth="1"/>
    <col min="12350" max="12350" width="9.125" style="412" customWidth="1"/>
    <col min="12351" max="12352" width="8.5" style="412" customWidth="1"/>
    <col min="12353" max="12355" width="9.5" style="412" customWidth="1"/>
    <col min="12356" max="12356" width="9.125" style="412" customWidth="1"/>
    <col min="12357" max="12358" width="8.5" style="412" customWidth="1"/>
    <col min="12359" max="12361" width="9.5" style="412" customWidth="1"/>
    <col min="12362" max="12362" width="11.125" style="412" bestFit="1" customWidth="1"/>
    <col min="12363" max="12363" width="10.375" style="412" bestFit="1" customWidth="1"/>
    <col min="12364" max="12364" width="9.375" style="412" bestFit="1" customWidth="1"/>
    <col min="12365" max="12365" width="10.375" style="412" bestFit="1" customWidth="1"/>
    <col min="12366" max="12366" width="10.375" style="412" customWidth="1"/>
    <col min="12367" max="12367" width="11.125" style="412" bestFit="1" customWidth="1"/>
    <col min="12368" max="12368" width="2.875" style="412" customWidth="1"/>
    <col min="12369" max="12369" width="8.625" style="412" bestFit="1" customWidth="1"/>
    <col min="12370" max="12370" width="9" style="412"/>
    <col min="12371" max="12371" width="8.125" style="412" bestFit="1" customWidth="1"/>
    <col min="12372" max="12372" width="9" style="412"/>
    <col min="12373" max="12373" width="8.125" style="412" bestFit="1" customWidth="1"/>
    <col min="12374" max="12374" width="8.625" style="412" bestFit="1" customWidth="1"/>
    <col min="12375" max="12375" width="9.875" style="412" bestFit="1" customWidth="1"/>
    <col min="12376" max="12544" width="9" style="412"/>
    <col min="12545" max="12545" width="35" style="412" customWidth="1"/>
    <col min="12546" max="12546" width="9.125" style="412" customWidth="1"/>
    <col min="12547" max="12548" width="8.5" style="412" customWidth="1"/>
    <col min="12549" max="12551" width="9.5" style="412" customWidth="1"/>
    <col min="12552" max="12552" width="9.125" style="412" customWidth="1"/>
    <col min="12553" max="12554" width="8.5" style="412" customWidth="1"/>
    <col min="12555" max="12557" width="9.5" style="412" customWidth="1"/>
    <col min="12558" max="12558" width="9.125" style="412" customWidth="1"/>
    <col min="12559" max="12560" width="8.5" style="412" customWidth="1"/>
    <col min="12561" max="12563" width="9.5" style="412" customWidth="1"/>
    <col min="12564" max="12564" width="9.125" style="412" customWidth="1"/>
    <col min="12565" max="12566" width="8.5" style="412" customWidth="1"/>
    <col min="12567" max="12569" width="9.5" style="412" customWidth="1"/>
    <col min="12570" max="12570" width="9.125" style="412" customWidth="1"/>
    <col min="12571" max="12572" width="8.5" style="412" customWidth="1"/>
    <col min="12573" max="12575" width="9.5" style="412" customWidth="1"/>
    <col min="12576" max="12576" width="9.125" style="412" customWidth="1"/>
    <col min="12577" max="12578" width="8.5" style="412" customWidth="1"/>
    <col min="12579" max="12581" width="9.5" style="412" customWidth="1"/>
    <col min="12582" max="12582" width="9.125" style="412" customWidth="1"/>
    <col min="12583" max="12584" width="8.5" style="412" customWidth="1"/>
    <col min="12585" max="12587" width="9.5" style="412" customWidth="1"/>
    <col min="12588" max="12588" width="9.125" style="412" customWidth="1"/>
    <col min="12589" max="12590" width="8.5" style="412" customWidth="1"/>
    <col min="12591" max="12593" width="9.5" style="412" customWidth="1"/>
    <col min="12594" max="12594" width="9.125" style="412" customWidth="1"/>
    <col min="12595" max="12596" width="8.5" style="412" customWidth="1"/>
    <col min="12597" max="12599" width="9.5" style="412" customWidth="1"/>
    <col min="12600" max="12600" width="9.125" style="412" customWidth="1"/>
    <col min="12601" max="12602" width="8.5" style="412" customWidth="1"/>
    <col min="12603" max="12605" width="9.5" style="412" customWidth="1"/>
    <col min="12606" max="12606" width="9.125" style="412" customWidth="1"/>
    <col min="12607" max="12608" width="8.5" style="412" customWidth="1"/>
    <col min="12609" max="12611" width="9.5" style="412" customWidth="1"/>
    <col min="12612" max="12612" width="9.125" style="412" customWidth="1"/>
    <col min="12613" max="12614" width="8.5" style="412" customWidth="1"/>
    <col min="12615" max="12617" width="9.5" style="412" customWidth="1"/>
    <col min="12618" max="12618" width="11.125" style="412" bestFit="1" customWidth="1"/>
    <col min="12619" max="12619" width="10.375" style="412" bestFit="1" customWidth="1"/>
    <col min="12620" max="12620" width="9.375" style="412" bestFit="1" customWidth="1"/>
    <col min="12621" max="12621" width="10.375" style="412" bestFit="1" customWidth="1"/>
    <col min="12622" max="12622" width="10.375" style="412" customWidth="1"/>
    <col min="12623" max="12623" width="11.125" style="412" bestFit="1" customWidth="1"/>
    <col min="12624" max="12624" width="2.875" style="412" customWidth="1"/>
    <col min="12625" max="12625" width="8.625" style="412" bestFit="1" customWidth="1"/>
    <col min="12626" max="12626" width="9" style="412"/>
    <col min="12627" max="12627" width="8.125" style="412" bestFit="1" customWidth="1"/>
    <col min="12628" max="12628" width="9" style="412"/>
    <col min="12629" max="12629" width="8.125" style="412" bestFit="1" customWidth="1"/>
    <col min="12630" max="12630" width="8.625" style="412" bestFit="1" customWidth="1"/>
    <col min="12631" max="12631" width="9.875" style="412" bestFit="1" customWidth="1"/>
    <col min="12632" max="12800" width="9" style="412"/>
    <col min="12801" max="12801" width="35" style="412" customWidth="1"/>
    <col min="12802" max="12802" width="9.125" style="412" customWidth="1"/>
    <col min="12803" max="12804" width="8.5" style="412" customWidth="1"/>
    <col min="12805" max="12807" width="9.5" style="412" customWidth="1"/>
    <col min="12808" max="12808" width="9.125" style="412" customWidth="1"/>
    <col min="12809" max="12810" width="8.5" style="412" customWidth="1"/>
    <col min="12811" max="12813" width="9.5" style="412" customWidth="1"/>
    <col min="12814" max="12814" width="9.125" style="412" customWidth="1"/>
    <col min="12815" max="12816" width="8.5" style="412" customWidth="1"/>
    <col min="12817" max="12819" width="9.5" style="412" customWidth="1"/>
    <col min="12820" max="12820" width="9.125" style="412" customWidth="1"/>
    <col min="12821" max="12822" width="8.5" style="412" customWidth="1"/>
    <col min="12823" max="12825" width="9.5" style="412" customWidth="1"/>
    <col min="12826" max="12826" width="9.125" style="412" customWidth="1"/>
    <col min="12827" max="12828" width="8.5" style="412" customWidth="1"/>
    <col min="12829" max="12831" width="9.5" style="412" customWidth="1"/>
    <col min="12832" max="12832" width="9.125" style="412" customWidth="1"/>
    <col min="12833" max="12834" width="8.5" style="412" customWidth="1"/>
    <col min="12835" max="12837" width="9.5" style="412" customWidth="1"/>
    <col min="12838" max="12838" width="9.125" style="412" customWidth="1"/>
    <col min="12839" max="12840" width="8.5" style="412" customWidth="1"/>
    <col min="12841" max="12843" width="9.5" style="412" customWidth="1"/>
    <col min="12844" max="12844" width="9.125" style="412" customWidth="1"/>
    <col min="12845" max="12846" width="8.5" style="412" customWidth="1"/>
    <col min="12847" max="12849" width="9.5" style="412" customWidth="1"/>
    <col min="12850" max="12850" width="9.125" style="412" customWidth="1"/>
    <col min="12851" max="12852" width="8.5" style="412" customWidth="1"/>
    <col min="12853" max="12855" width="9.5" style="412" customWidth="1"/>
    <col min="12856" max="12856" width="9.125" style="412" customWidth="1"/>
    <col min="12857" max="12858" width="8.5" style="412" customWidth="1"/>
    <col min="12859" max="12861" width="9.5" style="412" customWidth="1"/>
    <col min="12862" max="12862" width="9.125" style="412" customWidth="1"/>
    <col min="12863" max="12864" width="8.5" style="412" customWidth="1"/>
    <col min="12865" max="12867" width="9.5" style="412" customWidth="1"/>
    <col min="12868" max="12868" width="9.125" style="412" customWidth="1"/>
    <col min="12869" max="12870" width="8.5" style="412" customWidth="1"/>
    <col min="12871" max="12873" width="9.5" style="412" customWidth="1"/>
    <col min="12874" max="12874" width="11.125" style="412" bestFit="1" customWidth="1"/>
    <col min="12875" max="12875" width="10.375" style="412" bestFit="1" customWidth="1"/>
    <col min="12876" max="12876" width="9.375" style="412" bestFit="1" customWidth="1"/>
    <col min="12877" max="12877" width="10.375" style="412" bestFit="1" customWidth="1"/>
    <col min="12878" max="12878" width="10.375" style="412" customWidth="1"/>
    <col min="12879" max="12879" width="11.125" style="412" bestFit="1" customWidth="1"/>
    <col min="12880" max="12880" width="2.875" style="412" customWidth="1"/>
    <col min="12881" max="12881" width="8.625" style="412" bestFit="1" customWidth="1"/>
    <col min="12882" max="12882" width="9" style="412"/>
    <col min="12883" max="12883" width="8.125" style="412" bestFit="1" customWidth="1"/>
    <col min="12884" max="12884" width="9" style="412"/>
    <col min="12885" max="12885" width="8.125" style="412" bestFit="1" customWidth="1"/>
    <col min="12886" max="12886" width="8.625" style="412" bestFit="1" customWidth="1"/>
    <col min="12887" max="12887" width="9.875" style="412" bestFit="1" customWidth="1"/>
    <col min="12888" max="13056" width="9" style="412"/>
    <col min="13057" max="13057" width="35" style="412" customWidth="1"/>
    <col min="13058" max="13058" width="9.125" style="412" customWidth="1"/>
    <col min="13059" max="13060" width="8.5" style="412" customWidth="1"/>
    <col min="13061" max="13063" width="9.5" style="412" customWidth="1"/>
    <col min="13064" max="13064" width="9.125" style="412" customWidth="1"/>
    <col min="13065" max="13066" width="8.5" style="412" customWidth="1"/>
    <col min="13067" max="13069" width="9.5" style="412" customWidth="1"/>
    <col min="13070" max="13070" width="9.125" style="412" customWidth="1"/>
    <col min="13071" max="13072" width="8.5" style="412" customWidth="1"/>
    <col min="13073" max="13075" width="9.5" style="412" customWidth="1"/>
    <col min="13076" max="13076" width="9.125" style="412" customWidth="1"/>
    <col min="13077" max="13078" width="8.5" style="412" customWidth="1"/>
    <col min="13079" max="13081" width="9.5" style="412" customWidth="1"/>
    <col min="13082" max="13082" width="9.125" style="412" customWidth="1"/>
    <col min="13083" max="13084" width="8.5" style="412" customWidth="1"/>
    <col min="13085" max="13087" width="9.5" style="412" customWidth="1"/>
    <col min="13088" max="13088" width="9.125" style="412" customWidth="1"/>
    <col min="13089" max="13090" width="8.5" style="412" customWidth="1"/>
    <col min="13091" max="13093" width="9.5" style="412" customWidth="1"/>
    <col min="13094" max="13094" width="9.125" style="412" customWidth="1"/>
    <col min="13095" max="13096" width="8.5" style="412" customWidth="1"/>
    <col min="13097" max="13099" width="9.5" style="412" customWidth="1"/>
    <col min="13100" max="13100" width="9.125" style="412" customWidth="1"/>
    <col min="13101" max="13102" width="8.5" style="412" customWidth="1"/>
    <col min="13103" max="13105" width="9.5" style="412" customWidth="1"/>
    <col min="13106" max="13106" width="9.125" style="412" customWidth="1"/>
    <col min="13107" max="13108" width="8.5" style="412" customWidth="1"/>
    <col min="13109" max="13111" width="9.5" style="412" customWidth="1"/>
    <col min="13112" max="13112" width="9.125" style="412" customWidth="1"/>
    <col min="13113" max="13114" width="8.5" style="412" customWidth="1"/>
    <col min="13115" max="13117" width="9.5" style="412" customWidth="1"/>
    <col min="13118" max="13118" width="9.125" style="412" customWidth="1"/>
    <col min="13119" max="13120" width="8.5" style="412" customWidth="1"/>
    <col min="13121" max="13123" width="9.5" style="412" customWidth="1"/>
    <col min="13124" max="13124" width="9.125" style="412" customWidth="1"/>
    <col min="13125" max="13126" width="8.5" style="412" customWidth="1"/>
    <col min="13127" max="13129" width="9.5" style="412" customWidth="1"/>
    <col min="13130" max="13130" width="11.125" style="412" bestFit="1" customWidth="1"/>
    <col min="13131" max="13131" width="10.375" style="412" bestFit="1" customWidth="1"/>
    <col min="13132" max="13132" width="9.375" style="412" bestFit="1" customWidth="1"/>
    <col min="13133" max="13133" width="10.375" style="412" bestFit="1" customWidth="1"/>
    <col min="13134" max="13134" width="10.375" style="412" customWidth="1"/>
    <col min="13135" max="13135" width="11.125" style="412" bestFit="1" customWidth="1"/>
    <col min="13136" max="13136" width="2.875" style="412" customWidth="1"/>
    <col min="13137" max="13137" width="8.625" style="412" bestFit="1" customWidth="1"/>
    <col min="13138" max="13138" width="9" style="412"/>
    <col min="13139" max="13139" width="8.125" style="412" bestFit="1" customWidth="1"/>
    <col min="13140" max="13140" width="9" style="412"/>
    <col min="13141" max="13141" width="8.125" style="412" bestFit="1" customWidth="1"/>
    <col min="13142" max="13142" width="8.625" style="412" bestFit="1" customWidth="1"/>
    <col min="13143" max="13143" width="9.875" style="412" bestFit="1" customWidth="1"/>
    <col min="13144" max="13312" width="9" style="412"/>
    <col min="13313" max="13313" width="35" style="412" customWidth="1"/>
    <col min="13314" max="13314" width="9.125" style="412" customWidth="1"/>
    <col min="13315" max="13316" width="8.5" style="412" customWidth="1"/>
    <col min="13317" max="13319" width="9.5" style="412" customWidth="1"/>
    <col min="13320" max="13320" width="9.125" style="412" customWidth="1"/>
    <col min="13321" max="13322" width="8.5" style="412" customWidth="1"/>
    <col min="13323" max="13325" width="9.5" style="412" customWidth="1"/>
    <col min="13326" max="13326" width="9.125" style="412" customWidth="1"/>
    <col min="13327" max="13328" width="8.5" style="412" customWidth="1"/>
    <col min="13329" max="13331" width="9.5" style="412" customWidth="1"/>
    <col min="13332" max="13332" width="9.125" style="412" customWidth="1"/>
    <col min="13333" max="13334" width="8.5" style="412" customWidth="1"/>
    <col min="13335" max="13337" width="9.5" style="412" customWidth="1"/>
    <col min="13338" max="13338" width="9.125" style="412" customWidth="1"/>
    <col min="13339" max="13340" width="8.5" style="412" customWidth="1"/>
    <col min="13341" max="13343" width="9.5" style="412" customWidth="1"/>
    <col min="13344" max="13344" width="9.125" style="412" customWidth="1"/>
    <col min="13345" max="13346" width="8.5" style="412" customWidth="1"/>
    <col min="13347" max="13349" width="9.5" style="412" customWidth="1"/>
    <col min="13350" max="13350" width="9.125" style="412" customWidth="1"/>
    <col min="13351" max="13352" width="8.5" style="412" customWidth="1"/>
    <col min="13353" max="13355" width="9.5" style="412" customWidth="1"/>
    <col min="13356" max="13356" width="9.125" style="412" customWidth="1"/>
    <col min="13357" max="13358" width="8.5" style="412" customWidth="1"/>
    <col min="13359" max="13361" width="9.5" style="412" customWidth="1"/>
    <col min="13362" max="13362" width="9.125" style="412" customWidth="1"/>
    <col min="13363" max="13364" width="8.5" style="412" customWidth="1"/>
    <col min="13365" max="13367" width="9.5" style="412" customWidth="1"/>
    <col min="13368" max="13368" width="9.125" style="412" customWidth="1"/>
    <col min="13369" max="13370" width="8.5" style="412" customWidth="1"/>
    <col min="13371" max="13373" width="9.5" style="412" customWidth="1"/>
    <col min="13374" max="13374" width="9.125" style="412" customWidth="1"/>
    <col min="13375" max="13376" width="8.5" style="412" customWidth="1"/>
    <col min="13377" max="13379" width="9.5" style="412" customWidth="1"/>
    <col min="13380" max="13380" width="9.125" style="412" customWidth="1"/>
    <col min="13381" max="13382" width="8.5" style="412" customWidth="1"/>
    <col min="13383" max="13385" width="9.5" style="412" customWidth="1"/>
    <col min="13386" max="13386" width="11.125" style="412" bestFit="1" customWidth="1"/>
    <col min="13387" max="13387" width="10.375" style="412" bestFit="1" customWidth="1"/>
    <col min="13388" max="13388" width="9.375" style="412" bestFit="1" customWidth="1"/>
    <col min="13389" max="13389" width="10.375" style="412" bestFit="1" customWidth="1"/>
    <col min="13390" max="13390" width="10.375" style="412" customWidth="1"/>
    <col min="13391" max="13391" width="11.125" style="412" bestFit="1" customWidth="1"/>
    <col min="13392" max="13392" width="2.875" style="412" customWidth="1"/>
    <col min="13393" max="13393" width="8.625" style="412" bestFit="1" customWidth="1"/>
    <col min="13394" max="13394" width="9" style="412"/>
    <col min="13395" max="13395" width="8.125" style="412" bestFit="1" customWidth="1"/>
    <col min="13396" max="13396" width="9" style="412"/>
    <col min="13397" max="13397" width="8.125" style="412" bestFit="1" customWidth="1"/>
    <col min="13398" max="13398" width="8.625" style="412" bestFit="1" customWidth="1"/>
    <col min="13399" max="13399" width="9.875" style="412" bestFit="1" customWidth="1"/>
    <col min="13400" max="13568" width="9" style="412"/>
    <col min="13569" max="13569" width="35" style="412" customWidth="1"/>
    <col min="13570" max="13570" width="9.125" style="412" customWidth="1"/>
    <col min="13571" max="13572" width="8.5" style="412" customWidth="1"/>
    <col min="13573" max="13575" width="9.5" style="412" customWidth="1"/>
    <col min="13576" max="13576" width="9.125" style="412" customWidth="1"/>
    <col min="13577" max="13578" width="8.5" style="412" customWidth="1"/>
    <col min="13579" max="13581" width="9.5" style="412" customWidth="1"/>
    <col min="13582" max="13582" width="9.125" style="412" customWidth="1"/>
    <col min="13583" max="13584" width="8.5" style="412" customWidth="1"/>
    <col min="13585" max="13587" width="9.5" style="412" customWidth="1"/>
    <col min="13588" max="13588" width="9.125" style="412" customWidth="1"/>
    <col min="13589" max="13590" width="8.5" style="412" customWidth="1"/>
    <col min="13591" max="13593" width="9.5" style="412" customWidth="1"/>
    <col min="13594" max="13594" width="9.125" style="412" customWidth="1"/>
    <col min="13595" max="13596" width="8.5" style="412" customWidth="1"/>
    <col min="13597" max="13599" width="9.5" style="412" customWidth="1"/>
    <col min="13600" max="13600" width="9.125" style="412" customWidth="1"/>
    <col min="13601" max="13602" width="8.5" style="412" customWidth="1"/>
    <col min="13603" max="13605" width="9.5" style="412" customWidth="1"/>
    <col min="13606" max="13606" width="9.125" style="412" customWidth="1"/>
    <col min="13607" max="13608" width="8.5" style="412" customWidth="1"/>
    <col min="13609" max="13611" width="9.5" style="412" customWidth="1"/>
    <col min="13612" max="13612" width="9.125" style="412" customWidth="1"/>
    <col min="13613" max="13614" width="8.5" style="412" customWidth="1"/>
    <col min="13615" max="13617" width="9.5" style="412" customWidth="1"/>
    <col min="13618" max="13618" width="9.125" style="412" customWidth="1"/>
    <col min="13619" max="13620" width="8.5" style="412" customWidth="1"/>
    <col min="13621" max="13623" width="9.5" style="412" customWidth="1"/>
    <col min="13624" max="13624" width="9.125" style="412" customWidth="1"/>
    <col min="13625" max="13626" width="8.5" style="412" customWidth="1"/>
    <col min="13627" max="13629" width="9.5" style="412" customWidth="1"/>
    <col min="13630" max="13630" width="9.125" style="412" customWidth="1"/>
    <col min="13631" max="13632" width="8.5" style="412" customWidth="1"/>
    <col min="13633" max="13635" width="9.5" style="412" customWidth="1"/>
    <col min="13636" max="13636" width="9.125" style="412" customWidth="1"/>
    <col min="13637" max="13638" width="8.5" style="412" customWidth="1"/>
    <col min="13639" max="13641" width="9.5" style="412" customWidth="1"/>
    <col min="13642" max="13642" width="11.125" style="412" bestFit="1" customWidth="1"/>
    <col min="13643" max="13643" width="10.375" style="412" bestFit="1" customWidth="1"/>
    <col min="13644" max="13644" width="9.375" style="412" bestFit="1" customWidth="1"/>
    <col min="13645" max="13645" width="10.375" style="412" bestFit="1" customWidth="1"/>
    <col min="13646" max="13646" width="10.375" style="412" customWidth="1"/>
    <col min="13647" max="13647" width="11.125" style="412" bestFit="1" customWidth="1"/>
    <col min="13648" max="13648" width="2.875" style="412" customWidth="1"/>
    <col min="13649" max="13649" width="8.625" style="412" bestFit="1" customWidth="1"/>
    <col min="13650" max="13650" width="9" style="412"/>
    <col min="13651" max="13651" width="8.125" style="412" bestFit="1" customWidth="1"/>
    <col min="13652" max="13652" width="9" style="412"/>
    <col min="13653" max="13653" width="8.125" style="412" bestFit="1" customWidth="1"/>
    <col min="13654" max="13654" width="8.625" style="412" bestFit="1" customWidth="1"/>
    <col min="13655" max="13655" width="9.875" style="412" bestFit="1" customWidth="1"/>
    <col min="13656" max="13824" width="9" style="412"/>
    <col min="13825" max="13825" width="35" style="412" customWidth="1"/>
    <col min="13826" max="13826" width="9.125" style="412" customWidth="1"/>
    <col min="13827" max="13828" width="8.5" style="412" customWidth="1"/>
    <col min="13829" max="13831" width="9.5" style="412" customWidth="1"/>
    <col min="13832" max="13832" width="9.125" style="412" customWidth="1"/>
    <col min="13833" max="13834" width="8.5" style="412" customWidth="1"/>
    <col min="13835" max="13837" width="9.5" style="412" customWidth="1"/>
    <col min="13838" max="13838" width="9.125" style="412" customWidth="1"/>
    <col min="13839" max="13840" width="8.5" style="412" customWidth="1"/>
    <col min="13841" max="13843" width="9.5" style="412" customWidth="1"/>
    <col min="13844" max="13844" width="9.125" style="412" customWidth="1"/>
    <col min="13845" max="13846" width="8.5" style="412" customWidth="1"/>
    <col min="13847" max="13849" width="9.5" style="412" customWidth="1"/>
    <col min="13850" max="13850" width="9.125" style="412" customWidth="1"/>
    <col min="13851" max="13852" width="8.5" style="412" customWidth="1"/>
    <col min="13853" max="13855" width="9.5" style="412" customWidth="1"/>
    <col min="13856" max="13856" width="9.125" style="412" customWidth="1"/>
    <col min="13857" max="13858" width="8.5" style="412" customWidth="1"/>
    <col min="13859" max="13861" width="9.5" style="412" customWidth="1"/>
    <col min="13862" max="13862" width="9.125" style="412" customWidth="1"/>
    <col min="13863" max="13864" width="8.5" style="412" customWidth="1"/>
    <col min="13865" max="13867" width="9.5" style="412" customWidth="1"/>
    <col min="13868" max="13868" width="9.125" style="412" customWidth="1"/>
    <col min="13869" max="13870" width="8.5" style="412" customWidth="1"/>
    <col min="13871" max="13873" width="9.5" style="412" customWidth="1"/>
    <col min="13874" max="13874" width="9.125" style="412" customWidth="1"/>
    <col min="13875" max="13876" width="8.5" style="412" customWidth="1"/>
    <col min="13877" max="13879" width="9.5" style="412" customWidth="1"/>
    <col min="13880" max="13880" width="9.125" style="412" customWidth="1"/>
    <col min="13881" max="13882" width="8.5" style="412" customWidth="1"/>
    <col min="13883" max="13885" width="9.5" style="412" customWidth="1"/>
    <col min="13886" max="13886" width="9.125" style="412" customWidth="1"/>
    <col min="13887" max="13888" width="8.5" style="412" customWidth="1"/>
    <col min="13889" max="13891" width="9.5" style="412" customWidth="1"/>
    <col min="13892" max="13892" width="9.125" style="412" customWidth="1"/>
    <col min="13893" max="13894" width="8.5" style="412" customWidth="1"/>
    <col min="13895" max="13897" width="9.5" style="412" customWidth="1"/>
    <col min="13898" max="13898" width="11.125" style="412" bestFit="1" customWidth="1"/>
    <col min="13899" max="13899" width="10.375" style="412" bestFit="1" customWidth="1"/>
    <col min="13900" max="13900" width="9.375" style="412" bestFit="1" customWidth="1"/>
    <col min="13901" max="13901" width="10.375" style="412" bestFit="1" customWidth="1"/>
    <col min="13902" max="13902" width="10.375" style="412" customWidth="1"/>
    <col min="13903" max="13903" width="11.125" style="412" bestFit="1" customWidth="1"/>
    <col min="13904" max="13904" width="2.875" style="412" customWidth="1"/>
    <col min="13905" max="13905" width="8.625" style="412" bestFit="1" customWidth="1"/>
    <col min="13906" max="13906" width="9" style="412"/>
    <col min="13907" max="13907" width="8.125" style="412" bestFit="1" customWidth="1"/>
    <col min="13908" max="13908" width="9" style="412"/>
    <col min="13909" max="13909" width="8.125" style="412" bestFit="1" customWidth="1"/>
    <col min="13910" max="13910" width="8.625" style="412" bestFit="1" customWidth="1"/>
    <col min="13911" max="13911" width="9.875" style="412" bestFit="1" customWidth="1"/>
    <col min="13912" max="14080" width="9" style="412"/>
    <col min="14081" max="14081" width="35" style="412" customWidth="1"/>
    <col min="14082" max="14082" width="9.125" style="412" customWidth="1"/>
    <col min="14083" max="14084" width="8.5" style="412" customWidth="1"/>
    <col min="14085" max="14087" width="9.5" style="412" customWidth="1"/>
    <col min="14088" max="14088" width="9.125" style="412" customWidth="1"/>
    <col min="14089" max="14090" width="8.5" style="412" customWidth="1"/>
    <col min="14091" max="14093" width="9.5" style="412" customWidth="1"/>
    <col min="14094" max="14094" width="9.125" style="412" customWidth="1"/>
    <col min="14095" max="14096" width="8.5" style="412" customWidth="1"/>
    <col min="14097" max="14099" width="9.5" style="412" customWidth="1"/>
    <col min="14100" max="14100" width="9.125" style="412" customWidth="1"/>
    <col min="14101" max="14102" width="8.5" style="412" customWidth="1"/>
    <col min="14103" max="14105" width="9.5" style="412" customWidth="1"/>
    <col min="14106" max="14106" width="9.125" style="412" customWidth="1"/>
    <col min="14107" max="14108" width="8.5" style="412" customWidth="1"/>
    <col min="14109" max="14111" width="9.5" style="412" customWidth="1"/>
    <col min="14112" max="14112" width="9.125" style="412" customWidth="1"/>
    <col min="14113" max="14114" width="8.5" style="412" customWidth="1"/>
    <col min="14115" max="14117" width="9.5" style="412" customWidth="1"/>
    <col min="14118" max="14118" width="9.125" style="412" customWidth="1"/>
    <col min="14119" max="14120" width="8.5" style="412" customWidth="1"/>
    <col min="14121" max="14123" width="9.5" style="412" customWidth="1"/>
    <col min="14124" max="14124" width="9.125" style="412" customWidth="1"/>
    <col min="14125" max="14126" width="8.5" style="412" customWidth="1"/>
    <col min="14127" max="14129" width="9.5" style="412" customWidth="1"/>
    <col min="14130" max="14130" width="9.125" style="412" customWidth="1"/>
    <col min="14131" max="14132" width="8.5" style="412" customWidth="1"/>
    <col min="14133" max="14135" width="9.5" style="412" customWidth="1"/>
    <col min="14136" max="14136" width="9.125" style="412" customWidth="1"/>
    <col min="14137" max="14138" width="8.5" style="412" customWidth="1"/>
    <col min="14139" max="14141" width="9.5" style="412" customWidth="1"/>
    <col min="14142" max="14142" width="9.125" style="412" customWidth="1"/>
    <col min="14143" max="14144" width="8.5" style="412" customWidth="1"/>
    <col min="14145" max="14147" width="9.5" style="412" customWidth="1"/>
    <col min="14148" max="14148" width="9.125" style="412" customWidth="1"/>
    <col min="14149" max="14150" width="8.5" style="412" customWidth="1"/>
    <col min="14151" max="14153" width="9.5" style="412" customWidth="1"/>
    <col min="14154" max="14154" width="11.125" style="412" bestFit="1" customWidth="1"/>
    <col min="14155" max="14155" width="10.375" style="412" bestFit="1" customWidth="1"/>
    <col min="14156" max="14156" width="9.375" style="412" bestFit="1" customWidth="1"/>
    <col min="14157" max="14157" width="10.375" style="412" bestFit="1" customWidth="1"/>
    <col min="14158" max="14158" width="10.375" style="412" customWidth="1"/>
    <col min="14159" max="14159" width="11.125" style="412" bestFit="1" customWidth="1"/>
    <col min="14160" max="14160" width="2.875" style="412" customWidth="1"/>
    <col min="14161" max="14161" width="8.625" style="412" bestFit="1" customWidth="1"/>
    <col min="14162" max="14162" width="9" style="412"/>
    <col min="14163" max="14163" width="8.125" style="412" bestFit="1" customWidth="1"/>
    <col min="14164" max="14164" width="9" style="412"/>
    <col min="14165" max="14165" width="8.125" style="412" bestFit="1" customWidth="1"/>
    <col min="14166" max="14166" width="8.625" style="412" bestFit="1" customWidth="1"/>
    <col min="14167" max="14167" width="9.875" style="412" bestFit="1" customWidth="1"/>
    <col min="14168" max="14336" width="9" style="412"/>
    <col min="14337" max="14337" width="35" style="412" customWidth="1"/>
    <col min="14338" max="14338" width="9.125" style="412" customWidth="1"/>
    <col min="14339" max="14340" width="8.5" style="412" customWidth="1"/>
    <col min="14341" max="14343" width="9.5" style="412" customWidth="1"/>
    <col min="14344" max="14344" width="9.125" style="412" customWidth="1"/>
    <col min="14345" max="14346" width="8.5" style="412" customWidth="1"/>
    <col min="14347" max="14349" width="9.5" style="412" customWidth="1"/>
    <col min="14350" max="14350" width="9.125" style="412" customWidth="1"/>
    <col min="14351" max="14352" width="8.5" style="412" customWidth="1"/>
    <col min="14353" max="14355" width="9.5" style="412" customWidth="1"/>
    <col min="14356" max="14356" width="9.125" style="412" customWidth="1"/>
    <col min="14357" max="14358" width="8.5" style="412" customWidth="1"/>
    <col min="14359" max="14361" width="9.5" style="412" customWidth="1"/>
    <col min="14362" max="14362" width="9.125" style="412" customWidth="1"/>
    <col min="14363" max="14364" width="8.5" style="412" customWidth="1"/>
    <col min="14365" max="14367" width="9.5" style="412" customWidth="1"/>
    <col min="14368" max="14368" width="9.125" style="412" customWidth="1"/>
    <col min="14369" max="14370" width="8.5" style="412" customWidth="1"/>
    <col min="14371" max="14373" width="9.5" style="412" customWidth="1"/>
    <col min="14374" max="14374" width="9.125" style="412" customWidth="1"/>
    <col min="14375" max="14376" width="8.5" style="412" customWidth="1"/>
    <col min="14377" max="14379" width="9.5" style="412" customWidth="1"/>
    <col min="14380" max="14380" width="9.125" style="412" customWidth="1"/>
    <col min="14381" max="14382" width="8.5" style="412" customWidth="1"/>
    <col min="14383" max="14385" width="9.5" style="412" customWidth="1"/>
    <col min="14386" max="14386" width="9.125" style="412" customWidth="1"/>
    <col min="14387" max="14388" width="8.5" style="412" customWidth="1"/>
    <col min="14389" max="14391" width="9.5" style="412" customWidth="1"/>
    <col min="14392" max="14392" width="9.125" style="412" customWidth="1"/>
    <col min="14393" max="14394" width="8.5" style="412" customWidth="1"/>
    <col min="14395" max="14397" width="9.5" style="412" customWidth="1"/>
    <col min="14398" max="14398" width="9.125" style="412" customWidth="1"/>
    <col min="14399" max="14400" width="8.5" style="412" customWidth="1"/>
    <col min="14401" max="14403" width="9.5" style="412" customWidth="1"/>
    <col min="14404" max="14404" width="9.125" style="412" customWidth="1"/>
    <col min="14405" max="14406" width="8.5" style="412" customWidth="1"/>
    <col min="14407" max="14409" width="9.5" style="412" customWidth="1"/>
    <col min="14410" max="14410" width="11.125" style="412" bestFit="1" customWidth="1"/>
    <col min="14411" max="14411" width="10.375" style="412" bestFit="1" customWidth="1"/>
    <col min="14412" max="14412" width="9.375" style="412" bestFit="1" customWidth="1"/>
    <col min="14413" max="14413" width="10.375" style="412" bestFit="1" customWidth="1"/>
    <col min="14414" max="14414" width="10.375" style="412" customWidth="1"/>
    <col min="14415" max="14415" width="11.125" style="412" bestFit="1" customWidth="1"/>
    <col min="14416" max="14416" width="2.875" style="412" customWidth="1"/>
    <col min="14417" max="14417" width="8.625" style="412" bestFit="1" customWidth="1"/>
    <col min="14418" max="14418" width="9" style="412"/>
    <col min="14419" max="14419" width="8.125" style="412" bestFit="1" customWidth="1"/>
    <col min="14420" max="14420" width="9" style="412"/>
    <col min="14421" max="14421" width="8.125" style="412" bestFit="1" customWidth="1"/>
    <col min="14422" max="14422" width="8.625" style="412" bestFit="1" customWidth="1"/>
    <col min="14423" max="14423" width="9.875" style="412" bestFit="1" customWidth="1"/>
    <col min="14424" max="14592" width="9" style="412"/>
    <col min="14593" max="14593" width="35" style="412" customWidth="1"/>
    <col min="14594" max="14594" width="9.125" style="412" customWidth="1"/>
    <col min="14595" max="14596" width="8.5" style="412" customWidth="1"/>
    <col min="14597" max="14599" width="9.5" style="412" customWidth="1"/>
    <col min="14600" max="14600" width="9.125" style="412" customWidth="1"/>
    <col min="14601" max="14602" width="8.5" style="412" customWidth="1"/>
    <col min="14603" max="14605" width="9.5" style="412" customWidth="1"/>
    <col min="14606" max="14606" width="9.125" style="412" customWidth="1"/>
    <col min="14607" max="14608" width="8.5" style="412" customWidth="1"/>
    <col min="14609" max="14611" width="9.5" style="412" customWidth="1"/>
    <col min="14612" max="14612" width="9.125" style="412" customWidth="1"/>
    <col min="14613" max="14614" width="8.5" style="412" customWidth="1"/>
    <col min="14615" max="14617" width="9.5" style="412" customWidth="1"/>
    <col min="14618" max="14618" width="9.125" style="412" customWidth="1"/>
    <col min="14619" max="14620" width="8.5" style="412" customWidth="1"/>
    <col min="14621" max="14623" width="9.5" style="412" customWidth="1"/>
    <col min="14624" max="14624" width="9.125" style="412" customWidth="1"/>
    <col min="14625" max="14626" width="8.5" style="412" customWidth="1"/>
    <col min="14627" max="14629" width="9.5" style="412" customWidth="1"/>
    <col min="14630" max="14630" width="9.125" style="412" customWidth="1"/>
    <col min="14631" max="14632" width="8.5" style="412" customWidth="1"/>
    <col min="14633" max="14635" width="9.5" style="412" customWidth="1"/>
    <col min="14636" max="14636" width="9.125" style="412" customWidth="1"/>
    <col min="14637" max="14638" width="8.5" style="412" customWidth="1"/>
    <col min="14639" max="14641" width="9.5" style="412" customWidth="1"/>
    <col min="14642" max="14642" width="9.125" style="412" customWidth="1"/>
    <col min="14643" max="14644" width="8.5" style="412" customWidth="1"/>
    <col min="14645" max="14647" width="9.5" style="412" customWidth="1"/>
    <col min="14648" max="14648" width="9.125" style="412" customWidth="1"/>
    <col min="14649" max="14650" width="8.5" style="412" customWidth="1"/>
    <col min="14651" max="14653" width="9.5" style="412" customWidth="1"/>
    <col min="14654" max="14654" width="9.125" style="412" customWidth="1"/>
    <col min="14655" max="14656" width="8.5" style="412" customWidth="1"/>
    <col min="14657" max="14659" width="9.5" style="412" customWidth="1"/>
    <col min="14660" max="14660" width="9.125" style="412" customWidth="1"/>
    <col min="14661" max="14662" width="8.5" style="412" customWidth="1"/>
    <col min="14663" max="14665" width="9.5" style="412" customWidth="1"/>
    <col min="14666" max="14666" width="11.125" style="412" bestFit="1" customWidth="1"/>
    <col min="14667" max="14667" width="10.375" style="412" bestFit="1" customWidth="1"/>
    <col min="14668" max="14668" width="9.375" style="412" bestFit="1" customWidth="1"/>
    <col min="14669" max="14669" width="10.375" style="412" bestFit="1" customWidth="1"/>
    <col min="14670" max="14670" width="10.375" style="412" customWidth="1"/>
    <col min="14671" max="14671" width="11.125" style="412" bestFit="1" customWidth="1"/>
    <col min="14672" max="14672" width="2.875" style="412" customWidth="1"/>
    <col min="14673" max="14673" width="8.625" style="412" bestFit="1" customWidth="1"/>
    <col min="14674" max="14674" width="9" style="412"/>
    <col min="14675" max="14675" width="8.125" style="412" bestFit="1" customWidth="1"/>
    <col min="14676" max="14676" width="9" style="412"/>
    <col min="14677" max="14677" width="8.125" style="412" bestFit="1" customWidth="1"/>
    <col min="14678" max="14678" width="8.625" style="412" bestFit="1" customWidth="1"/>
    <col min="14679" max="14679" width="9.875" style="412" bestFit="1" customWidth="1"/>
    <col min="14680" max="14848" width="9" style="412"/>
    <col min="14849" max="14849" width="35" style="412" customWidth="1"/>
    <col min="14850" max="14850" width="9.125" style="412" customWidth="1"/>
    <col min="14851" max="14852" width="8.5" style="412" customWidth="1"/>
    <col min="14853" max="14855" width="9.5" style="412" customWidth="1"/>
    <col min="14856" max="14856" width="9.125" style="412" customWidth="1"/>
    <col min="14857" max="14858" width="8.5" style="412" customWidth="1"/>
    <col min="14859" max="14861" width="9.5" style="412" customWidth="1"/>
    <col min="14862" max="14862" width="9.125" style="412" customWidth="1"/>
    <col min="14863" max="14864" width="8.5" style="412" customWidth="1"/>
    <col min="14865" max="14867" width="9.5" style="412" customWidth="1"/>
    <col min="14868" max="14868" width="9.125" style="412" customWidth="1"/>
    <col min="14869" max="14870" width="8.5" style="412" customWidth="1"/>
    <col min="14871" max="14873" width="9.5" style="412" customWidth="1"/>
    <col min="14874" max="14874" width="9.125" style="412" customWidth="1"/>
    <col min="14875" max="14876" width="8.5" style="412" customWidth="1"/>
    <col min="14877" max="14879" width="9.5" style="412" customWidth="1"/>
    <col min="14880" max="14880" width="9.125" style="412" customWidth="1"/>
    <col min="14881" max="14882" width="8.5" style="412" customWidth="1"/>
    <col min="14883" max="14885" width="9.5" style="412" customWidth="1"/>
    <col min="14886" max="14886" width="9.125" style="412" customWidth="1"/>
    <col min="14887" max="14888" width="8.5" style="412" customWidth="1"/>
    <col min="14889" max="14891" width="9.5" style="412" customWidth="1"/>
    <col min="14892" max="14892" width="9.125" style="412" customWidth="1"/>
    <col min="14893" max="14894" width="8.5" style="412" customWidth="1"/>
    <col min="14895" max="14897" width="9.5" style="412" customWidth="1"/>
    <col min="14898" max="14898" width="9.125" style="412" customWidth="1"/>
    <col min="14899" max="14900" width="8.5" style="412" customWidth="1"/>
    <col min="14901" max="14903" width="9.5" style="412" customWidth="1"/>
    <col min="14904" max="14904" width="9.125" style="412" customWidth="1"/>
    <col min="14905" max="14906" width="8.5" style="412" customWidth="1"/>
    <col min="14907" max="14909" width="9.5" style="412" customWidth="1"/>
    <col min="14910" max="14910" width="9.125" style="412" customWidth="1"/>
    <col min="14911" max="14912" width="8.5" style="412" customWidth="1"/>
    <col min="14913" max="14915" width="9.5" style="412" customWidth="1"/>
    <col min="14916" max="14916" width="9.125" style="412" customWidth="1"/>
    <col min="14917" max="14918" width="8.5" style="412" customWidth="1"/>
    <col min="14919" max="14921" width="9.5" style="412" customWidth="1"/>
    <col min="14922" max="14922" width="11.125" style="412" bestFit="1" customWidth="1"/>
    <col min="14923" max="14923" width="10.375" style="412" bestFit="1" customWidth="1"/>
    <col min="14924" max="14924" width="9.375" style="412" bestFit="1" customWidth="1"/>
    <col min="14925" max="14925" width="10.375" style="412" bestFit="1" customWidth="1"/>
    <col min="14926" max="14926" width="10.375" style="412" customWidth="1"/>
    <col min="14927" max="14927" width="11.125" style="412" bestFit="1" customWidth="1"/>
    <col min="14928" max="14928" width="2.875" style="412" customWidth="1"/>
    <col min="14929" max="14929" width="8.625" style="412" bestFit="1" customWidth="1"/>
    <col min="14930" max="14930" width="9" style="412"/>
    <col min="14931" max="14931" width="8.125" style="412" bestFit="1" customWidth="1"/>
    <col min="14932" max="14932" width="9" style="412"/>
    <col min="14933" max="14933" width="8.125" style="412" bestFit="1" customWidth="1"/>
    <col min="14934" max="14934" width="8.625" style="412" bestFit="1" customWidth="1"/>
    <col min="14935" max="14935" width="9.875" style="412" bestFit="1" customWidth="1"/>
    <col min="14936" max="15104" width="9" style="412"/>
    <col min="15105" max="15105" width="35" style="412" customWidth="1"/>
    <col min="15106" max="15106" width="9.125" style="412" customWidth="1"/>
    <col min="15107" max="15108" width="8.5" style="412" customWidth="1"/>
    <col min="15109" max="15111" width="9.5" style="412" customWidth="1"/>
    <col min="15112" max="15112" width="9.125" style="412" customWidth="1"/>
    <col min="15113" max="15114" width="8.5" style="412" customWidth="1"/>
    <col min="15115" max="15117" width="9.5" style="412" customWidth="1"/>
    <col min="15118" max="15118" width="9.125" style="412" customWidth="1"/>
    <col min="15119" max="15120" width="8.5" style="412" customWidth="1"/>
    <col min="15121" max="15123" width="9.5" style="412" customWidth="1"/>
    <col min="15124" max="15124" width="9.125" style="412" customWidth="1"/>
    <col min="15125" max="15126" width="8.5" style="412" customWidth="1"/>
    <col min="15127" max="15129" width="9.5" style="412" customWidth="1"/>
    <col min="15130" max="15130" width="9.125" style="412" customWidth="1"/>
    <col min="15131" max="15132" width="8.5" style="412" customWidth="1"/>
    <col min="15133" max="15135" width="9.5" style="412" customWidth="1"/>
    <col min="15136" max="15136" width="9.125" style="412" customWidth="1"/>
    <col min="15137" max="15138" width="8.5" style="412" customWidth="1"/>
    <col min="15139" max="15141" width="9.5" style="412" customWidth="1"/>
    <col min="15142" max="15142" width="9.125" style="412" customWidth="1"/>
    <col min="15143" max="15144" width="8.5" style="412" customWidth="1"/>
    <col min="15145" max="15147" width="9.5" style="412" customWidth="1"/>
    <col min="15148" max="15148" width="9.125" style="412" customWidth="1"/>
    <col min="15149" max="15150" width="8.5" style="412" customWidth="1"/>
    <col min="15151" max="15153" width="9.5" style="412" customWidth="1"/>
    <col min="15154" max="15154" width="9.125" style="412" customWidth="1"/>
    <col min="15155" max="15156" width="8.5" style="412" customWidth="1"/>
    <col min="15157" max="15159" width="9.5" style="412" customWidth="1"/>
    <col min="15160" max="15160" width="9.125" style="412" customWidth="1"/>
    <col min="15161" max="15162" width="8.5" style="412" customWidth="1"/>
    <col min="15163" max="15165" width="9.5" style="412" customWidth="1"/>
    <col min="15166" max="15166" width="9.125" style="412" customWidth="1"/>
    <col min="15167" max="15168" width="8.5" style="412" customWidth="1"/>
    <col min="15169" max="15171" width="9.5" style="412" customWidth="1"/>
    <col min="15172" max="15172" width="9.125" style="412" customWidth="1"/>
    <col min="15173" max="15174" width="8.5" style="412" customWidth="1"/>
    <col min="15175" max="15177" width="9.5" style="412" customWidth="1"/>
    <col min="15178" max="15178" width="11.125" style="412" bestFit="1" customWidth="1"/>
    <col min="15179" max="15179" width="10.375" style="412" bestFit="1" customWidth="1"/>
    <col min="15180" max="15180" width="9.375" style="412" bestFit="1" customWidth="1"/>
    <col min="15181" max="15181" width="10.375" style="412" bestFit="1" customWidth="1"/>
    <col min="15182" max="15182" width="10.375" style="412" customWidth="1"/>
    <col min="15183" max="15183" width="11.125" style="412" bestFit="1" customWidth="1"/>
    <col min="15184" max="15184" width="2.875" style="412" customWidth="1"/>
    <col min="15185" max="15185" width="8.625" style="412" bestFit="1" customWidth="1"/>
    <col min="15186" max="15186" width="9" style="412"/>
    <col min="15187" max="15187" width="8.125" style="412" bestFit="1" customWidth="1"/>
    <col min="15188" max="15188" width="9" style="412"/>
    <col min="15189" max="15189" width="8.125" style="412" bestFit="1" customWidth="1"/>
    <col min="15190" max="15190" width="8.625" style="412" bestFit="1" customWidth="1"/>
    <col min="15191" max="15191" width="9.875" style="412" bestFit="1" customWidth="1"/>
    <col min="15192" max="15360" width="9" style="412"/>
    <col min="15361" max="15361" width="35" style="412" customWidth="1"/>
    <col min="15362" max="15362" width="9.125" style="412" customWidth="1"/>
    <col min="15363" max="15364" width="8.5" style="412" customWidth="1"/>
    <col min="15365" max="15367" width="9.5" style="412" customWidth="1"/>
    <col min="15368" max="15368" width="9.125" style="412" customWidth="1"/>
    <col min="15369" max="15370" width="8.5" style="412" customWidth="1"/>
    <col min="15371" max="15373" width="9.5" style="412" customWidth="1"/>
    <col min="15374" max="15374" width="9.125" style="412" customWidth="1"/>
    <col min="15375" max="15376" width="8.5" style="412" customWidth="1"/>
    <col min="15377" max="15379" width="9.5" style="412" customWidth="1"/>
    <col min="15380" max="15380" width="9.125" style="412" customWidth="1"/>
    <col min="15381" max="15382" width="8.5" style="412" customWidth="1"/>
    <col min="15383" max="15385" width="9.5" style="412" customWidth="1"/>
    <col min="15386" max="15386" width="9.125" style="412" customWidth="1"/>
    <col min="15387" max="15388" width="8.5" style="412" customWidth="1"/>
    <col min="15389" max="15391" width="9.5" style="412" customWidth="1"/>
    <col min="15392" max="15392" width="9.125" style="412" customWidth="1"/>
    <col min="15393" max="15394" width="8.5" style="412" customWidth="1"/>
    <col min="15395" max="15397" width="9.5" style="412" customWidth="1"/>
    <col min="15398" max="15398" width="9.125" style="412" customWidth="1"/>
    <col min="15399" max="15400" width="8.5" style="412" customWidth="1"/>
    <col min="15401" max="15403" width="9.5" style="412" customWidth="1"/>
    <col min="15404" max="15404" width="9.125" style="412" customWidth="1"/>
    <col min="15405" max="15406" width="8.5" style="412" customWidth="1"/>
    <col min="15407" max="15409" width="9.5" style="412" customWidth="1"/>
    <col min="15410" max="15410" width="9.125" style="412" customWidth="1"/>
    <col min="15411" max="15412" width="8.5" style="412" customWidth="1"/>
    <col min="15413" max="15415" width="9.5" style="412" customWidth="1"/>
    <col min="15416" max="15416" width="9.125" style="412" customWidth="1"/>
    <col min="15417" max="15418" width="8.5" style="412" customWidth="1"/>
    <col min="15419" max="15421" width="9.5" style="412" customWidth="1"/>
    <col min="15422" max="15422" width="9.125" style="412" customWidth="1"/>
    <col min="15423" max="15424" width="8.5" style="412" customWidth="1"/>
    <col min="15425" max="15427" width="9.5" style="412" customWidth="1"/>
    <col min="15428" max="15428" width="9.125" style="412" customWidth="1"/>
    <col min="15429" max="15430" width="8.5" style="412" customWidth="1"/>
    <col min="15431" max="15433" width="9.5" style="412" customWidth="1"/>
    <col min="15434" max="15434" width="11.125" style="412" bestFit="1" customWidth="1"/>
    <col min="15435" max="15435" width="10.375" style="412" bestFit="1" customWidth="1"/>
    <col min="15436" max="15436" width="9.375" style="412" bestFit="1" customWidth="1"/>
    <col min="15437" max="15437" width="10.375" style="412" bestFit="1" customWidth="1"/>
    <col min="15438" max="15438" width="10.375" style="412" customWidth="1"/>
    <col min="15439" max="15439" width="11.125" style="412" bestFit="1" customWidth="1"/>
    <col min="15440" max="15440" width="2.875" style="412" customWidth="1"/>
    <col min="15441" max="15441" width="8.625" style="412" bestFit="1" customWidth="1"/>
    <col min="15442" max="15442" width="9" style="412"/>
    <col min="15443" max="15443" width="8.125" style="412" bestFit="1" customWidth="1"/>
    <col min="15444" max="15444" width="9" style="412"/>
    <col min="15445" max="15445" width="8.125" style="412" bestFit="1" customWidth="1"/>
    <col min="15446" max="15446" width="8.625" style="412" bestFit="1" customWidth="1"/>
    <col min="15447" max="15447" width="9.875" style="412" bestFit="1" customWidth="1"/>
    <col min="15448" max="15616" width="9" style="412"/>
    <col min="15617" max="15617" width="35" style="412" customWidth="1"/>
    <col min="15618" max="15618" width="9.125" style="412" customWidth="1"/>
    <col min="15619" max="15620" width="8.5" style="412" customWidth="1"/>
    <col min="15621" max="15623" width="9.5" style="412" customWidth="1"/>
    <col min="15624" max="15624" width="9.125" style="412" customWidth="1"/>
    <col min="15625" max="15626" width="8.5" style="412" customWidth="1"/>
    <col min="15627" max="15629" width="9.5" style="412" customWidth="1"/>
    <col min="15630" max="15630" width="9.125" style="412" customWidth="1"/>
    <col min="15631" max="15632" width="8.5" style="412" customWidth="1"/>
    <col min="15633" max="15635" width="9.5" style="412" customWidth="1"/>
    <col min="15636" max="15636" width="9.125" style="412" customWidth="1"/>
    <col min="15637" max="15638" width="8.5" style="412" customWidth="1"/>
    <col min="15639" max="15641" width="9.5" style="412" customWidth="1"/>
    <col min="15642" max="15642" width="9.125" style="412" customWidth="1"/>
    <col min="15643" max="15644" width="8.5" style="412" customWidth="1"/>
    <col min="15645" max="15647" width="9.5" style="412" customWidth="1"/>
    <col min="15648" max="15648" width="9.125" style="412" customWidth="1"/>
    <col min="15649" max="15650" width="8.5" style="412" customWidth="1"/>
    <col min="15651" max="15653" width="9.5" style="412" customWidth="1"/>
    <col min="15654" max="15654" width="9.125" style="412" customWidth="1"/>
    <col min="15655" max="15656" width="8.5" style="412" customWidth="1"/>
    <col min="15657" max="15659" width="9.5" style="412" customWidth="1"/>
    <col min="15660" max="15660" width="9.125" style="412" customWidth="1"/>
    <col min="15661" max="15662" width="8.5" style="412" customWidth="1"/>
    <col min="15663" max="15665" width="9.5" style="412" customWidth="1"/>
    <col min="15666" max="15666" width="9.125" style="412" customWidth="1"/>
    <col min="15667" max="15668" width="8.5" style="412" customWidth="1"/>
    <col min="15669" max="15671" width="9.5" style="412" customWidth="1"/>
    <col min="15672" max="15672" width="9.125" style="412" customWidth="1"/>
    <col min="15673" max="15674" width="8.5" style="412" customWidth="1"/>
    <col min="15675" max="15677" width="9.5" style="412" customWidth="1"/>
    <col min="15678" max="15678" width="9.125" style="412" customWidth="1"/>
    <col min="15679" max="15680" width="8.5" style="412" customWidth="1"/>
    <col min="15681" max="15683" width="9.5" style="412" customWidth="1"/>
    <col min="15684" max="15684" width="9.125" style="412" customWidth="1"/>
    <col min="15685" max="15686" width="8.5" style="412" customWidth="1"/>
    <col min="15687" max="15689" width="9.5" style="412" customWidth="1"/>
    <col min="15690" max="15690" width="11.125" style="412" bestFit="1" customWidth="1"/>
    <col min="15691" max="15691" width="10.375" style="412" bestFit="1" customWidth="1"/>
    <col min="15692" max="15692" width="9.375" style="412" bestFit="1" customWidth="1"/>
    <col min="15693" max="15693" width="10.375" style="412" bestFit="1" customWidth="1"/>
    <col min="15694" max="15694" width="10.375" style="412" customWidth="1"/>
    <col min="15695" max="15695" width="11.125" style="412" bestFit="1" customWidth="1"/>
    <col min="15696" max="15696" width="2.875" style="412" customWidth="1"/>
    <col min="15697" max="15697" width="8.625" style="412" bestFit="1" customWidth="1"/>
    <col min="15698" max="15698" width="9" style="412"/>
    <col min="15699" max="15699" width="8.125" style="412" bestFit="1" customWidth="1"/>
    <col min="15700" max="15700" width="9" style="412"/>
    <col min="15701" max="15701" width="8.125" style="412" bestFit="1" customWidth="1"/>
    <col min="15702" max="15702" width="8.625" style="412" bestFit="1" customWidth="1"/>
    <col min="15703" max="15703" width="9.875" style="412" bestFit="1" customWidth="1"/>
    <col min="15704" max="15872" width="9" style="412"/>
    <col min="15873" max="15873" width="35" style="412" customWidth="1"/>
    <col min="15874" max="15874" width="9.125" style="412" customWidth="1"/>
    <col min="15875" max="15876" width="8.5" style="412" customWidth="1"/>
    <col min="15877" max="15879" width="9.5" style="412" customWidth="1"/>
    <col min="15880" max="15880" width="9.125" style="412" customWidth="1"/>
    <col min="15881" max="15882" width="8.5" style="412" customWidth="1"/>
    <col min="15883" max="15885" width="9.5" style="412" customWidth="1"/>
    <col min="15886" max="15886" width="9.125" style="412" customWidth="1"/>
    <col min="15887" max="15888" width="8.5" style="412" customWidth="1"/>
    <col min="15889" max="15891" width="9.5" style="412" customWidth="1"/>
    <col min="15892" max="15892" width="9.125" style="412" customWidth="1"/>
    <col min="15893" max="15894" width="8.5" style="412" customWidth="1"/>
    <col min="15895" max="15897" width="9.5" style="412" customWidth="1"/>
    <col min="15898" max="15898" width="9.125" style="412" customWidth="1"/>
    <col min="15899" max="15900" width="8.5" style="412" customWidth="1"/>
    <col min="15901" max="15903" width="9.5" style="412" customWidth="1"/>
    <col min="15904" max="15904" width="9.125" style="412" customWidth="1"/>
    <col min="15905" max="15906" width="8.5" style="412" customWidth="1"/>
    <col min="15907" max="15909" width="9.5" style="412" customWidth="1"/>
    <col min="15910" max="15910" width="9.125" style="412" customWidth="1"/>
    <col min="15911" max="15912" width="8.5" style="412" customWidth="1"/>
    <col min="15913" max="15915" width="9.5" style="412" customWidth="1"/>
    <col min="15916" max="15916" width="9.125" style="412" customWidth="1"/>
    <col min="15917" max="15918" width="8.5" style="412" customWidth="1"/>
    <col min="15919" max="15921" width="9.5" style="412" customWidth="1"/>
    <col min="15922" max="15922" width="9.125" style="412" customWidth="1"/>
    <col min="15923" max="15924" width="8.5" style="412" customWidth="1"/>
    <col min="15925" max="15927" width="9.5" style="412" customWidth="1"/>
    <col min="15928" max="15928" width="9.125" style="412" customWidth="1"/>
    <col min="15929" max="15930" width="8.5" style="412" customWidth="1"/>
    <col min="15931" max="15933" width="9.5" style="412" customWidth="1"/>
    <col min="15934" max="15934" width="9.125" style="412" customWidth="1"/>
    <col min="15935" max="15936" width="8.5" style="412" customWidth="1"/>
    <col min="15937" max="15939" width="9.5" style="412" customWidth="1"/>
    <col min="15940" max="15940" width="9.125" style="412" customWidth="1"/>
    <col min="15941" max="15942" width="8.5" style="412" customWidth="1"/>
    <col min="15943" max="15945" width="9.5" style="412" customWidth="1"/>
    <col min="15946" max="15946" width="11.125" style="412" bestFit="1" customWidth="1"/>
    <col min="15947" max="15947" width="10.375" style="412" bestFit="1" customWidth="1"/>
    <col min="15948" max="15948" width="9.375" style="412" bestFit="1" customWidth="1"/>
    <col min="15949" max="15949" width="10.375" style="412" bestFit="1" customWidth="1"/>
    <col min="15950" max="15950" width="10.375" style="412" customWidth="1"/>
    <col min="15951" max="15951" width="11.125" style="412" bestFit="1" customWidth="1"/>
    <col min="15952" max="15952" width="2.875" style="412" customWidth="1"/>
    <col min="15953" max="15953" width="8.625" style="412" bestFit="1" customWidth="1"/>
    <col min="15954" max="15954" width="9" style="412"/>
    <col min="15955" max="15955" width="8.125" style="412" bestFit="1" customWidth="1"/>
    <col min="15956" max="15956" width="9" style="412"/>
    <col min="15957" max="15957" width="8.125" style="412" bestFit="1" customWidth="1"/>
    <col min="15958" max="15958" width="8.625" style="412" bestFit="1" customWidth="1"/>
    <col min="15959" max="15959" width="9.875" style="412" bestFit="1" customWidth="1"/>
    <col min="15960" max="16128" width="9" style="412"/>
    <col min="16129" max="16129" width="35" style="412" customWidth="1"/>
    <col min="16130" max="16130" width="9.125" style="412" customWidth="1"/>
    <col min="16131" max="16132" width="8.5" style="412" customWidth="1"/>
    <col min="16133" max="16135" width="9.5" style="412" customWidth="1"/>
    <col min="16136" max="16136" width="9.125" style="412" customWidth="1"/>
    <col min="16137" max="16138" width="8.5" style="412" customWidth="1"/>
    <col min="16139" max="16141" width="9.5" style="412" customWidth="1"/>
    <col min="16142" max="16142" width="9.125" style="412" customWidth="1"/>
    <col min="16143" max="16144" width="8.5" style="412" customWidth="1"/>
    <col min="16145" max="16147" width="9.5" style="412" customWidth="1"/>
    <col min="16148" max="16148" width="9.125" style="412" customWidth="1"/>
    <col min="16149" max="16150" width="8.5" style="412" customWidth="1"/>
    <col min="16151" max="16153" width="9.5" style="412" customWidth="1"/>
    <col min="16154" max="16154" width="9.125" style="412" customWidth="1"/>
    <col min="16155" max="16156" width="8.5" style="412" customWidth="1"/>
    <col min="16157" max="16159" width="9.5" style="412" customWidth="1"/>
    <col min="16160" max="16160" width="9.125" style="412" customWidth="1"/>
    <col min="16161" max="16162" width="8.5" style="412" customWidth="1"/>
    <col min="16163" max="16165" width="9.5" style="412" customWidth="1"/>
    <col min="16166" max="16166" width="9.125" style="412" customWidth="1"/>
    <col min="16167" max="16168" width="8.5" style="412" customWidth="1"/>
    <col min="16169" max="16171" width="9.5" style="412" customWidth="1"/>
    <col min="16172" max="16172" width="9.125" style="412" customWidth="1"/>
    <col min="16173" max="16174" width="8.5" style="412" customWidth="1"/>
    <col min="16175" max="16177" width="9.5" style="412" customWidth="1"/>
    <col min="16178" max="16178" width="9.125" style="412" customWidth="1"/>
    <col min="16179" max="16180" width="8.5" style="412" customWidth="1"/>
    <col min="16181" max="16183" width="9.5" style="412" customWidth="1"/>
    <col min="16184" max="16184" width="9.125" style="412" customWidth="1"/>
    <col min="16185" max="16186" width="8.5" style="412" customWidth="1"/>
    <col min="16187" max="16189" width="9.5" style="412" customWidth="1"/>
    <col min="16190" max="16190" width="9.125" style="412" customWidth="1"/>
    <col min="16191" max="16192" width="8.5" style="412" customWidth="1"/>
    <col min="16193" max="16195" width="9.5" style="412" customWidth="1"/>
    <col min="16196" max="16196" width="9.125" style="412" customWidth="1"/>
    <col min="16197" max="16198" width="8.5" style="412" customWidth="1"/>
    <col min="16199" max="16201" width="9.5" style="412" customWidth="1"/>
    <col min="16202" max="16202" width="11.125" style="412" bestFit="1" customWidth="1"/>
    <col min="16203" max="16203" width="10.375" style="412" bestFit="1" customWidth="1"/>
    <col min="16204" max="16204" width="9.375" style="412" bestFit="1" customWidth="1"/>
    <col min="16205" max="16205" width="10.375" style="412" bestFit="1" customWidth="1"/>
    <col min="16206" max="16206" width="10.375" style="412" customWidth="1"/>
    <col min="16207" max="16207" width="11.125" style="412" bestFit="1" customWidth="1"/>
    <col min="16208" max="16208" width="2.875" style="412" customWidth="1"/>
    <col min="16209" max="16209" width="8.625" style="412" bestFit="1" customWidth="1"/>
    <col min="16210" max="16210" width="9" style="412"/>
    <col min="16211" max="16211" width="8.125" style="412" bestFit="1" customWidth="1"/>
    <col min="16212" max="16212" width="9" style="412"/>
    <col min="16213" max="16213" width="8.125" style="412" bestFit="1" customWidth="1"/>
    <col min="16214" max="16214" width="8.625" style="412" bestFit="1" customWidth="1"/>
    <col min="16215" max="16215" width="9.875" style="412" bestFit="1" customWidth="1"/>
    <col min="16216" max="16384" width="9" style="412"/>
  </cols>
  <sheetData>
    <row r="1" spans="1:80" s="192" customFormat="1" ht="21.75" x14ac:dyDescent="0.45">
      <c r="A1" s="820" t="s">
        <v>0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820"/>
      <c r="AJ1" s="820"/>
      <c r="AK1" s="820"/>
      <c r="AL1" s="820"/>
      <c r="AM1" s="820"/>
      <c r="AN1" s="820"/>
      <c r="AO1" s="820"/>
      <c r="AP1" s="820"/>
      <c r="AQ1" s="820"/>
      <c r="AR1" s="820"/>
      <c r="AS1" s="820"/>
      <c r="AT1" s="820"/>
      <c r="AU1" s="820"/>
      <c r="AV1" s="820"/>
      <c r="AW1" s="820"/>
      <c r="AX1" s="820"/>
      <c r="AY1" s="820"/>
      <c r="AZ1" s="820"/>
      <c r="BA1" s="820"/>
      <c r="BB1" s="820"/>
      <c r="BC1" s="820"/>
      <c r="BD1" s="820"/>
      <c r="BE1" s="820"/>
      <c r="BF1" s="820"/>
      <c r="BG1" s="820"/>
      <c r="BH1" s="820"/>
      <c r="BI1" s="820"/>
      <c r="BJ1" s="820"/>
      <c r="BK1" s="820"/>
      <c r="BL1" s="820"/>
      <c r="BM1" s="820"/>
      <c r="BN1" s="820"/>
      <c r="BO1" s="820"/>
      <c r="BP1" s="820"/>
      <c r="BQ1" s="820"/>
      <c r="BR1" s="820"/>
      <c r="BS1" s="820"/>
      <c r="BT1" s="820"/>
      <c r="BU1" s="820"/>
      <c r="BV1" s="820"/>
      <c r="BW1" s="820"/>
      <c r="BX1" s="820"/>
      <c r="BY1" s="820"/>
      <c r="BZ1" s="820"/>
      <c r="CA1" s="820"/>
    </row>
    <row r="2" spans="1:80" s="510" customFormat="1" ht="21.75" x14ac:dyDescent="0.45">
      <c r="A2" s="821" t="s">
        <v>1220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821"/>
      <c r="AK2" s="821"/>
      <c r="AL2" s="821"/>
      <c r="AM2" s="821"/>
      <c r="AN2" s="821"/>
      <c r="AO2" s="821"/>
      <c r="AP2" s="821"/>
      <c r="AQ2" s="821"/>
      <c r="AR2" s="821"/>
      <c r="AS2" s="821"/>
      <c r="AT2" s="821"/>
      <c r="AU2" s="821"/>
      <c r="AV2" s="821"/>
      <c r="AW2" s="821"/>
      <c r="AX2" s="821"/>
      <c r="AY2" s="821"/>
      <c r="AZ2" s="821"/>
      <c r="BA2" s="821"/>
      <c r="BB2" s="821"/>
      <c r="BC2" s="821"/>
      <c r="BD2" s="821"/>
      <c r="BE2" s="821"/>
      <c r="BF2" s="821"/>
      <c r="BG2" s="821"/>
      <c r="BH2" s="821"/>
      <c r="BI2" s="821"/>
      <c r="BJ2" s="821"/>
      <c r="BK2" s="821"/>
      <c r="BL2" s="821"/>
      <c r="BM2" s="821"/>
      <c r="BN2" s="821"/>
      <c r="BO2" s="821"/>
      <c r="BP2" s="821"/>
      <c r="BQ2" s="821"/>
      <c r="BR2" s="821"/>
      <c r="BS2" s="821"/>
      <c r="BT2" s="821"/>
      <c r="BU2" s="821"/>
      <c r="BV2" s="821"/>
      <c r="BW2" s="821"/>
      <c r="BX2" s="821"/>
      <c r="BY2" s="821"/>
      <c r="BZ2" s="821"/>
      <c r="CA2" s="821"/>
    </row>
    <row r="3" spans="1:80" s="192" customFormat="1" ht="21.75" x14ac:dyDescent="0.45">
      <c r="A3" s="822" t="s">
        <v>4241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  <c r="AP3" s="822"/>
      <c r="AQ3" s="822"/>
      <c r="AR3" s="822"/>
      <c r="AS3" s="822"/>
      <c r="AT3" s="822"/>
      <c r="AU3" s="822"/>
      <c r="AV3" s="822"/>
      <c r="AW3" s="822"/>
      <c r="AX3" s="822"/>
      <c r="AY3" s="822"/>
      <c r="AZ3" s="822"/>
      <c r="BA3" s="822"/>
      <c r="BB3" s="822"/>
      <c r="BC3" s="822"/>
      <c r="BD3" s="822"/>
      <c r="BE3" s="822"/>
      <c r="BF3" s="822"/>
      <c r="BG3" s="822"/>
      <c r="BH3" s="822"/>
      <c r="BI3" s="822"/>
      <c r="BJ3" s="822"/>
      <c r="BK3" s="822"/>
      <c r="BL3" s="822"/>
      <c r="BM3" s="822"/>
      <c r="BN3" s="822"/>
      <c r="BO3" s="822"/>
      <c r="BP3" s="822"/>
      <c r="BQ3" s="822"/>
      <c r="BR3" s="822"/>
      <c r="BS3" s="822"/>
      <c r="BT3" s="822"/>
      <c r="BU3" s="822"/>
      <c r="BV3" s="822"/>
      <c r="BW3" s="822"/>
      <c r="BX3" s="822"/>
      <c r="BY3" s="822"/>
      <c r="BZ3" s="822"/>
      <c r="CA3" s="822"/>
    </row>
    <row r="4" spans="1:80" s="735" customFormat="1" ht="18" customHeight="1" x14ac:dyDescent="0.4">
      <c r="A4" s="817" t="s">
        <v>3581</v>
      </c>
      <c r="B4" s="811" t="s">
        <v>4242</v>
      </c>
      <c r="C4" s="812"/>
      <c r="D4" s="812"/>
      <c r="E4" s="812"/>
      <c r="F4" s="812"/>
      <c r="G4" s="813"/>
      <c r="H4" s="808" t="s">
        <v>4243</v>
      </c>
      <c r="I4" s="809"/>
      <c r="J4" s="809"/>
      <c r="K4" s="809"/>
      <c r="L4" s="809"/>
      <c r="M4" s="810"/>
      <c r="N4" s="811" t="s">
        <v>4244</v>
      </c>
      <c r="O4" s="812"/>
      <c r="P4" s="812"/>
      <c r="Q4" s="812"/>
      <c r="R4" s="812"/>
      <c r="S4" s="813"/>
      <c r="T4" s="808" t="s">
        <v>3610</v>
      </c>
      <c r="U4" s="809"/>
      <c r="V4" s="809"/>
      <c r="W4" s="809"/>
      <c r="X4" s="809"/>
      <c r="Y4" s="810"/>
      <c r="Z4" s="811" t="s">
        <v>4245</v>
      </c>
      <c r="AA4" s="812"/>
      <c r="AB4" s="812"/>
      <c r="AC4" s="812"/>
      <c r="AD4" s="812"/>
      <c r="AE4" s="813"/>
      <c r="AF4" s="808" t="s">
        <v>4246</v>
      </c>
      <c r="AG4" s="809"/>
      <c r="AH4" s="809"/>
      <c r="AI4" s="809"/>
      <c r="AJ4" s="809"/>
      <c r="AK4" s="810"/>
      <c r="AL4" s="811" t="s">
        <v>4247</v>
      </c>
      <c r="AM4" s="812"/>
      <c r="AN4" s="812"/>
      <c r="AO4" s="812"/>
      <c r="AP4" s="812"/>
      <c r="AQ4" s="813"/>
      <c r="AR4" s="808" t="s">
        <v>4248</v>
      </c>
      <c r="AS4" s="809"/>
      <c r="AT4" s="809"/>
      <c r="AU4" s="809"/>
      <c r="AV4" s="809"/>
      <c r="AW4" s="810"/>
      <c r="AX4" s="811" t="s">
        <v>4249</v>
      </c>
      <c r="AY4" s="812"/>
      <c r="AZ4" s="812"/>
      <c r="BA4" s="812"/>
      <c r="BB4" s="812"/>
      <c r="BC4" s="813"/>
      <c r="BD4" s="808" t="s">
        <v>4250</v>
      </c>
      <c r="BE4" s="809"/>
      <c r="BF4" s="809"/>
      <c r="BG4" s="809"/>
      <c r="BH4" s="809"/>
      <c r="BI4" s="810"/>
      <c r="BJ4" s="811" t="s">
        <v>4251</v>
      </c>
      <c r="BK4" s="812"/>
      <c r="BL4" s="812"/>
      <c r="BM4" s="812"/>
      <c r="BN4" s="812"/>
      <c r="BO4" s="813"/>
      <c r="BP4" s="808" t="s">
        <v>4958</v>
      </c>
      <c r="BQ4" s="809"/>
      <c r="BR4" s="809"/>
      <c r="BS4" s="809"/>
      <c r="BT4" s="809"/>
      <c r="BU4" s="810"/>
      <c r="BV4" s="814" t="s">
        <v>4252</v>
      </c>
      <c r="BW4" s="815"/>
      <c r="BX4" s="815"/>
      <c r="BY4" s="815"/>
      <c r="BZ4" s="815"/>
      <c r="CA4" s="816"/>
    </row>
    <row r="5" spans="1:80" s="367" customFormat="1" ht="18" customHeight="1" x14ac:dyDescent="0.4">
      <c r="A5" s="818"/>
      <c r="B5" s="806" t="s">
        <v>2007</v>
      </c>
      <c r="C5" s="801" t="s">
        <v>3406</v>
      </c>
      <c r="D5" s="802"/>
      <c r="E5" s="802"/>
      <c r="F5" s="803"/>
      <c r="G5" s="804" t="s">
        <v>1231</v>
      </c>
      <c r="H5" s="806" t="s">
        <v>2007</v>
      </c>
      <c r="I5" s="801" t="s">
        <v>3406</v>
      </c>
      <c r="J5" s="802"/>
      <c r="K5" s="802"/>
      <c r="L5" s="803"/>
      <c r="M5" s="804" t="s">
        <v>1231</v>
      </c>
      <c r="N5" s="806" t="s">
        <v>2007</v>
      </c>
      <c r="O5" s="801" t="s">
        <v>3406</v>
      </c>
      <c r="P5" s="802"/>
      <c r="Q5" s="802"/>
      <c r="R5" s="803"/>
      <c r="S5" s="804" t="s">
        <v>1231</v>
      </c>
      <c r="T5" s="806" t="s">
        <v>2007</v>
      </c>
      <c r="U5" s="801" t="s">
        <v>3406</v>
      </c>
      <c r="V5" s="802"/>
      <c r="W5" s="802"/>
      <c r="X5" s="803"/>
      <c r="Y5" s="804" t="s">
        <v>1231</v>
      </c>
      <c r="Z5" s="806" t="s">
        <v>2007</v>
      </c>
      <c r="AA5" s="801" t="s">
        <v>3406</v>
      </c>
      <c r="AB5" s="802"/>
      <c r="AC5" s="802"/>
      <c r="AD5" s="803"/>
      <c r="AE5" s="804" t="s">
        <v>1231</v>
      </c>
      <c r="AF5" s="806" t="s">
        <v>2007</v>
      </c>
      <c r="AG5" s="801" t="s">
        <v>3406</v>
      </c>
      <c r="AH5" s="802"/>
      <c r="AI5" s="802"/>
      <c r="AJ5" s="803"/>
      <c r="AK5" s="804" t="s">
        <v>1231</v>
      </c>
      <c r="AL5" s="806" t="s">
        <v>2007</v>
      </c>
      <c r="AM5" s="801" t="s">
        <v>3406</v>
      </c>
      <c r="AN5" s="802"/>
      <c r="AO5" s="802"/>
      <c r="AP5" s="803"/>
      <c r="AQ5" s="804" t="s">
        <v>1231</v>
      </c>
      <c r="AR5" s="806" t="s">
        <v>2007</v>
      </c>
      <c r="AS5" s="801" t="s">
        <v>3406</v>
      </c>
      <c r="AT5" s="802"/>
      <c r="AU5" s="802"/>
      <c r="AV5" s="803"/>
      <c r="AW5" s="804" t="s">
        <v>1231</v>
      </c>
      <c r="AX5" s="806" t="s">
        <v>2007</v>
      </c>
      <c r="AY5" s="801" t="s">
        <v>3406</v>
      </c>
      <c r="AZ5" s="802"/>
      <c r="BA5" s="802"/>
      <c r="BB5" s="803"/>
      <c r="BC5" s="804" t="s">
        <v>1231</v>
      </c>
      <c r="BD5" s="806" t="s">
        <v>2007</v>
      </c>
      <c r="BE5" s="801" t="s">
        <v>3406</v>
      </c>
      <c r="BF5" s="802"/>
      <c r="BG5" s="802"/>
      <c r="BH5" s="803"/>
      <c r="BI5" s="804" t="s">
        <v>1231</v>
      </c>
      <c r="BJ5" s="806" t="s">
        <v>2007</v>
      </c>
      <c r="BK5" s="801" t="s">
        <v>3406</v>
      </c>
      <c r="BL5" s="802"/>
      <c r="BM5" s="802"/>
      <c r="BN5" s="803"/>
      <c r="BO5" s="804" t="s">
        <v>1231</v>
      </c>
      <c r="BP5" s="806" t="s">
        <v>2007</v>
      </c>
      <c r="BQ5" s="801" t="s">
        <v>3406</v>
      </c>
      <c r="BR5" s="802"/>
      <c r="BS5" s="802"/>
      <c r="BT5" s="803"/>
      <c r="BU5" s="804" t="s">
        <v>1231</v>
      </c>
      <c r="BV5" s="792" t="s">
        <v>2007</v>
      </c>
      <c r="BW5" s="794" t="s">
        <v>3406</v>
      </c>
      <c r="BX5" s="795"/>
      <c r="BY5" s="796"/>
      <c r="BZ5" s="797" t="s">
        <v>3407</v>
      </c>
      <c r="CA5" s="799" t="s">
        <v>1231</v>
      </c>
    </row>
    <row r="6" spans="1:80" s="416" customFormat="1" ht="57" x14ac:dyDescent="0.35">
      <c r="A6" s="819"/>
      <c r="B6" s="807"/>
      <c r="C6" s="511" t="s">
        <v>3415</v>
      </c>
      <c r="D6" s="511" t="s">
        <v>3413</v>
      </c>
      <c r="E6" s="511" t="s">
        <v>3544</v>
      </c>
      <c r="F6" s="640" t="s">
        <v>3407</v>
      </c>
      <c r="G6" s="805"/>
      <c r="H6" s="807"/>
      <c r="I6" s="511" t="s">
        <v>3415</v>
      </c>
      <c r="J6" s="511" t="s">
        <v>3413</v>
      </c>
      <c r="K6" s="511" t="s">
        <v>3544</v>
      </c>
      <c r="L6" s="640" t="s">
        <v>3407</v>
      </c>
      <c r="M6" s="805"/>
      <c r="N6" s="807"/>
      <c r="O6" s="511" t="s">
        <v>3415</v>
      </c>
      <c r="P6" s="511" t="s">
        <v>3413</v>
      </c>
      <c r="Q6" s="511" t="s">
        <v>3544</v>
      </c>
      <c r="R6" s="640" t="s">
        <v>3407</v>
      </c>
      <c r="S6" s="805"/>
      <c r="T6" s="807"/>
      <c r="U6" s="511" t="s">
        <v>3415</v>
      </c>
      <c r="V6" s="511" t="s">
        <v>3413</v>
      </c>
      <c r="W6" s="511" t="s">
        <v>3544</v>
      </c>
      <c r="X6" s="640" t="s">
        <v>3407</v>
      </c>
      <c r="Y6" s="805"/>
      <c r="Z6" s="807"/>
      <c r="AA6" s="511" t="s">
        <v>3415</v>
      </c>
      <c r="AB6" s="511" t="s">
        <v>3413</v>
      </c>
      <c r="AC6" s="511" t="s">
        <v>3544</v>
      </c>
      <c r="AD6" s="640" t="s">
        <v>3407</v>
      </c>
      <c r="AE6" s="805"/>
      <c r="AF6" s="807"/>
      <c r="AG6" s="511" t="s">
        <v>3415</v>
      </c>
      <c r="AH6" s="511" t="s">
        <v>3413</v>
      </c>
      <c r="AI6" s="511" t="s">
        <v>3544</v>
      </c>
      <c r="AJ6" s="640" t="s">
        <v>3407</v>
      </c>
      <c r="AK6" s="805"/>
      <c r="AL6" s="807"/>
      <c r="AM6" s="511" t="s">
        <v>3415</v>
      </c>
      <c r="AN6" s="511" t="s">
        <v>3413</v>
      </c>
      <c r="AO6" s="511" t="s">
        <v>3544</v>
      </c>
      <c r="AP6" s="640" t="s">
        <v>3407</v>
      </c>
      <c r="AQ6" s="805"/>
      <c r="AR6" s="807"/>
      <c r="AS6" s="511" t="s">
        <v>3415</v>
      </c>
      <c r="AT6" s="511" t="s">
        <v>3413</v>
      </c>
      <c r="AU6" s="511" t="s">
        <v>3544</v>
      </c>
      <c r="AV6" s="640" t="s">
        <v>3407</v>
      </c>
      <c r="AW6" s="805"/>
      <c r="AX6" s="807"/>
      <c r="AY6" s="511" t="s">
        <v>3415</v>
      </c>
      <c r="AZ6" s="511" t="s">
        <v>3413</v>
      </c>
      <c r="BA6" s="511" t="s">
        <v>3544</v>
      </c>
      <c r="BB6" s="640" t="s">
        <v>3407</v>
      </c>
      <c r="BC6" s="805"/>
      <c r="BD6" s="807"/>
      <c r="BE6" s="511" t="s">
        <v>3415</v>
      </c>
      <c r="BF6" s="511" t="s">
        <v>3413</v>
      </c>
      <c r="BG6" s="511" t="s">
        <v>3544</v>
      </c>
      <c r="BH6" s="640" t="s">
        <v>3407</v>
      </c>
      <c r="BI6" s="805"/>
      <c r="BJ6" s="807"/>
      <c r="BK6" s="511" t="s">
        <v>3415</v>
      </c>
      <c r="BL6" s="511" t="s">
        <v>3413</v>
      </c>
      <c r="BM6" s="511" t="s">
        <v>3544</v>
      </c>
      <c r="BN6" s="640" t="s">
        <v>3407</v>
      </c>
      <c r="BO6" s="805"/>
      <c r="BP6" s="807"/>
      <c r="BQ6" s="511" t="s">
        <v>3415</v>
      </c>
      <c r="BR6" s="511" t="s">
        <v>3413</v>
      </c>
      <c r="BS6" s="511" t="s">
        <v>3544</v>
      </c>
      <c r="BT6" s="640" t="s">
        <v>3407</v>
      </c>
      <c r="BU6" s="805"/>
      <c r="BV6" s="793"/>
      <c r="BW6" s="549" t="s">
        <v>3415</v>
      </c>
      <c r="BX6" s="549" t="s">
        <v>3413</v>
      </c>
      <c r="BY6" s="549" t="s">
        <v>3544</v>
      </c>
      <c r="BZ6" s="798"/>
      <c r="CA6" s="800"/>
    </row>
    <row r="7" spans="1:80" s="367" customFormat="1" ht="21" x14ac:dyDescent="0.45">
      <c r="A7" s="361" t="s">
        <v>2009</v>
      </c>
      <c r="B7" s="512">
        <v>263000</v>
      </c>
      <c r="C7" s="512">
        <v>6575</v>
      </c>
      <c r="D7" s="512">
        <v>5260</v>
      </c>
      <c r="E7" s="512">
        <v>3945</v>
      </c>
      <c r="F7" s="512">
        <f>SUM(C7:E7)</f>
        <v>15780</v>
      </c>
      <c r="G7" s="512">
        <f>SUM(B7-F7)</f>
        <v>247220</v>
      </c>
      <c r="H7" s="512">
        <v>583400</v>
      </c>
      <c r="I7" s="512">
        <v>14585</v>
      </c>
      <c r="J7" s="512">
        <v>11668</v>
      </c>
      <c r="K7" s="512">
        <v>8751</v>
      </c>
      <c r="L7" s="512">
        <f>SUM(I7:K7)</f>
        <v>35004</v>
      </c>
      <c r="M7" s="512">
        <f>SUM(H7-L7)</f>
        <v>548396</v>
      </c>
      <c r="N7" s="512">
        <v>264000</v>
      </c>
      <c r="O7" s="512">
        <v>6600</v>
      </c>
      <c r="P7" s="512">
        <v>5280</v>
      </c>
      <c r="Q7" s="512">
        <v>3960</v>
      </c>
      <c r="R7" s="512">
        <f>SUM(O7:Q7)</f>
        <v>15840</v>
      </c>
      <c r="S7" s="512">
        <f>SUM(N7-R7)</f>
        <v>248160</v>
      </c>
      <c r="T7" s="512">
        <v>104000</v>
      </c>
      <c r="U7" s="512">
        <v>2600</v>
      </c>
      <c r="V7" s="512">
        <v>2080</v>
      </c>
      <c r="W7" s="512">
        <v>1560</v>
      </c>
      <c r="X7" s="512">
        <f>SUM(U7:W7)</f>
        <v>6240</v>
      </c>
      <c r="Y7" s="512">
        <f>SUM(T7-X7)</f>
        <v>97760</v>
      </c>
      <c r="Z7" s="512">
        <v>242000</v>
      </c>
      <c r="AA7" s="512">
        <v>7700</v>
      </c>
      <c r="AB7" s="512">
        <v>5740</v>
      </c>
      <c r="AC7" s="512">
        <v>4080</v>
      </c>
      <c r="AD7" s="512">
        <f>SUM(AA7:AC7)</f>
        <v>17520</v>
      </c>
      <c r="AE7" s="512">
        <f>SUM(Z7-AD7)</f>
        <v>224480</v>
      </c>
      <c r="AF7" s="512">
        <v>38000</v>
      </c>
      <c r="AG7" s="512">
        <v>3040</v>
      </c>
      <c r="AH7" s="512">
        <v>1900</v>
      </c>
      <c r="AI7" s="512">
        <v>1140</v>
      </c>
      <c r="AJ7" s="512">
        <f>SUM(AG7:AI7)</f>
        <v>6080</v>
      </c>
      <c r="AK7" s="512">
        <f>SUM(AF7-AJ7)</f>
        <v>31920</v>
      </c>
      <c r="AL7" s="512">
        <v>96000</v>
      </c>
      <c r="AM7" s="512">
        <v>2400</v>
      </c>
      <c r="AN7" s="512">
        <v>1920</v>
      </c>
      <c r="AO7" s="512">
        <v>1440</v>
      </c>
      <c r="AP7" s="512">
        <f>SUM(AM7:AO7)</f>
        <v>5760</v>
      </c>
      <c r="AQ7" s="512">
        <f>SUM(AL7-AP7)</f>
        <v>90240</v>
      </c>
      <c r="AR7" s="512">
        <v>0</v>
      </c>
      <c r="AS7" s="512">
        <v>0</v>
      </c>
      <c r="AT7" s="512">
        <v>0</v>
      </c>
      <c r="AU7" s="512">
        <v>0</v>
      </c>
      <c r="AV7" s="512">
        <f>SUM(AS7:AU7)</f>
        <v>0</v>
      </c>
      <c r="AW7" s="512">
        <f>SUM(AR7-AV7)</f>
        <v>0</v>
      </c>
      <c r="AX7" s="512">
        <v>392300</v>
      </c>
      <c r="AY7" s="512">
        <v>12365</v>
      </c>
      <c r="AZ7" s="512">
        <v>9241</v>
      </c>
      <c r="BA7" s="512">
        <v>6582</v>
      </c>
      <c r="BB7" s="512">
        <f>SUM(AY7:BA7)</f>
        <v>28188</v>
      </c>
      <c r="BC7" s="512">
        <f>SUM(AX7-BB7)</f>
        <v>364112</v>
      </c>
      <c r="BD7" s="512">
        <v>0</v>
      </c>
      <c r="BE7" s="512">
        <v>0</v>
      </c>
      <c r="BF7" s="512">
        <v>0</v>
      </c>
      <c r="BG7" s="512">
        <v>0</v>
      </c>
      <c r="BH7" s="512">
        <f>SUM(BE7:BG7)</f>
        <v>0</v>
      </c>
      <c r="BI7" s="512">
        <f>SUM(BD7-BH7)</f>
        <v>0</v>
      </c>
      <c r="BJ7" s="512">
        <v>12250</v>
      </c>
      <c r="BK7" s="512">
        <v>980</v>
      </c>
      <c r="BL7" s="512">
        <v>612.5</v>
      </c>
      <c r="BM7" s="512">
        <v>367.5</v>
      </c>
      <c r="BN7" s="512">
        <f>SUM(BK7:BM7)</f>
        <v>1960</v>
      </c>
      <c r="BO7" s="512">
        <f>SUM(BJ7-BN7)</f>
        <v>10290</v>
      </c>
      <c r="BP7" s="512">
        <v>117000</v>
      </c>
      <c r="BQ7" s="512">
        <v>3860</v>
      </c>
      <c r="BR7" s="512">
        <v>2850</v>
      </c>
      <c r="BS7" s="512">
        <v>2010</v>
      </c>
      <c r="BT7" s="512">
        <f>SUM(BQ7:BS7)</f>
        <v>8720</v>
      </c>
      <c r="BU7" s="512">
        <f>SUM(BP7-BT7)</f>
        <v>108280</v>
      </c>
      <c r="BV7" s="366">
        <f>SUM(B7+H7+N7+T7+Z7+AF7+AL7+AR7+AX7+BD7+BJ7+BP7)</f>
        <v>2111950</v>
      </c>
      <c r="BW7" s="366">
        <f>SUM(C7+I7+O7+U7+AA7+AG7+AM7+AS7+AY7+BE7+BK7+BQ7)</f>
        <v>60705</v>
      </c>
      <c r="BX7" s="366">
        <f>SUM(D7+J7+P7+V7+AB7+AH7+AN7+AT7+AZ7+BF7+BL7+BR7)</f>
        <v>46551.5</v>
      </c>
      <c r="BY7" s="366">
        <f>SUM(E7+K7+Q7+W7+AC7+AI7+AO7+AU7+BA7+BG7+BM7+BS7)</f>
        <v>33835.5</v>
      </c>
      <c r="BZ7" s="366">
        <f>SUM(BW7:BY7)</f>
        <v>141092</v>
      </c>
      <c r="CA7" s="366">
        <f>SUM(BV7-BZ7)</f>
        <v>1970858</v>
      </c>
      <c r="CB7" s="514"/>
    </row>
    <row r="8" spans="1:80" s="367" customFormat="1" ht="21" x14ac:dyDescent="0.45">
      <c r="A8" s="361" t="s">
        <v>2010</v>
      </c>
      <c r="B8" s="512">
        <v>0</v>
      </c>
      <c r="C8" s="512">
        <v>0</v>
      </c>
      <c r="D8" s="512">
        <v>0</v>
      </c>
      <c r="E8" s="512">
        <v>0</v>
      </c>
      <c r="F8" s="512">
        <f t="shared" ref="F8:F31" si="0">SUM(C8:E8)</f>
        <v>0</v>
      </c>
      <c r="G8" s="512">
        <f t="shared" ref="G8:G31" si="1">SUM(B8-F8)</f>
        <v>0</v>
      </c>
      <c r="H8" s="512">
        <v>0</v>
      </c>
      <c r="I8" s="512">
        <v>0</v>
      </c>
      <c r="J8" s="512">
        <v>0</v>
      </c>
      <c r="K8" s="512">
        <v>0</v>
      </c>
      <c r="L8" s="512">
        <f t="shared" ref="L8:L31" si="2">SUM(I8:K8)</f>
        <v>0</v>
      </c>
      <c r="M8" s="512">
        <f t="shared" ref="M8:M31" si="3">SUM(H8-L8)</f>
        <v>0</v>
      </c>
      <c r="N8" s="512">
        <v>0</v>
      </c>
      <c r="O8" s="512">
        <v>0</v>
      </c>
      <c r="P8" s="512">
        <v>0</v>
      </c>
      <c r="Q8" s="512">
        <v>0</v>
      </c>
      <c r="R8" s="512">
        <f t="shared" ref="R8:R31" si="4">SUM(O8:Q8)</f>
        <v>0</v>
      </c>
      <c r="S8" s="512">
        <f t="shared" ref="S8:S31" si="5">SUM(N8-R8)</f>
        <v>0</v>
      </c>
      <c r="T8" s="512">
        <v>0</v>
      </c>
      <c r="U8" s="512">
        <v>0</v>
      </c>
      <c r="V8" s="512">
        <v>0</v>
      </c>
      <c r="W8" s="512">
        <v>0</v>
      </c>
      <c r="X8" s="512">
        <f t="shared" ref="X8:X31" si="6">SUM(U8:W8)</f>
        <v>0</v>
      </c>
      <c r="Y8" s="512">
        <f t="shared" ref="Y8:Y31" si="7">SUM(T8-X8)</f>
        <v>0</v>
      </c>
      <c r="Z8" s="512">
        <v>260500</v>
      </c>
      <c r="AA8" s="512">
        <v>6512.5</v>
      </c>
      <c r="AB8" s="512">
        <v>5210</v>
      </c>
      <c r="AC8" s="512">
        <v>3907.5</v>
      </c>
      <c r="AD8" s="512">
        <f t="shared" ref="AD8:AD31" si="8">SUM(AA8:AC8)</f>
        <v>15630</v>
      </c>
      <c r="AE8" s="512">
        <f t="shared" ref="AE8:AE31" si="9">SUM(Z8-AD8)</f>
        <v>244870</v>
      </c>
      <c r="AF8" s="512">
        <v>0</v>
      </c>
      <c r="AG8" s="512">
        <v>0</v>
      </c>
      <c r="AH8" s="512">
        <v>0</v>
      </c>
      <c r="AI8" s="512">
        <v>0</v>
      </c>
      <c r="AJ8" s="512">
        <f t="shared" ref="AJ8:AJ31" si="10">SUM(AG8:AI8)</f>
        <v>0</v>
      </c>
      <c r="AK8" s="512">
        <f t="shared" ref="AK8:AK31" si="11">SUM(AF8-AJ8)</f>
        <v>0</v>
      </c>
      <c r="AL8" s="512">
        <v>0</v>
      </c>
      <c r="AM8" s="512">
        <v>0</v>
      </c>
      <c r="AN8" s="512">
        <v>0</v>
      </c>
      <c r="AO8" s="512">
        <v>0</v>
      </c>
      <c r="AP8" s="512">
        <f t="shared" ref="AP8:AP31" si="12">SUM(AM8:AO8)</f>
        <v>0</v>
      </c>
      <c r="AQ8" s="512">
        <f t="shared" ref="AQ8:AQ31" si="13">SUM(AL8-AP8)</f>
        <v>0</v>
      </c>
      <c r="AR8" s="512">
        <v>521000</v>
      </c>
      <c r="AS8" s="512">
        <v>13025</v>
      </c>
      <c r="AT8" s="512">
        <v>10420</v>
      </c>
      <c r="AU8" s="512">
        <v>7815</v>
      </c>
      <c r="AV8" s="512">
        <f t="shared" ref="AV8:AV31" si="14">SUM(AS8:AU8)</f>
        <v>31260</v>
      </c>
      <c r="AW8" s="512">
        <f t="shared" ref="AW8:AW31" si="15">SUM(AR8-AV8)</f>
        <v>489740</v>
      </c>
      <c r="AX8" s="512">
        <v>278500</v>
      </c>
      <c r="AY8" s="512">
        <v>7952.5</v>
      </c>
      <c r="AZ8" s="512">
        <v>6110</v>
      </c>
      <c r="BA8" s="512">
        <v>4447.5</v>
      </c>
      <c r="BB8" s="512">
        <f t="shared" ref="BB8:BB31" si="16">SUM(AY8:BA8)</f>
        <v>18510</v>
      </c>
      <c r="BC8" s="512">
        <f t="shared" ref="BC8:BC31" si="17">SUM(AX8-BB8)</f>
        <v>259990</v>
      </c>
      <c r="BD8" s="512">
        <v>0</v>
      </c>
      <c r="BE8" s="512">
        <v>0</v>
      </c>
      <c r="BF8" s="512">
        <v>0</v>
      </c>
      <c r="BG8" s="512">
        <v>0</v>
      </c>
      <c r="BH8" s="512">
        <f t="shared" ref="BH8:BH31" si="18">SUM(BE8:BG8)</f>
        <v>0</v>
      </c>
      <c r="BI8" s="512">
        <f t="shared" ref="BI8:BI31" si="19">SUM(BD8-BH8)</f>
        <v>0</v>
      </c>
      <c r="BJ8" s="512">
        <v>80000</v>
      </c>
      <c r="BK8" s="512">
        <v>6400</v>
      </c>
      <c r="BL8" s="512">
        <v>4000</v>
      </c>
      <c r="BM8" s="512">
        <v>2400</v>
      </c>
      <c r="BN8" s="512">
        <f t="shared" ref="BN8:BN31" si="20">SUM(BK8:BM8)</f>
        <v>12800</v>
      </c>
      <c r="BO8" s="512">
        <f t="shared" ref="BO8:BO31" si="21">SUM(BJ8-BN8)</f>
        <v>67200</v>
      </c>
      <c r="BP8" s="512">
        <v>0</v>
      </c>
      <c r="BQ8" s="512">
        <v>0</v>
      </c>
      <c r="BR8" s="512">
        <v>0</v>
      </c>
      <c r="BS8" s="512">
        <v>0</v>
      </c>
      <c r="BT8" s="512">
        <f t="shared" ref="BT8:BT31" si="22">SUM(BQ8:BS8)</f>
        <v>0</v>
      </c>
      <c r="BU8" s="512">
        <f t="shared" ref="BU8:BU31" si="23">SUM(BP8-BT8)</f>
        <v>0</v>
      </c>
      <c r="BV8" s="366">
        <f t="shared" ref="BV8:BY31" si="24">SUM(B8+H8+N8+T8+Z8+AF8+AL8+AR8+AX8+BD8+BJ8+BP8)</f>
        <v>1140000</v>
      </c>
      <c r="BW8" s="366">
        <f t="shared" si="24"/>
        <v>33890</v>
      </c>
      <c r="BX8" s="366">
        <f t="shared" si="24"/>
        <v>25740</v>
      </c>
      <c r="BY8" s="366">
        <f t="shared" si="24"/>
        <v>18570</v>
      </c>
      <c r="BZ8" s="366">
        <f t="shared" ref="BZ8:BZ31" si="25">SUM(BW8:BY8)</f>
        <v>78200</v>
      </c>
      <c r="CA8" s="366">
        <f t="shared" ref="CA8:CA31" si="26">SUM(BV8-BZ8)</f>
        <v>1061800</v>
      </c>
      <c r="CB8" s="514"/>
    </row>
    <row r="9" spans="1:80" s="367" customFormat="1" ht="21" x14ac:dyDescent="0.45">
      <c r="A9" s="361" t="s">
        <v>2011</v>
      </c>
      <c r="B9" s="512">
        <v>0</v>
      </c>
      <c r="C9" s="512">
        <v>0</v>
      </c>
      <c r="D9" s="512">
        <v>0</v>
      </c>
      <c r="E9" s="512">
        <v>0</v>
      </c>
      <c r="F9" s="512">
        <f t="shared" si="0"/>
        <v>0</v>
      </c>
      <c r="G9" s="512">
        <f t="shared" si="1"/>
        <v>0</v>
      </c>
      <c r="H9" s="512">
        <v>0</v>
      </c>
      <c r="I9" s="512">
        <v>0</v>
      </c>
      <c r="J9" s="512">
        <v>0</v>
      </c>
      <c r="K9" s="512">
        <v>0</v>
      </c>
      <c r="L9" s="512">
        <f t="shared" si="2"/>
        <v>0</v>
      </c>
      <c r="M9" s="512">
        <f t="shared" si="3"/>
        <v>0</v>
      </c>
      <c r="N9" s="512">
        <v>0</v>
      </c>
      <c r="O9" s="512">
        <v>0</v>
      </c>
      <c r="P9" s="512">
        <v>0</v>
      </c>
      <c r="Q9" s="512">
        <v>0</v>
      </c>
      <c r="R9" s="512">
        <f t="shared" si="4"/>
        <v>0</v>
      </c>
      <c r="S9" s="512">
        <f t="shared" si="5"/>
        <v>0</v>
      </c>
      <c r="T9" s="512">
        <v>0</v>
      </c>
      <c r="U9" s="512">
        <v>0</v>
      </c>
      <c r="V9" s="512">
        <v>0</v>
      </c>
      <c r="W9" s="512">
        <v>0</v>
      </c>
      <c r="X9" s="512">
        <f t="shared" si="6"/>
        <v>0</v>
      </c>
      <c r="Y9" s="512">
        <f t="shared" si="7"/>
        <v>0</v>
      </c>
      <c r="Z9" s="512">
        <v>0</v>
      </c>
      <c r="AA9" s="512">
        <v>0</v>
      </c>
      <c r="AB9" s="512">
        <v>0</v>
      </c>
      <c r="AC9" s="512">
        <v>0</v>
      </c>
      <c r="AD9" s="512">
        <f t="shared" si="8"/>
        <v>0</v>
      </c>
      <c r="AE9" s="512">
        <f t="shared" si="9"/>
        <v>0</v>
      </c>
      <c r="AF9" s="512">
        <v>0</v>
      </c>
      <c r="AG9" s="512">
        <v>0</v>
      </c>
      <c r="AH9" s="512">
        <v>0</v>
      </c>
      <c r="AI9" s="512">
        <v>0</v>
      </c>
      <c r="AJ9" s="512">
        <f t="shared" si="10"/>
        <v>0</v>
      </c>
      <c r="AK9" s="512">
        <f t="shared" si="11"/>
        <v>0</v>
      </c>
      <c r="AL9" s="512">
        <v>0</v>
      </c>
      <c r="AM9" s="512">
        <v>0</v>
      </c>
      <c r="AN9" s="512">
        <v>0</v>
      </c>
      <c r="AO9" s="512">
        <v>0</v>
      </c>
      <c r="AP9" s="512">
        <f t="shared" si="12"/>
        <v>0</v>
      </c>
      <c r="AQ9" s="512">
        <f t="shared" si="13"/>
        <v>0</v>
      </c>
      <c r="AR9" s="512">
        <v>0</v>
      </c>
      <c r="AS9" s="512">
        <v>0</v>
      </c>
      <c r="AT9" s="512">
        <v>0</v>
      </c>
      <c r="AU9" s="512">
        <v>0</v>
      </c>
      <c r="AV9" s="512">
        <f t="shared" si="14"/>
        <v>0</v>
      </c>
      <c r="AW9" s="512">
        <f t="shared" si="15"/>
        <v>0</v>
      </c>
      <c r="AX9" s="512">
        <v>0</v>
      </c>
      <c r="AY9" s="512">
        <v>0</v>
      </c>
      <c r="AZ9" s="512">
        <v>0</v>
      </c>
      <c r="BA9" s="512">
        <v>0</v>
      </c>
      <c r="BB9" s="512">
        <f t="shared" si="16"/>
        <v>0</v>
      </c>
      <c r="BC9" s="512">
        <f t="shared" si="17"/>
        <v>0</v>
      </c>
      <c r="BD9" s="512">
        <v>0</v>
      </c>
      <c r="BE9" s="512">
        <v>0</v>
      </c>
      <c r="BF9" s="512">
        <v>0</v>
      </c>
      <c r="BG9" s="512">
        <v>0</v>
      </c>
      <c r="BH9" s="512">
        <f t="shared" si="18"/>
        <v>0</v>
      </c>
      <c r="BI9" s="512">
        <f t="shared" si="19"/>
        <v>0</v>
      </c>
      <c r="BJ9" s="512">
        <v>0</v>
      </c>
      <c r="BK9" s="512">
        <v>0</v>
      </c>
      <c r="BL9" s="512">
        <v>0</v>
      </c>
      <c r="BM9" s="512">
        <v>0</v>
      </c>
      <c r="BN9" s="512">
        <f t="shared" si="20"/>
        <v>0</v>
      </c>
      <c r="BO9" s="512">
        <f t="shared" si="21"/>
        <v>0</v>
      </c>
      <c r="BP9" s="512">
        <v>256000</v>
      </c>
      <c r="BQ9" s="512">
        <v>20480</v>
      </c>
      <c r="BR9" s="512">
        <v>12800</v>
      </c>
      <c r="BS9" s="512">
        <v>7680</v>
      </c>
      <c r="BT9" s="512">
        <f t="shared" si="22"/>
        <v>40960</v>
      </c>
      <c r="BU9" s="512">
        <f t="shared" si="23"/>
        <v>215040</v>
      </c>
      <c r="BV9" s="366">
        <f t="shared" si="24"/>
        <v>256000</v>
      </c>
      <c r="BW9" s="366">
        <f t="shared" si="24"/>
        <v>20480</v>
      </c>
      <c r="BX9" s="366">
        <f t="shared" si="24"/>
        <v>12800</v>
      </c>
      <c r="BY9" s="366">
        <f t="shared" si="24"/>
        <v>7680</v>
      </c>
      <c r="BZ9" s="366">
        <f t="shared" si="25"/>
        <v>40960</v>
      </c>
      <c r="CA9" s="366">
        <f t="shared" si="26"/>
        <v>215040</v>
      </c>
      <c r="CB9" s="514"/>
    </row>
    <row r="10" spans="1:80" s="367" customFormat="1" ht="21" x14ac:dyDescent="0.45">
      <c r="A10" s="361" t="s">
        <v>2012</v>
      </c>
      <c r="B10" s="512">
        <v>0</v>
      </c>
      <c r="C10" s="512">
        <v>0</v>
      </c>
      <c r="D10" s="512">
        <v>0</v>
      </c>
      <c r="E10" s="512">
        <v>0</v>
      </c>
      <c r="F10" s="512">
        <f t="shared" si="0"/>
        <v>0</v>
      </c>
      <c r="G10" s="512">
        <f t="shared" si="1"/>
        <v>0</v>
      </c>
      <c r="H10" s="512">
        <v>25200</v>
      </c>
      <c r="I10" s="512">
        <v>630</v>
      </c>
      <c r="J10" s="512">
        <v>504</v>
      </c>
      <c r="K10" s="512">
        <v>378</v>
      </c>
      <c r="L10" s="512">
        <f t="shared" si="2"/>
        <v>1512</v>
      </c>
      <c r="M10" s="512">
        <f t="shared" si="3"/>
        <v>23688</v>
      </c>
      <c r="N10" s="512">
        <v>134700</v>
      </c>
      <c r="O10" s="512">
        <v>10776</v>
      </c>
      <c r="P10" s="512">
        <v>6735</v>
      </c>
      <c r="Q10" s="512">
        <v>4041</v>
      </c>
      <c r="R10" s="512">
        <f t="shared" si="4"/>
        <v>21552</v>
      </c>
      <c r="S10" s="512">
        <f t="shared" si="5"/>
        <v>113148</v>
      </c>
      <c r="T10" s="512">
        <v>0</v>
      </c>
      <c r="U10" s="512">
        <v>0</v>
      </c>
      <c r="V10" s="512">
        <v>0</v>
      </c>
      <c r="W10" s="512">
        <v>0</v>
      </c>
      <c r="X10" s="512">
        <f t="shared" si="6"/>
        <v>0</v>
      </c>
      <c r="Y10" s="512">
        <f t="shared" si="7"/>
        <v>0</v>
      </c>
      <c r="Z10" s="512">
        <v>201800</v>
      </c>
      <c r="AA10" s="512">
        <v>15594</v>
      </c>
      <c r="AB10" s="512">
        <v>9790</v>
      </c>
      <c r="AC10" s="512">
        <v>5904</v>
      </c>
      <c r="AD10" s="512">
        <f t="shared" si="8"/>
        <v>31288</v>
      </c>
      <c r="AE10" s="512">
        <f t="shared" si="9"/>
        <v>170512</v>
      </c>
      <c r="AF10" s="512">
        <v>53000</v>
      </c>
      <c r="AG10" s="512">
        <v>1325</v>
      </c>
      <c r="AH10" s="512">
        <v>1060</v>
      </c>
      <c r="AI10" s="512">
        <v>795</v>
      </c>
      <c r="AJ10" s="512">
        <f t="shared" si="10"/>
        <v>3180</v>
      </c>
      <c r="AK10" s="512">
        <f t="shared" si="11"/>
        <v>49820</v>
      </c>
      <c r="AL10" s="512">
        <v>0</v>
      </c>
      <c r="AM10" s="512">
        <v>0</v>
      </c>
      <c r="AN10" s="512">
        <v>0</v>
      </c>
      <c r="AO10" s="512">
        <v>0</v>
      </c>
      <c r="AP10" s="512">
        <f t="shared" si="12"/>
        <v>0</v>
      </c>
      <c r="AQ10" s="512">
        <f t="shared" si="13"/>
        <v>0</v>
      </c>
      <c r="AR10" s="512">
        <v>367600</v>
      </c>
      <c r="AS10" s="512">
        <v>15438</v>
      </c>
      <c r="AT10" s="512">
        <v>10760</v>
      </c>
      <c r="AU10" s="512">
        <v>7218</v>
      </c>
      <c r="AV10" s="512">
        <f t="shared" si="14"/>
        <v>33416</v>
      </c>
      <c r="AW10" s="512">
        <f t="shared" si="15"/>
        <v>334184</v>
      </c>
      <c r="AX10" s="512">
        <v>4500</v>
      </c>
      <c r="AY10" s="512">
        <v>360</v>
      </c>
      <c r="AZ10" s="512">
        <v>225</v>
      </c>
      <c r="BA10" s="512">
        <v>135</v>
      </c>
      <c r="BB10" s="512">
        <f t="shared" si="16"/>
        <v>720</v>
      </c>
      <c r="BC10" s="512">
        <f t="shared" si="17"/>
        <v>3780</v>
      </c>
      <c r="BD10" s="512">
        <v>239601.58</v>
      </c>
      <c r="BE10" s="512">
        <v>7024.0394999999999</v>
      </c>
      <c r="BF10" s="512">
        <v>5356.0316000000003</v>
      </c>
      <c r="BG10" s="512">
        <v>3876.0236999999997</v>
      </c>
      <c r="BH10" s="512">
        <f t="shared" si="18"/>
        <v>16256.094800000001</v>
      </c>
      <c r="BI10" s="512">
        <f t="shared" si="19"/>
        <v>223345.4852</v>
      </c>
      <c r="BJ10" s="512">
        <v>153800</v>
      </c>
      <c r="BK10" s="512">
        <v>11726.5</v>
      </c>
      <c r="BL10" s="512">
        <v>7375</v>
      </c>
      <c r="BM10" s="512">
        <v>4456.5</v>
      </c>
      <c r="BN10" s="512">
        <f t="shared" si="20"/>
        <v>23558</v>
      </c>
      <c r="BO10" s="512">
        <f t="shared" si="21"/>
        <v>130242</v>
      </c>
      <c r="BP10" s="512">
        <v>0</v>
      </c>
      <c r="BQ10" s="512">
        <v>0</v>
      </c>
      <c r="BR10" s="512">
        <v>0</v>
      </c>
      <c r="BS10" s="512">
        <v>0</v>
      </c>
      <c r="BT10" s="512">
        <f t="shared" si="22"/>
        <v>0</v>
      </c>
      <c r="BU10" s="512">
        <f t="shared" si="23"/>
        <v>0</v>
      </c>
      <c r="BV10" s="366">
        <f t="shared" si="24"/>
        <v>1180201.58</v>
      </c>
      <c r="BW10" s="366">
        <f t="shared" si="24"/>
        <v>62873.539499999999</v>
      </c>
      <c r="BX10" s="366">
        <f t="shared" si="24"/>
        <v>41805.031600000002</v>
      </c>
      <c r="BY10" s="366">
        <f t="shared" si="24"/>
        <v>26803.523699999998</v>
      </c>
      <c r="BZ10" s="366">
        <f t="shared" si="25"/>
        <v>131482.09479999999</v>
      </c>
      <c r="CA10" s="366">
        <f t="shared" si="26"/>
        <v>1048719.4852</v>
      </c>
      <c r="CB10" s="514"/>
    </row>
    <row r="11" spans="1:80" s="367" customFormat="1" ht="21" x14ac:dyDescent="0.45">
      <c r="A11" s="361" t="s">
        <v>2013</v>
      </c>
      <c r="B11" s="512">
        <v>50000</v>
      </c>
      <c r="C11" s="512">
        <v>4000</v>
      </c>
      <c r="D11" s="512">
        <v>2500</v>
      </c>
      <c r="E11" s="512">
        <v>1500</v>
      </c>
      <c r="F11" s="512">
        <f t="shared" si="0"/>
        <v>8000</v>
      </c>
      <c r="G11" s="512">
        <f t="shared" si="1"/>
        <v>42000</v>
      </c>
      <c r="H11" s="512">
        <v>0</v>
      </c>
      <c r="I11" s="512">
        <v>0</v>
      </c>
      <c r="J11" s="512">
        <v>0</v>
      </c>
      <c r="K11" s="512">
        <v>0</v>
      </c>
      <c r="L11" s="512">
        <f t="shared" si="2"/>
        <v>0</v>
      </c>
      <c r="M11" s="512">
        <f t="shared" si="3"/>
        <v>0</v>
      </c>
      <c r="N11" s="512">
        <v>0</v>
      </c>
      <c r="O11" s="512">
        <v>0</v>
      </c>
      <c r="P11" s="512">
        <v>0</v>
      </c>
      <c r="Q11" s="512">
        <v>0</v>
      </c>
      <c r="R11" s="512">
        <f t="shared" si="4"/>
        <v>0</v>
      </c>
      <c r="S11" s="512">
        <f t="shared" si="5"/>
        <v>0</v>
      </c>
      <c r="T11" s="512">
        <v>0</v>
      </c>
      <c r="U11" s="512">
        <v>0</v>
      </c>
      <c r="V11" s="512">
        <v>0</v>
      </c>
      <c r="W11" s="512">
        <v>0</v>
      </c>
      <c r="X11" s="512">
        <f t="shared" si="6"/>
        <v>0</v>
      </c>
      <c r="Y11" s="512">
        <f t="shared" si="7"/>
        <v>0</v>
      </c>
      <c r="Z11" s="512">
        <v>0</v>
      </c>
      <c r="AA11" s="512">
        <v>0</v>
      </c>
      <c r="AB11" s="512">
        <v>0</v>
      </c>
      <c r="AC11" s="512">
        <v>0</v>
      </c>
      <c r="AD11" s="512">
        <f t="shared" si="8"/>
        <v>0</v>
      </c>
      <c r="AE11" s="512">
        <f t="shared" si="9"/>
        <v>0</v>
      </c>
      <c r="AF11" s="512">
        <v>78512</v>
      </c>
      <c r="AG11" s="512">
        <v>4800.8</v>
      </c>
      <c r="AH11" s="512">
        <v>3118.24</v>
      </c>
      <c r="AI11" s="512">
        <v>1951.68</v>
      </c>
      <c r="AJ11" s="512">
        <f t="shared" si="10"/>
        <v>9870.7199999999993</v>
      </c>
      <c r="AK11" s="512">
        <f t="shared" si="11"/>
        <v>68641.279999999999</v>
      </c>
      <c r="AL11" s="512">
        <v>0</v>
      </c>
      <c r="AM11" s="512">
        <v>0</v>
      </c>
      <c r="AN11" s="512">
        <v>0</v>
      </c>
      <c r="AO11" s="512">
        <v>0</v>
      </c>
      <c r="AP11" s="512">
        <f t="shared" si="12"/>
        <v>0</v>
      </c>
      <c r="AQ11" s="512">
        <f t="shared" si="13"/>
        <v>0</v>
      </c>
      <c r="AR11" s="512">
        <v>200000</v>
      </c>
      <c r="AS11" s="512">
        <v>5000</v>
      </c>
      <c r="AT11" s="512">
        <v>4000</v>
      </c>
      <c r="AU11" s="512">
        <v>3000</v>
      </c>
      <c r="AV11" s="512">
        <f t="shared" si="14"/>
        <v>12000</v>
      </c>
      <c r="AW11" s="512">
        <f t="shared" si="15"/>
        <v>188000</v>
      </c>
      <c r="AX11" s="512">
        <v>0</v>
      </c>
      <c r="AY11" s="512">
        <v>0</v>
      </c>
      <c r="AZ11" s="512">
        <v>0</v>
      </c>
      <c r="BA11" s="512">
        <v>0</v>
      </c>
      <c r="BB11" s="512">
        <f t="shared" si="16"/>
        <v>0</v>
      </c>
      <c r="BC11" s="512">
        <f t="shared" si="17"/>
        <v>0</v>
      </c>
      <c r="BD11" s="512">
        <v>546100</v>
      </c>
      <c r="BE11" s="512">
        <v>13652.5</v>
      </c>
      <c r="BF11" s="512">
        <v>10922</v>
      </c>
      <c r="BG11" s="512">
        <v>8191.5</v>
      </c>
      <c r="BH11" s="512">
        <f t="shared" si="18"/>
        <v>32766</v>
      </c>
      <c r="BI11" s="512">
        <f t="shared" si="19"/>
        <v>513334</v>
      </c>
      <c r="BJ11" s="512">
        <v>1333800</v>
      </c>
      <c r="BK11" s="512">
        <v>33345</v>
      </c>
      <c r="BL11" s="512">
        <v>26676</v>
      </c>
      <c r="BM11" s="512">
        <v>20007</v>
      </c>
      <c r="BN11" s="512">
        <f t="shared" si="20"/>
        <v>80028</v>
      </c>
      <c r="BO11" s="512">
        <f t="shared" si="21"/>
        <v>1253772</v>
      </c>
      <c r="BP11" s="512">
        <v>453400</v>
      </c>
      <c r="BQ11" s="512">
        <v>11335</v>
      </c>
      <c r="BR11" s="512">
        <v>9068</v>
      </c>
      <c r="BS11" s="512">
        <v>6801</v>
      </c>
      <c r="BT11" s="512">
        <f t="shared" si="22"/>
        <v>27204</v>
      </c>
      <c r="BU11" s="512">
        <f t="shared" si="23"/>
        <v>426196</v>
      </c>
      <c r="BV11" s="366">
        <f t="shared" si="24"/>
        <v>2661812</v>
      </c>
      <c r="BW11" s="366">
        <f t="shared" si="24"/>
        <v>72133.3</v>
      </c>
      <c r="BX11" s="366">
        <f t="shared" si="24"/>
        <v>56284.24</v>
      </c>
      <c r="BY11" s="366">
        <f t="shared" si="24"/>
        <v>41451.18</v>
      </c>
      <c r="BZ11" s="366">
        <f t="shared" si="25"/>
        <v>169868.72</v>
      </c>
      <c r="CA11" s="366">
        <f t="shared" si="26"/>
        <v>2491943.2799999998</v>
      </c>
      <c r="CB11" s="514"/>
    </row>
    <row r="12" spans="1:80" s="367" customFormat="1" ht="21" x14ac:dyDescent="0.45">
      <c r="A12" s="338" t="s">
        <v>2014</v>
      </c>
      <c r="B12" s="512">
        <v>0</v>
      </c>
      <c r="C12" s="512">
        <v>0</v>
      </c>
      <c r="D12" s="512">
        <v>0</v>
      </c>
      <c r="E12" s="512">
        <v>0</v>
      </c>
      <c r="F12" s="512">
        <f t="shared" si="0"/>
        <v>0</v>
      </c>
      <c r="G12" s="512">
        <f t="shared" si="1"/>
        <v>0</v>
      </c>
      <c r="H12" s="512">
        <v>0</v>
      </c>
      <c r="I12" s="512">
        <v>0</v>
      </c>
      <c r="J12" s="512">
        <v>0</v>
      </c>
      <c r="K12" s="512">
        <v>0</v>
      </c>
      <c r="L12" s="512">
        <f t="shared" si="2"/>
        <v>0</v>
      </c>
      <c r="M12" s="512">
        <f t="shared" si="3"/>
        <v>0</v>
      </c>
      <c r="N12" s="512">
        <v>0</v>
      </c>
      <c r="O12" s="512">
        <v>0</v>
      </c>
      <c r="P12" s="512">
        <v>0</v>
      </c>
      <c r="Q12" s="512">
        <v>0</v>
      </c>
      <c r="R12" s="512">
        <f t="shared" si="4"/>
        <v>0</v>
      </c>
      <c r="S12" s="512">
        <f t="shared" si="5"/>
        <v>0</v>
      </c>
      <c r="T12" s="512">
        <v>0</v>
      </c>
      <c r="U12" s="512">
        <v>0</v>
      </c>
      <c r="V12" s="512">
        <v>0</v>
      </c>
      <c r="W12" s="512">
        <v>0</v>
      </c>
      <c r="X12" s="512">
        <f t="shared" si="6"/>
        <v>0</v>
      </c>
      <c r="Y12" s="512">
        <f t="shared" si="7"/>
        <v>0</v>
      </c>
      <c r="Z12" s="512">
        <v>0</v>
      </c>
      <c r="AA12" s="512">
        <v>0</v>
      </c>
      <c r="AB12" s="512">
        <v>0</v>
      </c>
      <c r="AC12" s="512">
        <v>0</v>
      </c>
      <c r="AD12" s="512">
        <f t="shared" si="8"/>
        <v>0</v>
      </c>
      <c r="AE12" s="512">
        <f t="shared" si="9"/>
        <v>0</v>
      </c>
      <c r="AF12" s="512">
        <v>0</v>
      </c>
      <c r="AG12" s="512">
        <v>0</v>
      </c>
      <c r="AH12" s="512">
        <v>0</v>
      </c>
      <c r="AI12" s="512">
        <v>0</v>
      </c>
      <c r="AJ12" s="512">
        <f t="shared" si="10"/>
        <v>0</v>
      </c>
      <c r="AK12" s="512">
        <f t="shared" si="11"/>
        <v>0</v>
      </c>
      <c r="AL12" s="512">
        <v>897</v>
      </c>
      <c r="AM12" s="512">
        <v>71.760000000000005</v>
      </c>
      <c r="AN12" s="512">
        <v>44.85</v>
      </c>
      <c r="AO12" s="512">
        <v>26.91</v>
      </c>
      <c r="AP12" s="512">
        <f t="shared" si="12"/>
        <v>143.52000000000001</v>
      </c>
      <c r="AQ12" s="512">
        <f t="shared" si="13"/>
        <v>753.48</v>
      </c>
      <c r="AR12" s="512">
        <v>7000</v>
      </c>
      <c r="AS12" s="512">
        <v>560</v>
      </c>
      <c r="AT12" s="512">
        <v>350</v>
      </c>
      <c r="AU12" s="512">
        <v>210</v>
      </c>
      <c r="AV12" s="512">
        <f t="shared" si="14"/>
        <v>1120</v>
      </c>
      <c r="AW12" s="512">
        <f t="shared" si="15"/>
        <v>5880</v>
      </c>
      <c r="AX12" s="512">
        <v>127278</v>
      </c>
      <c r="AY12" s="512">
        <v>10182.24</v>
      </c>
      <c r="AZ12" s="512">
        <v>6363.9</v>
      </c>
      <c r="BA12" s="512">
        <v>3818.34</v>
      </c>
      <c r="BB12" s="512">
        <f t="shared" si="16"/>
        <v>20364.48</v>
      </c>
      <c r="BC12" s="512">
        <f t="shared" si="17"/>
        <v>106913.52</v>
      </c>
      <c r="BD12" s="512">
        <v>0</v>
      </c>
      <c r="BE12" s="512">
        <v>0</v>
      </c>
      <c r="BF12" s="512">
        <v>0</v>
      </c>
      <c r="BG12" s="512">
        <v>0</v>
      </c>
      <c r="BH12" s="512">
        <f t="shared" si="18"/>
        <v>0</v>
      </c>
      <c r="BI12" s="512">
        <f t="shared" si="19"/>
        <v>0</v>
      </c>
      <c r="BJ12" s="512">
        <v>0</v>
      </c>
      <c r="BK12" s="512">
        <v>0</v>
      </c>
      <c r="BL12" s="512">
        <v>0</v>
      </c>
      <c r="BM12" s="512">
        <v>0</v>
      </c>
      <c r="BN12" s="512">
        <f t="shared" si="20"/>
        <v>0</v>
      </c>
      <c r="BO12" s="512">
        <f t="shared" si="21"/>
        <v>0</v>
      </c>
      <c r="BP12" s="512">
        <v>8001</v>
      </c>
      <c r="BQ12" s="512">
        <v>640.08000000000004</v>
      </c>
      <c r="BR12" s="512">
        <v>400.05000000000007</v>
      </c>
      <c r="BS12" s="512">
        <v>240.02999999999997</v>
      </c>
      <c r="BT12" s="512">
        <f t="shared" si="22"/>
        <v>1280.1600000000001</v>
      </c>
      <c r="BU12" s="512">
        <f t="shared" si="23"/>
        <v>6720.84</v>
      </c>
      <c r="BV12" s="366">
        <f t="shared" si="24"/>
        <v>143176</v>
      </c>
      <c r="BW12" s="366">
        <f t="shared" si="24"/>
        <v>11454.08</v>
      </c>
      <c r="BX12" s="366">
        <f t="shared" si="24"/>
        <v>7158.8</v>
      </c>
      <c r="BY12" s="366">
        <f t="shared" si="24"/>
        <v>4295.28</v>
      </c>
      <c r="BZ12" s="366">
        <f t="shared" si="25"/>
        <v>22908.16</v>
      </c>
      <c r="CA12" s="366">
        <f t="shared" si="26"/>
        <v>120267.84</v>
      </c>
      <c r="CB12" s="514"/>
    </row>
    <row r="13" spans="1:80" s="367" customFormat="1" ht="21" x14ac:dyDescent="0.45">
      <c r="A13" s="338" t="s">
        <v>2015</v>
      </c>
      <c r="B13" s="512">
        <v>0</v>
      </c>
      <c r="C13" s="512">
        <v>0</v>
      </c>
      <c r="D13" s="512">
        <v>0</v>
      </c>
      <c r="E13" s="512">
        <v>0</v>
      </c>
      <c r="F13" s="512">
        <f t="shared" si="0"/>
        <v>0</v>
      </c>
      <c r="G13" s="512">
        <f t="shared" si="1"/>
        <v>0</v>
      </c>
      <c r="H13" s="512">
        <v>0</v>
      </c>
      <c r="I13" s="512">
        <v>0</v>
      </c>
      <c r="J13" s="512">
        <v>0</v>
      </c>
      <c r="K13" s="512">
        <v>0</v>
      </c>
      <c r="L13" s="512">
        <f t="shared" si="2"/>
        <v>0</v>
      </c>
      <c r="M13" s="512">
        <f t="shared" si="3"/>
        <v>0</v>
      </c>
      <c r="N13" s="512">
        <v>0</v>
      </c>
      <c r="O13" s="512">
        <v>0</v>
      </c>
      <c r="P13" s="512">
        <v>0</v>
      </c>
      <c r="Q13" s="512">
        <v>0</v>
      </c>
      <c r="R13" s="512">
        <f t="shared" si="4"/>
        <v>0</v>
      </c>
      <c r="S13" s="512">
        <f t="shared" si="5"/>
        <v>0</v>
      </c>
      <c r="T13" s="512">
        <v>0</v>
      </c>
      <c r="U13" s="512">
        <v>0</v>
      </c>
      <c r="V13" s="512">
        <v>0</v>
      </c>
      <c r="W13" s="512">
        <v>0</v>
      </c>
      <c r="X13" s="512">
        <f t="shared" si="6"/>
        <v>0</v>
      </c>
      <c r="Y13" s="512">
        <f t="shared" si="7"/>
        <v>0</v>
      </c>
      <c r="Z13" s="512">
        <v>0</v>
      </c>
      <c r="AA13" s="512">
        <v>0</v>
      </c>
      <c r="AB13" s="512">
        <v>0</v>
      </c>
      <c r="AC13" s="512">
        <v>0</v>
      </c>
      <c r="AD13" s="512">
        <f t="shared" si="8"/>
        <v>0</v>
      </c>
      <c r="AE13" s="512">
        <f t="shared" si="9"/>
        <v>0</v>
      </c>
      <c r="AF13" s="512">
        <v>0</v>
      </c>
      <c r="AG13" s="512">
        <v>0</v>
      </c>
      <c r="AH13" s="512">
        <v>0</v>
      </c>
      <c r="AI13" s="512">
        <v>0</v>
      </c>
      <c r="AJ13" s="512">
        <f t="shared" si="10"/>
        <v>0</v>
      </c>
      <c r="AK13" s="512">
        <f t="shared" si="11"/>
        <v>0</v>
      </c>
      <c r="AL13" s="512">
        <v>0</v>
      </c>
      <c r="AM13" s="512">
        <v>0</v>
      </c>
      <c r="AN13" s="512">
        <v>0</v>
      </c>
      <c r="AO13" s="512">
        <v>0</v>
      </c>
      <c r="AP13" s="512">
        <f t="shared" si="12"/>
        <v>0</v>
      </c>
      <c r="AQ13" s="512">
        <f t="shared" si="13"/>
        <v>0</v>
      </c>
      <c r="AR13" s="512">
        <v>0</v>
      </c>
      <c r="AS13" s="512">
        <v>0</v>
      </c>
      <c r="AT13" s="512">
        <v>0</v>
      </c>
      <c r="AU13" s="512">
        <v>0</v>
      </c>
      <c r="AV13" s="512">
        <f t="shared" si="14"/>
        <v>0</v>
      </c>
      <c r="AW13" s="512">
        <f t="shared" si="15"/>
        <v>0</v>
      </c>
      <c r="AX13" s="512">
        <v>27900</v>
      </c>
      <c r="AY13" s="512">
        <v>11625</v>
      </c>
      <c r="AZ13" s="512">
        <v>9300</v>
      </c>
      <c r="BA13" s="512">
        <v>6975</v>
      </c>
      <c r="BB13" s="512">
        <f t="shared" si="16"/>
        <v>27900</v>
      </c>
      <c r="BC13" s="512">
        <f t="shared" si="17"/>
        <v>0</v>
      </c>
      <c r="BD13" s="512">
        <v>0</v>
      </c>
      <c r="BE13" s="512">
        <v>0</v>
      </c>
      <c r="BF13" s="512">
        <v>0</v>
      </c>
      <c r="BG13" s="512">
        <v>0</v>
      </c>
      <c r="BH13" s="512">
        <f t="shared" si="18"/>
        <v>0</v>
      </c>
      <c r="BI13" s="512">
        <f t="shared" si="19"/>
        <v>0</v>
      </c>
      <c r="BJ13" s="512">
        <v>0</v>
      </c>
      <c r="BK13" s="512">
        <v>0</v>
      </c>
      <c r="BL13" s="512">
        <v>0</v>
      </c>
      <c r="BM13" s="512">
        <v>0</v>
      </c>
      <c r="BN13" s="512">
        <f t="shared" si="20"/>
        <v>0</v>
      </c>
      <c r="BO13" s="512">
        <f t="shared" si="21"/>
        <v>0</v>
      </c>
      <c r="BP13" s="512">
        <v>0</v>
      </c>
      <c r="BQ13" s="512">
        <v>0</v>
      </c>
      <c r="BR13" s="512">
        <v>0</v>
      </c>
      <c r="BS13" s="512">
        <v>0</v>
      </c>
      <c r="BT13" s="512">
        <f t="shared" si="22"/>
        <v>0</v>
      </c>
      <c r="BU13" s="512">
        <f t="shared" si="23"/>
        <v>0</v>
      </c>
      <c r="BV13" s="366">
        <f t="shared" si="24"/>
        <v>27900</v>
      </c>
      <c r="BW13" s="366">
        <f t="shared" si="24"/>
        <v>11625</v>
      </c>
      <c r="BX13" s="366">
        <f t="shared" si="24"/>
        <v>9300</v>
      </c>
      <c r="BY13" s="366">
        <f t="shared" si="24"/>
        <v>6975</v>
      </c>
      <c r="BZ13" s="366">
        <f t="shared" si="25"/>
        <v>27900</v>
      </c>
      <c r="CA13" s="366">
        <f t="shared" si="26"/>
        <v>0</v>
      </c>
      <c r="CB13" s="514"/>
    </row>
    <row r="14" spans="1:80" s="367" customFormat="1" ht="21" x14ac:dyDescent="0.45">
      <c r="A14" s="338" t="s">
        <v>2016</v>
      </c>
      <c r="B14" s="512">
        <v>0</v>
      </c>
      <c r="C14" s="512">
        <v>0</v>
      </c>
      <c r="D14" s="512">
        <v>0</v>
      </c>
      <c r="E14" s="512">
        <v>0</v>
      </c>
      <c r="F14" s="512">
        <f t="shared" si="0"/>
        <v>0</v>
      </c>
      <c r="G14" s="512">
        <f t="shared" si="1"/>
        <v>0</v>
      </c>
      <c r="H14" s="512">
        <v>0</v>
      </c>
      <c r="I14" s="512">
        <v>0</v>
      </c>
      <c r="J14" s="512">
        <v>0</v>
      </c>
      <c r="K14" s="512">
        <v>0</v>
      </c>
      <c r="L14" s="512">
        <f t="shared" si="2"/>
        <v>0</v>
      </c>
      <c r="M14" s="512">
        <f t="shared" si="3"/>
        <v>0</v>
      </c>
      <c r="N14" s="512">
        <v>0</v>
      </c>
      <c r="O14" s="512">
        <v>0</v>
      </c>
      <c r="P14" s="512">
        <v>0</v>
      </c>
      <c r="Q14" s="512">
        <v>0</v>
      </c>
      <c r="R14" s="512">
        <f t="shared" si="4"/>
        <v>0</v>
      </c>
      <c r="S14" s="512">
        <f t="shared" si="5"/>
        <v>0</v>
      </c>
      <c r="T14" s="512">
        <v>12766</v>
      </c>
      <c r="U14" s="512">
        <v>319.14999999999998</v>
      </c>
      <c r="V14" s="512">
        <v>255.32</v>
      </c>
      <c r="W14" s="512">
        <v>191.49</v>
      </c>
      <c r="X14" s="512">
        <f t="shared" si="6"/>
        <v>765.96</v>
      </c>
      <c r="Y14" s="512">
        <f t="shared" si="7"/>
        <v>12000.04</v>
      </c>
      <c r="Z14" s="512">
        <v>20189</v>
      </c>
      <c r="AA14" s="512">
        <v>746.12</v>
      </c>
      <c r="AB14" s="512">
        <v>535.45000000000005</v>
      </c>
      <c r="AC14" s="512">
        <v>368.67</v>
      </c>
      <c r="AD14" s="512">
        <f t="shared" si="8"/>
        <v>1650.2400000000002</v>
      </c>
      <c r="AE14" s="512">
        <f t="shared" si="9"/>
        <v>18538.759999999998</v>
      </c>
      <c r="AF14" s="512">
        <v>37000</v>
      </c>
      <c r="AG14" s="512">
        <v>1805</v>
      </c>
      <c r="AH14" s="512">
        <v>1220</v>
      </c>
      <c r="AI14" s="512">
        <v>795</v>
      </c>
      <c r="AJ14" s="512">
        <f t="shared" si="10"/>
        <v>3820</v>
      </c>
      <c r="AK14" s="512">
        <f t="shared" si="11"/>
        <v>33180</v>
      </c>
      <c r="AL14" s="512">
        <v>30500</v>
      </c>
      <c r="AM14" s="512">
        <v>2440</v>
      </c>
      <c r="AN14" s="512">
        <v>1525</v>
      </c>
      <c r="AO14" s="512">
        <v>915</v>
      </c>
      <c r="AP14" s="512">
        <f t="shared" si="12"/>
        <v>4880</v>
      </c>
      <c r="AQ14" s="512">
        <f t="shared" si="13"/>
        <v>25620</v>
      </c>
      <c r="AR14" s="512">
        <v>793820</v>
      </c>
      <c r="AS14" s="512">
        <v>63505.599999999999</v>
      </c>
      <c r="AT14" s="512">
        <v>39691</v>
      </c>
      <c r="AU14" s="512">
        <v>23814.6</v>
      </c>
      <c r="AV14" s="512">
        <f t="shared" si="14"/>
        <v>127011.20000000001</v>
      </c>
      <c r="AW14" s="512">
        <f t="shared" si="15"/>
        <v>666808.80000000005</v>
      </c>
      <c r="AX14" s="512">
        <v>73670</v>
      </c>
      <c r="AY14" s="512">
        <v>5893.6</v>
      </c>
      <c r="AZ14" s="512">
        <v>3683.5</v>
      </c>
      <c r="BA14" s="512">
        <v>2210.1</v>
      </c>
      <c r="BB14" s="512">
        <f t="shared" si="16"/>
        <v>11787.2</v>
      </c>
      <c r="BC14" s="512">
        <f t="shared" si="17"/>
        <v>61882.8</v>
      </c>
      <c r="BD14" s="512">
        <v>0</v>
      </c>
      <c r="BE14" s="512">
        <v>0</v>
      </c>
      <c r="BF14" s="512">
        <v>0</v>
      </c>
      <c r="BG14" s="512">
        <v>0</v>
      </c>
      <c r="BH14" s="512">
        <f t="shared" si="18"/>
        <v>0</v>
      </c>
      <c r="BI14" s="512">
        <f t="shared" si="19"/>
        <v>0</v>
      </c>
      <c r="BJ14" s="512">
        <v>66000</v>
      </c>
      <c r="BK14" s="512">
        <v>1650</v>
      </c>
      <c r="BL14" s="512">
        <v>1320</v>
      </c>
      <c r="BM14" s="512">
        <v>990</v>
      </c>
      <c r="BN14" s="512">
        <f t="shared" si="20"/>
        <v>3960</v>
      </c>
      <c r="BO14" s="512">
        <f t="shared" si="21"/>
        <v>62040</v>
      </c>
      <c r="BP14" s="512">
        <v>65000</v>
      </c>
      <c r="BQ14" s="512">
        <v>5200</v>
      </c>
      <c r="BR14" s="512">
        <v>3250</v>
      </c>
      <c r="BS14" s="512">
        <v>1950</v>
      </c>
      <c r="BT14" s="512">
        <f t="shared" si="22"/>
        <v>10400</v>
      </c>
      <c r="BU14" s="512">
        <f t="shared" si="23"/>
        <v>54600</v>
      </c>
      <c r="BV14" s="366">
        <f t="shared" si="24"/>
        <v>1098945</v>
      </c>
      <c r="BW14" s="366">
        <f t="shared" si="24"/>
        <v>81559.47</v>
      </c>
      <c r="BX14" s="366">
        <f t="shared" si="24"/>
        <v>51480.27</v>
      </c>
      <c r="BY14" s="366">
        <f t="shared" si="24"/>
        <v>31234.859999999997</v>
      </c>
      <c r="BZ14" s="366">
        <f t="shared" si="25"/>
        <v>164274.59999999998</v>
      </c>
      <c r="CA14" s="366">
        <f t="shared" si="26"/>
        <v>934670.4</v>
      </c>
      <c r="CB14" s="514"/>
    </row>
    <row r="15" spans="1:80" s="367" customFormat="1" ht="21" x14ac:dyDescent="0.45">
      <c r="A15" s="515" t="s">
        <v>2017</v>
      </c>
      <c r="B15" s="512">
        <v>0</v>
      </c>
      <c r="C15" s="512">
        <v>0</v>
      </c>
      <c r="D15" s="512">
        <v>0</v>
      </c>
      <c r="E15" s="512">
        <v>0</v>
      </c>
      <c r="F15" s="512">
        <f t="shared" si="0"/>
        <v>0</v>
      </c>
      <c r="G15" s="512">
        <f t="shared" si="1"/>
        <v>0</v>
      </c>
      <c r="H15" s="512">
        <v>0</v>
      </c>
      <c r="I15" s="512">
        <v>0</v>
      </c>
      <c r="J15" s="512">
        <v>0</v>
      </c>
      <c r="K15" s="512">
        <v>0</v>
      </c>
      <c r="L15" s="512">
        <f t="shared" si="2"/>
        <v>0</v>
      </c>
      <c r="M15" s="512">
        <f t="shared" si="3"/>
        <v>0</v>
      </c>
      <c r="N15" s="512">
        <v>41250</v>
      </c>
      <c r="O15" s="512">
        <v>17187.5</v>
      </c>
      <c r="P15" s="512">
        <v>13750</v>
      </c>
      <c r="Q15" s="512">
        <v>10312.5</v>
      </c>
      <c r="R15" s="512">
        <f t="shared" si="4"/>
        <v>41250</v>
      </c>
      <c r="S15" s="512">
        <f t="shared" si="5"/>
        <v>0</v>
      </c>
      <c r="T15" s="512">
        <v>0</v>
      </c>
      <c r="U15" s="512">
        <v>0</v>
      </c>
      <c r="V15" s="512">
        <v>0</v>
      </c>
      <c r="W15" s="512">
        <v>0</v>
      </c>
      <c r="X15" s="512">
        <f t="shared" si="6"/>
        <v>0</v>
      </c>
      <c r="Y15" s="512">
        <f t="shared" si="7"/>
        <v>0</v>
      </c>
      <c r="Z15" s="512">
        <v>0</v>
      </c>
      <c r="AA15" s="512">
        <v>0</v>
      </c>
      <c r="AB15" s="512">
        <v>0</v>
      </c>
      <c r="AC15" s="512">
        <v>0</v>
      </c>
      <c r="AD15" s="512">
        <f t="shared" si="8"/>
        <v>0</v>
      </c>
      <c r="AE15" s="512">
        <f t="shared" si="9"/>
        <v>0</v>
      </c>
      <c r="AF15" s="512">
        <v>0</v>
      </c>
      <c r="AG15" s="512">
        <v>0</v>
      </c>
      <c r="AH15" s="512">
        <v>0</v>
      </c>
      <c r="AI15" s="512">
        <v>0</v>
      </c>
      <c r="AJ15" s="512">
        <f t="shared" si="10"/>
        <v>0</v>
      </c>
      <c r="AK15" s="512">
        <f t="shared" si="11"/>
        <v>0</v>
      </c>
      <c r="AL15" s="512">
        <v>0</v>
      </c>
      <c r="AM15" s="512">
        <v>0</v>
      </c>
      <c r="AN15" s="512">
        <v>0</v>
      </c>
      <c r="AO15" s="512">
        <v>0</v>
      </c>
      <c r="AP15" s="512">
        <f t="shared" si="12"/>
        <v>0</v>
      </c>
      <c r="AQ15" s="512">
        <f t="shared" si="13"/>
        <v>0</v>
      </c>
      <c r="AR15" s="512">
        <v>0</v>
      </c>
      <c r="AS15" s="512">
        <v>0</v>
      </c>
      <c r="AT15" s="512">
        <v>0</v>
      </c>
      <c r="AU15" s="512">
        <v>0</v>
      </c>
      <c r="AV15" s="512">
        <f t="shared" si="14"/>
        <v>0</v>
      </c>
      <c r="AW15" s="512">
        <f t="shared" si="15"/>
        <v>0</v>
      </c>
      <c r="AX15" s="512">
        <v>37500</v>
      </c>
      <c r="AY15" s="512">
        <v>15625</v>
      </c>
      <c r="AZ15" s="512">
        <v>12500</v>
      </c>
      <c r="BA15" s="512">
        <v>9375</v>
      </c>
      <c r="BB15" s="512">
        <f t="shared" si="16"/>
        <v>37500</v>
      </c>
      <c r="BC15" s="512">
        <f t="shared" si="17"/>
        <v>0</v>
      </c>
      <c r="BD15" s="512">
        <v>0</v>
      </c>
      <c r="BE15" s="512">
        <v>0</v>
      </c>
      <c r="BF15" s="512">
        <v>0</v>
      </c>
      <c r="BG15" s="512">
        <v>0</v>
      </c>
      <c r="BH15" s="512">
        <f t="shared" si="18"/>
        <v>0</v>
      </c>
      <c r="BI15" s="512">
        <f t="shared" si="19"/>
        <v>0</v>
      </c>
      <c r="BJ15" s="512">
        <v>0</v>
      </c>
      <c r="BK15" s="512">
        <v>0</v>
      </c>
      <c r="BL15" s="512">
        <v>0</v>
      </c>
      <c r="BM15" s="512">
        <v>0</v>
      </c>
      <c r="BN15" s="512">
        <f t="shared" si="20"/>
        <v>0</v>
      </c>
      <c r="BO15" s="512">
        <f t="shared" si="21"/>
        <v>0</v>
      </c>
      <c r="BP15" s="512">
        <v>0</v>
      </c>
      <c r="BQ15" s="512">
        <v>0</v>
      </c>
      <c r="BR15" s="512">
        <v>0</v>
      </c>
      <c r="BS15" s="512">
        <v>0</v>
      </c>
      <c r="BT15" s="512">
        <f t="shared" si="22"/>
        <v>0</v>
      </c>
      <c r="BU15" s="512">
        <f t="shared" si="23"/>
        <v>0</v>
      </c>
      <c r="BV15" s="366">
        <f t="shared" si="24"/>
        <v>78750</v>
      </c>
      <c r="BW15" s="366">
        <f t="shared" si="24"/>
        <v>32812.5</v>
      </c>
      <c r="BX15" s="366">
        <f t="shared" si="24"/>
        <v>26250</v>
      </c>
      <c r="BY15" s="366">
        <f t="shared" si="24"/>
        <v>19687.5</v>
      </c>
      <c r="BZ15" s="366">
        <f t="shared" si="25"/>
        <v>78750</v>
      </c>
      <c r="CA15" s="366">
        <f t="shared" si="26"/>
        <v>0</v>
      </c>
      <c r="CB15" s="514"/>
    </row>
    <row r="16" spans="1:80" s="367" customFormat="1" ht="21" x14ac:dyDescent="0.45">
      <c r="A16" s="515" t="s">
        <v>2018</v>
      </c>
      <c r="B16" s="512">
        <v>0</v>
      </c>
      <c r="C16" s="512">
        <v>0</v>
      </c>
      <c r="D16" s="512">
        <v>0</v>
      </c>
      <c r="E16" s="512">
        <v>0</v>
      </c>
      <c r="F16" s="512">
        <f t="shared" si="0"/>
        <v>0</v>
      </c>
      <c r="G16" s="512">
        <f t="shared" si="1"/>
        <v>0</v>
      </c>
      <c r="H16" s="512">
        <v>40500</v>
      </c>
      <c r="I16" s="512">
        <v>16875</v>
      </c>
      <c r="J16" s="512">
        <v>13500</v>
      </c>
      <c r="K16" s="512">
        <v>10125</v>
      </c>
      <c r="L16" s="512">
        <f t="shared" si="2"/>
        <v>40500</v>
      </c>
      <c r="M16" s="512">
        <f t="shared" si="3"/>
        <v>0</v>
      </c>
      <c r="N16" s="512">
        <v>0</v>
      </c>
      <c r="O16" s="512">
        <v>0</v>
      </c>
      <c r="P16" s="512">
        <v>0</v>
      </c>
      <c r="Q16" s="512">
        <v>0</v>
      </c>
      <c r="R16" s="512">
        <f t="shared" si="4"/>
        <v>0</v>
      </c>
      <c r="S16" s="512">
        <f t="shared" si="5"/>
        <v>0</v>
      </c>
      <c r="T16" s="512">
        <v>0</v>
      </c>
      <c r="U16" s="512">
        <v>0</v>
      </c>
      <c r="V16" s="512">
        <v>0</v>
      </c>
      <c r="W16" s="512">
        <v>0</v>
      </c>
      <c r="X16" s="512">
        <f t="shared" si="6"/>
        <v>0</v>
      </c>
      <c r="Y16" s="512">
        <f t="shared" si="7"/>
        <v>0</v>
      </c>
      <c r="Z16" s="512">
        <v>0</v>
      </c>
      <c r="AA16" s="512">
        <v>0</v>
      </c>
      <c r="AB16" s="512">
        <v>0</v>
      </c>
      <c r="AC16" s="512">
        <v>0</v>
      </c>
      <c r="AD16" s="512">
        <f t="shared" si="8"/>
        <v>0</v>
      </c>
      <c r="AE16" s="512">
        <f t="shared" si="9"/>
        <v>0</v>
      </c>
      <c r="AF16" s="512">
        <v>0</v>
      </c>
      <c r="AG16" s="512">
        <v>0</v>
      </c>
      <c r="AH16" s="512">
        <v>0</v>
      </c>
      <c r="AI16" s="512">
        <v>0</v>
      </c>
      <c r="AJ16" s="512">
        <f t="shared" si="10"/>
        <v>0</v>
      </c>
      <c r="AK16" s="512">
        <f t="shared" si="11"/>
        <v>0</v>
      </c>
      <c r="AL16" s="512">
        <v>0</v>
      </c>
      <c r="AM16" s="512">
        <v>0</v>
      </c>
      <c r="AN16" s="512">
        <v>0</v>
      </c>
      <c r="AO16" s="512">
        <v>0</v>
      </c>
      <c r="AP16" s="512">
        <f t="shared" si="12"/>
        <v>0</v>
      </c>
      <c r="AQ16" s="512">
        <f t="shared" si="13"/>
        <v>0</v>
      </c>
      <c r="AR16" s="512">
        <v>0</v>
      </c>
      <c r="AS16" s="512">
        <v>0</v>
      </c>
      <c r="AT16" s="512">
        <v>0</v>
      </c>
      <c r="AU16" s="512">
        <v>0</v>
      </c>
      <c r="AV16" s="512">
        <f t="shared" si="14"/>
        <v>0</v>
      </c>
      <c r="AW16" s="512">
        <f t="shared" si="15"/>
        <v>0</v>
      </c>
      <c r="AX16" s="512">
        <v>95160</v>
      </c>
      <c r="AY16" s="512">
        <v>2379</v>
      </c>
      <c r="AZ16" s="512">
        <v>1903.2</v>
      </c>
      <c r="BA16" s="512">
        <v>1427.4</v>
      </c>
      <c r="BB16" s="512">
        <f t="shared" si="16"/>
        <v>5709.6</v>
      </c>
      <c r="BC16" s="512">
        <f t="shared" si="17"/>
        <v>89450.4</v>
      </c>
      <c r="BD16" s="512">
        <v>0</v>
      </c>
      <c r="BE16" s="512">
        <v>0</v>
      </c>
      <c r="BF16" s="512">
        <v>0</v>
      </c>
      <c r="BG16" s="512">
        <v>0</v>
      </c>
      <c r="BH16" s="512">
        <f t="shared" si="18"/>
        <v>0</v>
      </c>
      <c r="BI16" s="512">
        <f t="shared" si="19"/>
        <v>0</v>
      </c>
      <c r="BJ16" s="512">
        <v>63440</v>
      </c>
      <c r="BK16" s="512">
        <v>1586</v>
      </c>
      <c r="BL16" s="512">
        <v>1268.8</v>
      </c>
      <c r="BM16" s="512">
        <v>951.6</v>
      </c>
      <c r="BN16" s="512">
        <f t="shared" si="20"/>
        <v>3806.4</v>
      </c>
      <c r="BO16" s="512">
        <f t="shared" si="21"/>
        <v>59633.599999999999</v>
      </c>
      <c r="BP16" s="512">
        <v>0</v>
      </c>
      <c r="BQ16" s="512">
        <v>0</v>
      </c>
      <c r="BR16" s="512">
        <v>0</v>
      </c>
      <c r="BS16" s="512">
        <v>0</v>
      </c>
      <c r="BT16" s="512">
        <f t="shared" si="22"/>
        <v>0</v>
      </c>
      <c r="BU16" s="512">
        <f t="shared" si="23"/>
        <v>0</v>
      </c>
      <c r="BV16" s="366">
        <f t="shared" si="24"/>
        <v>199100</v>
      </c>
      <c r="BW16" s="366">
        <f t="shared" si="24"/>
        <v>20840</v>
      </c>
      <c r="BX16" s="366">
        <f t="shared" si="24"/>
        <v>16672</v>
      </c>
      <c r="BY16" s="366">
        <f t="shared" si="24"/>
        <v>12504</v>
      </c>
      <c r="BZ16" s="366">
        <f t="shared" si="25"/>
        <v>50016</v>
      </c>
      <c r="CA16" s="366">
        <f t="shared" si="26"/>
        <v>149084</v>
      </c>
      <c r="CB16" s="514"/>
    </row>
    <row r="17" spans="1:80" s="367" customFormat="1" ht="21" x14ac:dyDescent="0.45">
      <c r="A17" s="361" t="s">
        <v>2019</v>
      </c>
      <c r="B17" s="512">
        <v>0</v>
      </c>
      <c r="C17" s="512">
        <v>0</v>
      </c>
      <c r="D17" s="512">
        <v>0</v>
      </c>
      <c r="E17" s="512">
        <v>0</v>
      </c>
      <c r="F17" s="512">
        <f t="shared" si="0"/>
        <v>0</v>
      </c>
      <c r="G17" s="512">
        <f t="shared" si="1"/>
        <v>0</v>
      </c>
      <c r="H17" s="512">
        <v>0</v>
      </c>
      <c r="I17" s="512">
        <v>0</v>
      </c>
      <c r="J17" s="512">
        <v>0</v>
      </c>
      <c r="K17" s="512">
        <v>0</v>
      </c>
      <c r="L17" s="512">
        <f t="shared" si="2"/>
        <v>0</v>
      </c>
      <c r="M17" s="512">
        <f t="shared" si="3"/>
        <v>0</v>
      </c>
      <c r="N17" s="512">
        <v>0</v>
      </c>
      <c r="O17" s="512">
        <v>0</v>
      </c>
      <c r="P17" s="512">
        <v>0</v>
      </c>
      <c r="Q17" s="512">
        <v>0</v>
      </c>
      <c r="R17" s="512">
        <f t="shared" si="4"/>
        <v>0</v>
      </c>
      <c r="S17" s="512">
        <f t="shared" si="5"/>
        <v>0</v>
      </c>
      <c r="T17" s="512">
        <v>0</v>
      </c>
      <c r="U17" s="512">
        <v>0</v>
      </c>
      <c r="V17" s="512">
        <v>0</v>
      </c>
      <c r="W17" s="512">
        <v>0</v>
      </c>
      <c r="X17" s="512">
        <f t="shared" si="6"/>
        <v>0</v>
      </c>
      <c r="Y17" s="512">
        <f t="shared" si="7"/>
        <v>0</v>
      </c>
      <c r="Z17" s="512">
        <v>0</v>
      </c>
      <c r="AA17" s="512">
        <v>0</v>
      </c>
      <c r="AB17" s="512">
        <v>0</v>
      </c>
      <c r="AC17" s="512">
        <v>0</v>
      </c>
      <c r="AD17" s="512">
        <f t="shared" si="8"/>
        <v>0</v>
      </c>
      <c r="AE17" s="512">
        <f t="shared" si="9"/>
        <v>0</v>
      </c>
      <c r="AF17" s="512">
        <v>0</v>
      </c>
      <c r="AG17" s="512">
        <v>0</v>
      </c>
      <c r="AH17" s="512">
        <v>0</v>
      </c>
      <c r="AI17" s="512">
        <v>0</v>
      </c>
      <c r="AJ17" s="512">
        <f t="shared" si="10"/>
        <v>0</v>
      </c>
      <c r="AK17" s="512">
        <f t="shared" si="11"/>
        <v>0</v>
      </c>
      <c r="AL17" s="512">
        <v>0</v>
      </c>
      <c r="AM17" s="512">
        <v>0</v>
      </c>
      <c r="AN17" s="512">
        <v>0</v>
      </c>
      <c r="AO17" s="512">
        <v>0</v>
      </c>
      <c r="AP17" s="512">
        <f t="shared" si="12"/>
        <v>0</v>
      </c>
      <c r="AQ17" s="512">
        <f t="shared" si="13"/>
        <v>0</v>
      </c>
      <c r="AR17" s="512">
        <v>0</v>
      </c>
      <c r="AS17" s="512">
        <v>0</v>
      </c>
      <c r="AT17" s="512">
        <v>0</v>
      </c>
      <c r="AU17" s="512">
        <v>0</v>
      </c>
      <c r="AV17" s="512">
        <f t="shared" si="14"/>
        <v>0</v>
      </c>
      <c r="AW17" s="512">
        <f t="shared" si="15"/>
        <v>0</v>
      </c>
      <c r="AX17" s="512">
        <v>0</v>
      </c>
      <c r="AY17" s="512">
        <v>0</v>
      </c>
      <c r="AZ17" s="512">
        <v>0</v>
      </c>
      <c r="BA17" s="512">
        <v>0</v>
      </c>
      <c r="BB17" s="512">
        <f t="shared" si="16"/>
        <v>0</v>
      </c>
      <c r="BC17" s="512">
        <f t="shared" si="17"/>
        <v>0</v>
      </c>
      <c r="BD17" s="512">
        <v>0</v>
      </c>
      <c r="BE17" s="512">
        <v>0</v>
      </c>
      <c r="BF17" s="512">
        <v>0</v>
      </c>
      <c r="BG17" s="512">
        <v>0</v>
      </c>
      <c r="BH17" s="512">
        <f t="shared" si="18"/>
        <v>0</v>
      </c>
      <c r="BI17" s="512">
        <f t="shared" si="19"/>
        <v>0</v>
      </c>
      <c r="BJ17" s="512">
        <v>0</v>
      </c>
      <c r="BK17" s="512">
        <v>0</v>
      </c>
      <c r="BL17" s="512">
        <v>0</v>
      </c>
      <c r="BM17" s="512">
        <v>0</v>
      </c>
      <c r="BN17" s="512">
        <f t="shared" si="20"/>
        <v>0</v>
      </c>
      <c r="BO17" s="512">
        <f t="shared" si="21"/>
        <v>0</v>
      </c>
      <c r="BP17" s="512">
        <v>0</v>
      </c>
      <c r="BQ17" s="512">
        <v>0</v>
      </c>
      <c r="BR17" s="512">
        <v>0</v>
      </c>
      <c r="BS17" s="512">
        <v>0</v>
      </c>
      <c r="BT17" s="512">
        <f t="shared" si="22"/>
        <v>0</v>
      </c>
      <c r="BU17" s="512">
        <f t="shared" si="23"/>
        <v>0</v>
      </c>
      <c r="BV17" s="366">
        <f t="shared" si="24"/>
        <v>0</v>
      </c>
      <c r="BW17" s="366">
        <f t="shared" si="24"/>
        <v>0</v>
      </c>
      <c r="BX17" s="366">
        <f t="shared" si="24"/>
        <v>0</v>
      </c>
      <c r="BY17" s="366">
        <f t="shared" si="24"/>
        <v>0</v>
      </c>
      <c r="BZ17" s="366">
        <f t="shared" si="25"/>
        <v>0</v>
      </c>
      <c r="CA17" s="366">
        <f t="shared" si="26"/>
        <v>0</v>
      </c>
      <c r="CB17" s="514"/>
    </row>
    <row r="18" spans="1:80" s="367" customFormat="1" ht="21" x14ac:dyDescent="0.45">
      <c r="A18" s="361" t="s">
        <v>2020</v>
      </c>
      <c r="B18" s="512">
        <v>0</v>
      </c>
      <c r="C18" s="512">
        <v>0</v>
      </c>
      <c r="D18" s="512">
        <v>0</v>
      </c>
      <c r="E18" s="512">
        <v>0</v>
      </c>
      <c r="F18" s="512">
        <f t="shared" si="0"/>
        <v>0</v>
      </c>
      <c r="G18" s="512">
        <f t="shared" si="1"/>
        <v>0</v>
      </c>
      <c r="H18" s="512">
        <v>142000</v>
      </c>
      <c r="I18" s="512">
        <v>10645</v>
      </c>
      <c r="J18" s="512">
        <v>6710</v>
      </c>
      <c r="K18" s="512">
        <v>4065</v>
      </c>
      <c r="L18" s="512">
        <f t="shared" si="2"/>
        <v>21420</v>
      </c>
      <c r="M18" s="512">
        <f t="shared" si="3"/>
        <v>120580</v>
      </c>
      <c r="N18" s="512">
        <v>0</v>
      </c>
      <c r="O18" s="512">
        <v>0</v>
      </c>
      <c r="P18" s="512">
        <v>0</v>
      </c>
      <c r="Q18" s="512">
        <v>0</v>
      </c>
      <c r="R18" s="512">
        <f t="shared" si="4"/>
        <v>0</v>
      </c>
      <c r="S18" s="512">
        <f t="shared" si="5"/>
        <v>0</v>
      </c>
      <c r="T18" s="512">
        <v>46500</v>
      </c>
      <c r="U18" s="512">
        <v>1162.5</v>
      </c>
      <c r="V18" s="512">
        <v>930</v>
      </c>
      <c r="W18" s="512">
        <v>697.5</v>
      </c>
      <c r="X18" s="512">
        <f t="shared" si="6"/>
        <v>2790</v>
      </c>
      <c r="Y18" s="512">
        <f t="shared" si="7"/>
        <v>43710</v>
      </c>
      <c r="Z18" s="512">
        <v>12100</v>
      </c>
      <c r="AA18" s="512">
        <v>665.5</v>
      </c>
      <c r="AB18" s="512">
        <v>440</v>
      </c>
      <c r="AC18" s="512">
        <v>280.5</v>
      </c>
      <c r="AD18" s="512">
        <f t="shared" si="8"/>
        <v>1386</v>
      </c>
      <c r="AE18" s="512">
        <f t="shared" si="9"/>
        <v>10714</v>
      </c>
      <c r="AF18" s="512">
        <v>67700</v>
      </c>
      <c r="AG18" s="512">
        <v>1923.5</v>
      </c>
      <c r="AH18" s="512">
        <v>1480</v>
      </c>
      <c r="AI18" s="512">
        <v>1078.5</v>
      </c>
      <c r="AJ18" s="512">
        <f t="shared" si="10"/>
        <v>4482</v>
      </c>
      <c r="AK18" s="512">
        <f t="shared" si="11"/>
        <v>63218</v>
      </c>
      <c r="AL18" s="512">
        <v>175100</v>
      </c>
      <c r="AM18" s="512">
        <v>13128</v>
      </c>
      <c r="AN18" s="512">
        <v>8275</v>
      </c>
      <c r="AO18" s="512">
        <v>5013</v>
      </c>
      <c r="AP18" s="512">
        <f t="shared" si="12"/>
        <v>26416</v>
      </c>
      <c r="AQ18" s="512">
        <f t="shared" si="13"/>
        <v>148684</v>
      </c>
      <c r="AR18" s="512">
        <v>38200</v>
      </c>
      <c r="AS18" s="512">
        <v>2616</v>
      </c>
      <c r="AT18" s="512">
        <v>1670</v>
      </c>
      <c r="AU18" s="512">
        <v>1026</v>
      </c>
      <c r="AV18" s="512">
        <f t="shared" si="14"/>
        <v>5312</v>
      </c>
      <c r="AW18" s="512">
        <f t="shared" si="15"/>
        <v>32888</v>
      </c>
      <c r="AX18" s="512">
        <v>34600</v>
      </c>
      <c r="AY18" s="512">
        <v>1877</v>
      </c>
      <c r="AZ18" s="512">
        <v>1244</v>
      </c>
      <c r="BA18" s="512">
        <v>795</v>
      </c>
      <c r="BB18" s="512">
        <f t="shared" si="16"/>
        <v>3916</v>
      </c>
      <c r="BC18" s="512">
        <f t="shared" si="17"/>
        <v>30684</v>
      </c>
      <c r="BD18" s="512">
        <v>0</v>
      </c>
      <c r="BE18" s="512">
        <v>0</v>
      </c>
      <c r="BF18" s="512">
        <v>0</v>
      </c>
      <c r="BG18" s="512">
        <v>0</v>
      </c>
      <c r="BH18" s="512">
        <f t="shared" si="18"/>
        <v>0</v>
      </c>
      <c r="BI18" s="512">
        <f t="shared" si="19"/>
        <v>0</v>
      </c>
      <c r="BJ18" s="512">
        <v>0</v>
      </c>
      <c r="BK18" s="512">
        <v>0</v>
      </c>
      <c r="BL18" s="512">
        <v>0</v>
      </c>
      <c r="BM18" s="512">
        <v>0</v>
      </c>
      <c r="BN18" s="512">
        <f t="shared" si="20"/>
        <v>0</v>
      </c>
      <c r="BO18" s="512">
        <f t="shared" si="21"/>
        <v>0</v>
      </c>
      <c r="BP18" s="512">
        <v>0</v>
      </c>
      <c r="BQ18" s="512">
        <v>0</v>
      </c>
      <c r="BR18" s="512">
        <v>0</v>
      </c>
      <c r="BS18" s="512">
        <v>0</v>
      </c>
      <c r="BT18" s="512">
        <f t="shared" si="22"/>
        <v>0</v>
      </c>
      <c r="BU18" s="512">
        <f t="shared" si="23"/>
        <v>0</v>
      </c>
      <c r="BV18" s="366">
        <f t="shared" si="24"/>
        <v>516200</v>
      </c>
      <c r="BW18" s="366">
        <f t="shared" si="24"/>
        <v>32017.5</v>
      </c>
      <c r="BX18" s="366">
        <f t="shared" si="24"/>
        <v>20749</v>
      </c>
      <c r="BY18" s="366">
        <f t="shared" si="24"/>
        <v>12955.5</v>
      </c>
      <c r="BZ18" s="366">
        <f t="shared" si="25"/>
        <v>65722</v>
      </c>
      <c r="CA18" s="366">
        <f t="shared" si="26"/>
        <v>450478</v>
      </c>
      <c r="CB18" s="514"/>
    </row>
    <row r="19" spans="1:80" s="367" customFormat="1" ht="21" x14ac:dyDescent="0.45">
      <c r="A19" s="361" t="s">
        <v>2021</v>
      </c>
      <c r="B19" s="512">
        <v>0</v>
      </c>
      <c r="C19" s="512">
        <v>0</v>
      </c>
      <c r="D19" s="512">
        <v>0</v>
      </c>
      <c r="E19" s="512">
        <v>0</v>
      </c>
      <c r="F19" s="512">
        <f t="shared" si="0"/>
        <v>0</v>
      </c>
      <c r="G19" s="512">
        <f t="shared" si="1"/>
        <v>0</v>
      </c>
      <c r="H19" s="512">
        <v>0</v>
      </c>
      <c r="I19" s="512">
        <v>0</v>
      </c>
      <c r="J19" s="512">
        <v>0</v>
      </c>
      <c r="K19" s="512">
        <v>0</v>
      </c>
      <c r="L19" s="512">
        <f t="shared" si="2"/>
        <v>0</v>
      </c>
      <c r="M19" s="512">
        <f t="shared" si="3"/>
        <v>0</v>
      </c>
      <c r="N19" s="512">
        <v>0</v>
      </c>
      <c r="O19" s="512">
        <v>0</v>
      </c>
      <c r="P19" s="512">
        <v>0</v>
      </c>
      <c r="Q19" s="512">
        <v>0</v>
      </c>
      <c r="R19" s="512">
        <f t="shared" si="4"/>
        <v>0</v>
      </c>
      <c r="S19" s="512">
        <f t="shared" si="5"/>
        <v>0</v>
      </c>
      <c r="T19" s="512">
        <v>0</v>
      </c>
      <c r="U19" s="512">
        <v>0</v>
      </c>
      <c r="V19" s="512">
        <v>0</v>
      </c>
      <c r="W19" s="512">
        <v>0</v>
      </c>
      <c r="X19" s="512">
        <f t="shared" si="6"/>
        <v>0</v>
      </c>
      <c r="Y19" s="512">
        <f t="shared" si="7"/>
        <v>0</v>
      </c>
      <c r="Z19" s="512">
        <v>0</v>
      </c>
      <c r="AA19" s="512">
        <v>0</v>
      </c>
      <c r="AB19" s="512">
        <v>0</v>
      </c>
      <c r="AC19" s="512">
        <v>0</v>
      </c>
      <c r="AD19" s="512">
        <f t="shared" si="8"/>
        <v>0</v>
      </c>
      <c r="AE19" s="512">
        <f t="shared" si="9"/>
        <v>0</v>
      </c>
      <c r="AF19" s="512">
        <v>0</v>
      </c>
      <c r="AG19" s="512">
        <v>0</v>
      </c>
      <c r="AH19" s="512">
        <v>0</v>
      </c>
      <c r="AI19" s="512">
        <v>0</v>
      </c>
      <c r="AJ19" s="512">
        <f t="shared" si="10"/>
        <v>0</v>
      </c>
      <c r="AK19" s="512">
        <f t="shared" si="11"/>
        <v>0</v>
      </c>
      <c r="AL19" s="512">
        <v>0</v>
      </c>
      <c r="AM19" s="512">
        <v>0</v>
      </c>
      <c r="AN19" s="512">
        <v>0</v>
      </c>
      <c r="AO19" s="512">
        <v>0</v>
      </c>
      <c r="AP19" s="512">
        <f t="shared" si="12"/>
        <v>0</v>
      </c>
      <c r="AQ19" s="512">
        <f t="shared" si="13"/>
        <v>0</v>
      </c>
      <c r="AR19" s="512">
        <v>0</v>
      </c>
      <c r="AS19" s="512">
        <v>0</v>
      </c>
      <c r="AT19" s="512">
        <v>0</v>
      </c>
      <c r="AU19" s="512">
        <v>0</v>
      </c>
      <c r="AV19" s="512">
        <f t="shared" si="14"/>
        <v>0</v>
      </c>
      <c r="AW19" s="512">
        <f t="shared" si="15"/>
        <v>0</v>
      </c>
      <c r="AX19" s="512">
        <v>0</v>
      </c>
      <c r="AY19" s="512">
        <v>0</v>
      </c>
      <c r="AZ19" s="512">
        <v>0</v>
      </c>
      <c r="BA19" s="512">
        <v>0</v>
      </c>
      <c r="BB19" s="512">
        <f t="shared" si="16"/>
        <v>0</v>
      </c>
      <c r="BC19" s="512">
        <f t="shared" si="17"/>
        <v>0</v>
      </c>
      <c r="BD19" s="512">
        <v>0</v>
      </c>
      <c r="BE19" s="512">
        <v>0</v>
      </c>
      <c r="BF19" s="512">
        <v>0</v>
      </c>
      <c r="BG19" s="512">
        <v>0</v>
      </c>
      <c r="BH19" s="512">
        <f t="shared" si="18"/>
        <v>0</v>
      </c>
      <c r="BI19" s="512">
        <f t="shared" si="19"/>
        <v>0</v>
      </c>
      <c r="BJ19" s="512">
        <v>0</v>
      </c>
      <c r="BK19" s="512">
        <v>0</v>
      </c>
      <c r="BL19" s="512">
        <v>0</v>
      </c>
      <c r="BM19" s="512">
        <v>0</v>
      </c>
      <c r="BN19" s="512">
        <f t="shared" si="20"/>
        <v>0</v>
      </c>
      <c r="BO19" s="512">
        <f t="shared" si="21"/>
        <v>0</v>
      </c>
      <c r="BP19" s="512">
        <v>0</v>
      </c>
      <c r="BQ19" s="512">
        <v>0</v>
      </c>
      <c r="BR19" s="512">
        <v>0</v>
      </c>
      <c r="BS19" s="512">
        <v>0</v>
      </c>
      <c r="BT19" s="512">
        <f t="shared" si="22"/>
        <v>0</v>
      </c>
      <c r="BU19" s="512">
        <f t="shared" si="23"/>
        <v>0</v>
      </c>
      <c r="BV19" s="366">
        <f t="shared" si="24"/>
        <v>0</v>
      </c>
      <c r="BW19" s="366">
        <f t="shared" si="24"/>
        <v>0</v>
      </c>
      <c r="BX19" s="366">
        <f t="shared" si="24"/>
        <v>0</v>
      </c>
      <c r="BY19" s="366">
        <f t="shared" si="24"/>
        <v>0</v>
      </c>
      <c r="BZ19" s="366">
        <f t="shared" si="25"/>
        <v>0</v>
      </c>
      <c r="CA19" s="366">
        <f t="shared" si="26"/>
        <v>0</v>
      </c>
      <c r="CB19" s="514"/>
    </row>
    <row r="20" spans="1:80" s="367" customFormat="1" ht="21" x14ac:dyDescent="0.45">
      <c r="A20" s="515" t="s">
        <v>2022</v>
      </c>
      <c r="B20" s="512">
        <v>0</v>
      </c>
      <c r="C20" s="512">
        <v>0</v>
      </c>
      <c r="D20" s="512">
        <v>0</v>
      </c>
      <c r="E20" s="512">
        <v>0</v>
      </c>
      <c r="F20" s="512">
        <f t="shared" si="0"/>
        <v>0</v>
      </c>
      <c r="G20" s="512">
        <f t="shared" si="1"/>
        <v>0</v>
      </c>
      <c r="H20" s="512">
        <v>0</v>
      </c>
      <c r="I20" s="512">
        <v>0</v>
      </c>
      <c r="J20" s="512">
        <v>0</v>
      </c>
      <c r="K20" s="512">
        <v>0</v>
      </c>
      <c r="L20" s="512">
        <f t="shared" si="2"/>
        <v>0</v>
      </c>
      <c r="M20" s="512">
        <f t="shared" si="3"/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f t="shared" si="4"/>
        <v>0</v>
      </c>
      <c r="S20" s="512">
        <f t="shared" si="5"/>
        <v>0</v>
      </c>
      <c r="T20" s="512">
        <v>0</v>
      </c>
      <c r="U20" s="512">
        <v>0</v>
      </c>
      <c r="V20" s="512">
        <v>0</v>
      </c>
      <c r="W20" s="512">
        <v>0</v>
      </c>
      <c r="X20" s="512">
        <f t="shared" si="6"/>
        <v>0</v>
      </c>
      <c r="Y20" s="512">
        <f t="shared" si="7"/>
        <v>0</v>
      </c>
      <c r="Z20" s="512">
        <v>0</v>
      </c>
      <c r="AA20" s="512">
        <v>0</v>
      </c>
      <c r="AB20" s="512">
        <v>0</v>
      </c>
      <c r="AC20" s="512">
        <v>0</v>
      </c>
      <c r="AD20" s="512">
        <f t="shared" si="8"/>
        <v>0</v>
      </c>
      <c r="AE20" s="512">
        <f t="shared" si="9"/>
        <v>0</v>
      </c>
      <c r="AF20" s="512">
        <v>0</v>
      </c>
      <c r="AG20" s="512">
        <v>0</v>
      </c>
      <c r="AH20" s="512">
        <v>0</v>
      </c>
      <c r="AI20" s="512">
        <v>0</v>
      </c>
      <c r="AJ20" s="512">
        <f t="shared" si="10"/>
        <v>0</v>
      </c>
      <c r="AK20" s="512">
        <f t="shared" si="11"/>
        <v>0</v>
      </c>
      <c r="AL20" s="512">
        <v>0</v>
      </c>
      <c r="AM20" s="512">
        <v>0</v>
      </c>
      <c r="AN20" s="512">
        <v>0</v>
      </c>
      <c r="AO20" s="512">
        <v>0</v>
      </c>
      <c r="AP20" s="512">
        <f t="shared" si="12"/>
        <v>0</v>
      </c>
      <c r="AQ20" s="512">
        <f t="shared" si="13"/>
        <v>0</v>
      </c>
      <c r="AR20" s="512">
        <v>0</v>
      </c>
      <c r="AS20" s="512">
        <v>0</v>
      </c>
      <c r="AT20" s="512">
        <v>0</v>
      </c>
      <c r="AU20" s="512">
        <v>0</v>
      </c>
      <c r="AV20" s="512">
        <f t="shared" si="14"/>
        <v>0</v>
      </c>
      <c r="AW20" s="512">
        <f t="shared" si="15"/>
        <v>0</v>
      </c>
      <c r="AX20" s="512">
        <v>0</v>
      </c>
      <c r="AY20" s="512">
        <v>0</v>
      </c>
      <c r="AZ20" s="512">
        <v>0</v>
      </c>
      <c r="BA20" s="512">
        <v>0</v>
      </c>
      <c r="BB20" s="512">
        <f t="shared" si="16"/>
        <v>0</v>
      </c>
      <c r="BC20" s="512">
        <f t="shared" si="17"/>
        <v>0</v>
      </c>
      <c r="BD20" s="512">
        <v>0</v>
      </c>
      <c r="BE20" s="512">
        <v>0</v>
      </c>
      <c r="BF20" s="512">
        <v>0</v>
      </c>
      <c r="BG20" s="512">
        <v>0</v>
      </c>
      <c r="BH20" s="512">
        <f t="shared" si="18"/>
        <v>0</v>
      </c>
      <c r="BI20" s="512">
        <f t="shared" si="19"/>
        <v>0</v>
      </c>
      <c r="BJ20" s="512">
        <v>0</v>
      </c>
      <c r="BK20" s="512">
        <v>0</v>
      </c>
      <c r="BL20" s="512">
        <v>0</v>
      </c>
      <c r="BM20" s="512">
        <v>0</v>
      </c>
      <c r="BN20" s="512">
        <f t="shared" si="20"/>
        <v>0</v>
      </c>
      <c r="BO20" s="512">
        <f t="shared" si="21"/>
        <v>0</v>
      </c>
      <c r="BP20" s="512">
        <v>0</v>
      </c>
      <c r="BQ20" s="512">
        <v>0</v>
      </c>
      <c r="BR20" s="512">
        <v>0</v>
      </c>
      <c r="BS20" s="512">
        <v>0</v>
      </c>
      <c r="BT20" s="512">
        <f t="shared" si="22"/>
        <v>0</v>
      </c>
      <c r="BU20" s="512">
        <f t="shared" si="23"/>
        <v>0</v>
      </c>
      <c r="BV20" s="366">
        <f t="shared" si="24"/>
        <v>0</v>
      </c>
      <c r="BW20" s="366">
        <f t="shared" si="24"/>
        <v>0</v>
      </c>
      <c r="BX20" s="366">
        <f t="shared" si="24"/>
        <v>0</v>
      </c>
      <c r="BY20" s="366">
        <f t="shared" si="24"/>
        <v>0</v>
      </c>
      <c r="BZ20" s="366">
        <f t="shared" si="25"/>
        <v>0</v>
      </c>
      <c r="CA20" s="366">
        <f t="shared" si="26"/>
        <v>0</v>
      </c>
      <c r="CB20" s="514"/>
    </row>
    <row r="21" spans="1:80" s="367" customFormat="1" ht="21" x14ac:dyDescent="0.45">
      <c r="A21" s="339" t="s">
        <v>2023</v>
      </c>
      <c r="B21" s="512">
        <v>0</v>
      </c>
      <c r="C21" s="512">
        <v>0</v>
      </c>
      <c r="D21" s="512">
        <v>0</v>
      </c>
      <c r="E21" s="512">
        <v>0</v>
      </c>
      <c r="F21" s="512">
        <f t="shared" si="0"/>
        <v>0</v>
      </c>
      <c r="G21" s="512">
        <f t="shared" si="1"/>
        <v>0</v>
      </c>
      <c r="H21" s="512">
        <v>0</v>
      </c>
      <c r="I21" s="512">
        <v>0</v>
      </c>
      <c r="J21" s="512">
        <v>0</v>
      </c>
      <c r="K21" s="512">
        <v>0</v>
      </c>
      <c r="L21" s="512">
        <f t="shared" si="2"/>
        <v>0</v>
      </c>
      <c r="M21" s="512">
        <f t="shared" si="3"/>
        <v>0</v>
      </c>
      <c r="N21" s="512">
        <v>0</v>
      </c>
      <c r="O21" s="512">
        <v>0</v>
      </c>
      <c r="P21" s="512">
        <v>0</v>
      </c>
      <c r="Q21" s="512">
        <v>0</v>
      </c>
      <c r="R21" s="512">
        <f t="shared" si="4"/>
        <v>0</v>
      </c>
      <c r="S21" s="512">
        <f t="shared" si="5"/>
        <v>0</v>
      </c>
      <c r="T21" s="512">
        <v>0</v>
      </c>
      <c r="U21" s="512">
        <v>0</v>
      </c>
      <c r="V21" s="512">
        <v>0</v>
      </c>
      <c r="W21" s="512">
        <v>0</v>
      </c>
      <c r="X21" s="512">
        <f t="shared" si="6"/>
        <v>0</v>
      </c>
      <c r="Y21" s="512">
        <f t="shared" si="7"/>
        <v>0</v>
      </c>
      <c r="Z21" s="512">
        <v>0</v>
      </c>
      <c r="AA21" s="512">
        <v>0</v>
      </c>
      <c r="AB21" s="512">
        <v>0</v>
      </c>
      <c r="AC21" s="512">
        <v>0</v>
      </c>
      <c r="AD21" s="512">
        <f t="shared" si="8"/>
        <v>0</v>
      </c>
      <c r="AE21" s="512">
        <f t="shared" si="9"/>
        <v>0</v>
      </c>
      <c r="AF21" s="512">
        <v>0</v>
      </c>
      <c r="AG21" s="512">
        <v>0</v>
      </c>
      <c r="AH21" s="512">
        <v>0</v>
      </c>
      <c r="AI21" s="512">
        <v>0</v>
      </c>
      <c r="AJ21" s="512">
        <f t="shared" si="10"/>
        <v>0</v>
      </c>
      <c r="AK21" s="512">
        <f t="shared" si="11"/>
        <v>0</v>
      </c>
      <c r="AL21" s="512">
        <v>0</v>
      </c>
      <c r="AM21" s="512">
        <v>0</v>
      </c>
      <c r="AN21" s="512">
        <v>0</v>
      </c>
      <c r="AO21" s="512">
        <v>0</v>
      </c>
      <c r="AP21" s="512">
        <f t="shared" si="12"/>
        <v>0</v>
      </c>
      <c r="AQ21" s="512">
        <f t="shared" si="13"/>
        <v>0</v>
      </c>
      <c r="AR21" s="512">
        <v>0</v>
      </c>
      <c r="AS21" s="512">
        <v>0</v>
      </c>
      <c r="AT21" s="512">
        <v>0</v>
      </c>
      <c r="AU21" s="512">
        <v>0</v>
      </c>
      <c r="AV21" s="512">
        <f t="shared" si="14"/>
        <v>0</v>
      </c>
      <c r="AW21" s="512">
        <f t="shared" si="15"/>
        <v>0</v>
      </c>
      <c r="AX21" s="512">
        <v>0</v>
      </c>
      <c r="AY21" s="512">
        <v>0</v>
      </c>
      <c r="AZ21" s="512">
        <v>0</v>
      </c>
      <c r="BA21" s="512">
        <v>0</v>
      </c>
      <c r="BB21" s="512">
        <f t="shared" si="16"/>
        <v>0</v>
      </c>
      <c r="BC21" s="512">
        <f t="shared" si="17"/>
        <v>0</v>
      </c>
      <c r="BD21" s="512">
        <v>0</v>
      </c>
      <c r="BE21" s="512">
        <v>0</v>
      </c>
      <c r="BF21" s="512">
        <v>0</v>
      </c>
      <c r="BG21" s="512">
        <v>0</v>
      </c>
      <c r="BH21" s="512">
        <f t="shared" si="18"/>
        <v>0</v>
      </c>
      <c r="BI21" s="512">
        <f t="shared" si="19"/>
        <v>0</v>
      </c>
      <c r="BJ21" s="512">
        <v>0</v>
      </c>
      <c r="BK21" s="512">
        <v>0</v>
      </c>
      <c r="BL21" s="512">
        <v>0</v>
      </c>
      <c r="BM21" s="512">
        <v>0</v>
      </c>
      <c r="BN21" s="512">
        <f t="shared" si="20"/>
        <v>0</v>
      </c>
      <c r="BO21" s="512">
        <f t="shared" si="21"/>
        <v>0</v>
      </c>
      <c r="BP21" s="512">
        <v>0</v>
      </c>
      <c r="BQ21" s="512">
        <v>0</v>
      </c>
      <c r="BR21" s="512">
        <v>0</v>
      </c>
      <c r="BS21" s="512">
        <v>0</v>
      </c>
      <c r="BT21" s="512">
        <f t="shared" si="22"/>
        <v>0</v>
      </c>
      <c r="BU21" s="512">
        <f t="shared" si="23"/>
        <v>0</v>
      </c>
      <c r="BV21" s="366">
        <f t="shared" si="24"/>
        <v>0</v>
      </c>
      <c r="BW21" s="366">
        <f t="shared" si="24"/>
        <v>0</v>
      </c>
      <c r="BX21" s="366">
        <f t="shared" si="24"/>
        <v>0</v>
      </c>
      <c r="BY21" s="366">
        <f t="shared" si="24"/>
        <v>0</v>
      </c>
      <c r="BZ21" s="366">
        <f t="shared" si="25"/>
        <v>0</v>
      </c>
      <c r="CA21" s="366">
        <f t="shared" si="26"/>
        <v>0</v>
      </c>
      <c r="CB21" s="514"/>
    </row>
    <row r="22" spans="1:80" s="367" customFormat="1" ht="21" x14ac:dyDescent="0.4">
      <c r="A22" s="225" t="s">
        <v>2024</v>
      </c>
      <c r="B22" s="512">
        <v>0</v>
      </c>
      <c r="C22" s="512">
        <v>0</v>
      </c>
      <c r="D22" s="512">
        <v>0</v>
      </c>
      <c r="E22" s="512">
        <v>0</v>
      </c>
      <c r="F22" s="512">
        <f t="shared" si="0"/>
        <v>0</v>
      </c>
      <c r="G22" s="512">
        <f t="shared" si="1"/>
        <v>0</v>
      </c>
      <c r="H22" s="512">
        <v>0</v>
      </c>
      <c r="I22" s="512">
        <v>0</v>
      </c>
      <c r="J22" s="512">
        <v>0</v>
      </c>
      <c r="K22" s="512">
        <v>0</v>
      </c>
      <c r="L22" s="512">
        <f t="shared" si="2"/>
        <v>0</v>
      </c>
      <c r="M22" s="512">
        <f t="shared" si="3"/>
        <v>0</v>
      </c>
      <c r="N22" s="512">
        <v>0</v>
      </c>
      <c r="O22" s="512">
        <v>0</v>
      </c>
      <c r="P22" s="512">
        <v>0</v>
      </c>
      <c r="Q22" s="512">
        <v>0</v>
      </c>
      <c r="R22" s="512">
        <f t="shared" si="4"/>
        <v>0</v>
      </c>
      <c r="S22" s="512">
        <f t="shared" si="5"/>
        <v>0</v>
      </c>
      <c r="T22" s="512">
        <v>0</v>
      </c>
      <c r="U22" s="512">
        <v>0</v>
      </c>
      <c r="V22" s="512">
        <v>0</v>
      </c>
      <c r="W22" s="512">
        <v>0</v>
      </c>
      <c r="X22" s="512">
        <f t="shared" si="6"/>
        <v>0</v>
      </c>
      <c r="Y22" s="512">
        <f t="shared" si="7"/>
        <v>0</v>
      </c>
      <c r="Z22" s="512">
        <v>0</v>
      </c>
      <c r="AA22" s="512">
        <v>0</v>
      </c>
      <c r="AB22" s="512">
        <v>0</v>
      </c>
      <c r="AC22" s="512">
        <v>0</v>
      </c>
      <c r="AD22" s="512">
        <f t="shared" si="8"/>
        <v>0</v>
      </c>
      <c r="AE22" s="512">
        <f t="shared" si="9"/>
        <v>0</v>
      </c>
      <c r="AF22" s="512">
        <v>0</v>
      </c>
      <c r="AG22" s="512">
        <v>0</v>
      </c>
      <c r="AH22" s="512">
        <v>0</v>
      </c>
      <c r="AI22" s="512">
        <v>0</v>
      </c>
      <c r="AJ22" s="512">
        <f t="shared" si="10"/>
        <v>0</v>
      </c>
      <c r="AK22" s="512">
        <f t="shared" si="11"/>
        <v>0</v>
      </c>
      <c r="AL22" s="512">
        <v>0</v>
      </c>
      <c r="AM22" s="512">
        <v>0</v>
      </c>
      <c r="AN22" s="512">
        <v>0</v>
      </c>
      <c r="AO22" s="512">
        <v>0</v>
      </c>
      <c r="AP22" s="512">
        <f t="shared" si="12"/>
        <v>0</v>
      </c>
      <c r="AQ22" s="512">
        <f t="shared" si="13"/>
        <v>0</v>
      </c>
      <c r="AR22" s="512">
        <v>0</v>
      </c>
      <c r="AS22" s="512">
        <v>0</v>
      </c>
      <c r="AT22" s="512">
        <v>0</v>
      </c>
      <c r="AU22" s="512">
        <v>0</v>
      </c>
      <c r="AV22" s="512">
        <f t="shared" si="14"/>
        <v>0</v>
      </c>
      <c r="AW22" s="512">
        <f t="shared" si="15"/>
        <v>0</v>
      </c>
      <c r="AX22" s="512">
        <v>0</v>
      </c>
      <c r="AY22" s="512">
        <v>0</v>
      </c>
      <c r="AZ22" s="512">
        <v>0</v>
      </c>
      <c r="BA22" s="512">
        <v>0</v>
      </c>
      <c r="BB22" s="512">
        <f t="shared" si="16"/>
        <v>0</v>
      </c>
      <c r="BC22" s="512">
        <f t="shared" si="17"/>
        <v>0</v>
      </c>
      <c r="BD22" s="512">
        <v>0</v>
      </c>
      <c r="BE22" s="512">
        <v>0</v>
      </c>
      <c r="BF22" s="512">
        <v>0</v>
      </c>
      <c r="BG22" s="512">
        <v>0</v>
      </c>
      <c r="BH22" s="512">
        <f t="shared" si="18"/>
        <v>0</v>
      </c>
      <c r="BI22" s="512">
        <f t="shared" si="19"/>
        <v>0</v>
      </c>
      <c r="BJ22" s="512">
        <v>0</v>
      </c>
      <c r="BK22" s="512">
        <v>0</v>
      </c>
      <c r="BL22" s="512">
        <v>0</v>
      </c>
      <c r="BM22" s="512">
        <v>0</v>
      </c>
      <c r="BN22" s="512">
        <f t="shared" si="20"/>
        <v>0</v>
      </c>
      <c r="BO22" s="512">
        <f t="shared" si="21"/>
        <v>0</v>
      </c>
      <c r="BP22" s="512">
        <v>0</v>
      </c>
      <c r="BQ22" s="512">
        <v>0</v>
      </c>
      <c r="BR22" s="512">
        <v>0</v>
      </c>
      <c r="BS22" s="512">
        <v>0</v>
      </c>
      <c r="BT22" s="512">
        <f t="shared" si="22"/>
        <v>0</v>
      </c>
      <c r="BU22" s="512">
        <f t="shared" si="23"/>
        <v>0</v>
      </c>
      <c r="BV22" s="366">
        <f t="shared" si="24"/>
        <v>0</v>
      </c>
      <c r="BW22" s="366">
        <f t="shared" si="24"/>
        <v>0</v>
      </c>
      <c r="BX22" s="366">
        <f t="shared" si="24"/>
        <v>0</v>
      </c>
      <c r="BY22" s="366">
        <f t="shared" si="24"/>
        <v>0</v>
      </c>
      <c r="BZ22" s="366">
        <f t="shared" si="25"/>
        <v>0</v>
      </c>
      <c r="CA22" s="366">
        <f t="shared" si="26"/>
        <v>0</v>
      </c>
      <c r="CB22" s="514"/>
    </row>
    <row r="23" spans="1:80" s="367" customFormat="1" ht="21" x14ac:dyDescent="0.45">
      <c r="A23" s="361" t="s">
        <v>2025</v>
      </c>
      <c r="B23" s="512">
        <v>0</v>
      </c>
      <c r="C23" s="512">
        <v>0</v>
      </c>
      <c r="D23" s="512">
        <v>0</v>
      </c>
      <c r="E23" s="512">
        <v>0</v>
      </c>
      <c r="F23" s="512">
        <f t="shared" si="0"/>
        <v>0</v>
      </c>
      <c r="G23" s="512">
        <f t="shared" si="1"/>
        <v>0</v>
      </c>
      <c r="H23" s="512">
        <v>0</v>
      </c>
      <c r="I23" s="512">
        <v>0</v>
      </c>
      <c r="J23" s="512">
        <v>0</v>
      </c>
      <c r="K23" s="512">
        <v>0</v>
      </c>
      <c r="L23" s="512">
        <f t="shared" si="2"/>
        <v>0</v>
      </c>
      <c r="M23" s="512">
        <f t="shared" si="3"/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f t="shared" si="4"/>
        <v>0</v>
      </c>
      <c r="S23" s="512">
        <f t="shared" si="5"/>
        <v>0</v>
      </c>
      <c r="T23" s="512">
        <v>0</v>
      </c>
      <c r="U23" s="512">
        <v>0</v>
      </c>
      <c r="V23" s="512">
        <v>0</v>
      </c>
      <c r="W23" s="512">
        <v>0</v>
      </c>
      <c r="X23" s="512">
        <f t="shared" si="6"/>
        <v>0</v>
      </c>
      <c r="Y23" s="512">
        <f t="shared" si="7"/>
        <v>0</v>
      </c>
      <c r="Z23" s="512">
        <v>0</v>
      </c>
      <c r="AA23" s="512">
        <v>0</v>
      </c>
      <c r="AB23" s="512">
        <v>0</v>
      </c>
      <c r="AC23" s="512">
        <v>0</v>
      </c>
      <c r="AD23" s="512">
        <f t="shared" si="8"/>
        <v>0</v>
      </c>
      <c r="AE23" s="512">
        <f t="shared" si="9"/>
        <v>0</v>
      </c>
      <c r="AF23" s="512">
        <v>0</v>
      </c>
      <c r="AG23" s="512">
        <v>0</v>
      </c>
      <c r="AH23" s="512">
        <v>0</v>
      </c>
      <c r="AI23" s="512">
        <v>0</v>
      </c>
      <c r="AJ23" s="512">
        <f t="shared" si="10"/>
        <v>0</v>
      </c>
      <c r="AK23" s="512">
        <f t="shared" si="11"/>
        <v>0</v>
      </c>
      <c r="AL23" s="512">
        <v>0</v>
      </c>
      <c r="AM23" s="512">
        <v>0</v>
      </c>
      <c r="AN23" s="512">
        <v>0</v>
      </c>
      <c r="AO23" s="512">
        <v>0</v>
      </c>
      <c r="AP23" s="512">
        <f t="shared" si="12"/>
        <v>0</v>
      </c>
      <c r="AQ23" s="512">
        <f t="shared" si="13"/>
        <v>0</v>
      </c>
      <c r="AR23" s="512">
        <v>0</v>
      </c>
      <c r="AS23" s="512">
        <v>0</v>
      </c>
      <c r="AT23" s="512">
        <v>0</v>
      </c>
      <c r="AU23" s="512">
        <v>0</v>
      </c>
      <c r="AV23" s="512">
        <f t="shared" si="14"/>
        <v>0</v>
      </c>
      <c r="AW23" s="512">
        <f t="shared" si="15"/>
        <v>0</v>
      </c>
      <c r="AX23" s="512">
        <v>0</v>
      </c>
      <c r="AY23" s="512">
        <v>0</v>
      </c>
      <c r="AZ23" s="512">
        <v>0</v>
      </c>
      <c r="BA23" s="512">
        <v>0</v>
      </c>
      <c r="BB23" s="512">
        <f t="shared" si="16"/>
        <v>0</v>
      </c>
      <c r="BC23" s="512">
        <f t="shared" si="17"/>
        <v>0</v>
      </c>
      <c r="BD23" s="512">
        <v>0</v>
      </c>
      <c r="BE23" s="512">
        <v>0</v>
      </c>
      <c r="BF23" s="512">
        <v>0</v>
      </c>
      <c r="BG23" s="512">
        <v>0</v>
      </c>
      <c r="BH23" s="512">
        <f t="shared" si="18"/>
        <v>0</v>
      </c>
      <c r="BI23" s="512">
        <f t="shared" si="19"/>
        <v>0</v>
      </c>
      <c r="BJ23" s="512">
        <v>0</v>
      </c>
      <c r="BK23" s="512">
        <v>0</v>
      </c>
      <c r="BL23" s="512">
        <v>0</v>
      </c>
      <c r="BM23" s="512">
        <v>0</v>
      </c>
      <c r="BN23" s="512">
        <f t="shared" si="20"/>
        <v>0</v>
      </c>
      <c r="BO23" s="512">
        <f t="shared" si="21"/>
        <v>0</v>
      </c>
      <c r="BP23" s="512">
        <v>0</v>
      </c>
      <c r="BQ23" s="512">
        <v>0</v>
      </c>
      <c r="BR23" s="512">
        <v>0</v>
      </c>
      <c r="BS23" s="512">
        <v>0</v>
      </c>
      <c r="BT23" s="512">
        <f t="shared" si="22"/>
        <v>0</v>
      </c>
      <c r="BU23" s="512">
        <f t="shared" si="23"/>
        <v>0</v>
      </c>
      <c r="BV23" s="366">
        <f t="shared" si="24"/>
        <v>0</v>
      </c>
      <c r="BW23" s="366">
        <f t="shared" si="24"/>
        <v>0</v>
      </c>
      <c r="BX23" s="366">
        <f t="shared" si="24"/>
        <v>0</v>
      </c>
      <c r="BY23" s="366">
        <f t="shared" si="24"/>
        <v>0</v>
      </c>
      <c r="BZ23" s="366">
        <f t="shared" si="25"/>
        <v>0</v>
      </c>
      <c r="CA23" s="366">
        <f t="shared" si="26"/>
        <v>0</v>
      </c>
      <c r="CB23" s="514"/>
    </row>
    <row r="24" spans="1:80" s="367" customFormat="1" ht="21" x14ac:dyDescent="0.45">
      <c r="A24" s="515" t="s">
        <v>2026</v>
      </c>
      <c r="B24" s="512">
        <v>0</v>
      </c>
      <c r="C24" s="512">
        <v>0</v>
      </c>
      <c r="D24" s="512">
        <v>0</v>
      </c>
      <c r="E24" s="512">
        <v>0</v>
      </c>
      <c r="F24" s="512">
        <f t="shared" si="0"/>
        <v>0</v>
      </c>
      <c r="G24" s="512">
        <f t="shared" si="1"/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f t="shared" si="2"/>
        <v>0</v>
      </c>
      <c r="M24" s="512">
        <f t="shared" si="3"/>
        <v>0</v>
      </c>
      <c r="N24" s="512">
        <v>0</v>
      </c>
      <c r="O24" s="512">
        <v>0</v>
      </c>
      <c r="P24" s="512">
        <v>0</v>
      </c>
      <c r="Q24" s="512">
        <v>0</v>
      </c>
      <c r="R24" s="512">
        <f t="shared" si="4"/>
        <v>0</v>
      </c>
      <c r="S24" s="512">
        <f t="shared" si="5"/>
        <v>0</v>
      </c>
      <c r="T24" s="512">
        <v>0</v>
      </c>
      <c r="U24" s="512">
        <v>0</v>
      </c>
      <c r="V24" s="512">
        <v>0</v>
      </c>
      <c r="W24" s="512">
        <v>0</v>
      </c>
      <c r="X24" s="512">
        <f t="shared" si="6"/>
        <v>0</v>
      </c>
      <c r="Y24" s="512">
        <f t="shared" si="7"/>
        <v>0</v>
      </c>
      <c r="Z24" s="512">
        <v>0</v>
      </c>
      <c r="AA24" s="512">
        <v>0</v>
      </c>
      <c r="AB24" s="512">
        <v>0</v>
      </c>
      <c r="AC24" s="512">
        <v>0</v>
      </c>
      <c r="AD24" s="512">
        <f t="shared" si="8"/>
        <v>0</v>
      </c>
      <c r="AE24" s="512">
        <f t="shared" si="9"/>
        <v>0</v>
      </c>
      <c r="AF24" s="512">
        <v>0</v>
      </c>
      <c r="AG24" s="512">
        <v>0</v>
      </c>
      <c r="AH24" s="512">
        <v>0</v>
      </c>
      <c r="AI24" s="512">
        <v>0</v>
      </c>
      <c r="AJ24" s="512">
        <f t="shared" si="10"/>
        <v>0</v>
      </c>
      <c r="AK24" s="512">
        <f t="shared" si="11"/>
        <v>0</v>
      </c>
      <c r="AL24" s="512">
        <v>0</v>
      </c>
      <c r="AM24" s="512">
        <v>0</v>
      </c>
      <c r="AN24" s="512">
        <v>0</v>
      </c>
      <c r="AO24" s="512">
        <v>0</v>
      </c>
      <c r="AP24" s="512">
        <f t="shared" si="12"/>
        <v>0</v>
      </c>
      <c r="AQ24" s="512">
        <f t="shared" si="13"/>
        <v>0</v>
      </c>
      <c r="AR24" s="512">
        <v>0</v>
      </c>
      <c r="AS24" s="512">
        <v>0</v>
      </c>
      <c r="AT24" s="512">
        <v>0</v>
      </c>
      <c r="AU24" s="512">
        <v>0</v>
      </c>
      <c r="AV24" s="512">
        <f t="shared" si="14"/>
        <v>0</v>
      </c>
      <c r="AW24" s="512">
        <f t="shared" si="15"/>
        <v>0</v>
      </c>
      <c r="AX24" s="512">
        <v>0</v>
      </c>
      <c r="AY24" s="512">
        <v>0</v>
      </c>
      <c r="AZ24" s="512">
        <v>0</v>
      </c>
      <c r="BA24" s="512">
        <v>0</v>
      </c>
      <c r="BB24" s="512">
        <f t="shared" si="16"/>
        <v>0</v>
      </c>
      <c r="BC24" s="512">
        <f t="shared" si="17"/>
        <v>0</v>
      </c>
      <c r="BD24" s="512">
        <v>0</v>
      </c>
      <c r="BE24" s="512">
        <v>0</v>
      </c>
      <c r="BF24" s="512">
        <v>0</v>
      </c>
      <c r="BG24" s="512">
        <v>0</v>
      </c>
      <c r="BH24" s="512">
        <f t="shared" si="18"/>
        <v>0</v>
      </c>
      <c r="BI24" s="512">
        <f t="shared" si="19"/>
        <v>0</v>
      </c>
      <c r="BJ24" s="512">
        <v>0</v>
      </c>
      <c r="BK24" s="512">
        <v>0</v>
      </c>
      <c r="BL24" s="512">
        <v>0</v>
      </c>
      <c r="BM24" s="512">
        <v>0</v>
      </c>
      <c r="BN24" s="512">
        <f t="shared" si="20"/>
        <v>0</v>
      </c>
      <c r="BO24" s="512">
        <f t="shared" si="21"/>
        <v>0</v>
      </c>
      <c r="BP24" s="512">
        <v>0</v>
      </c>
      <c r="BQ24" s="512">
        <v>0</v>
      </c>
      <c r="BR24" s="512">
        <v>0</v>
      </c>
      <c r="BS24" s="512">
        <v>0</v>
      </c>
      <c r="BT24" s="512">
        <f t="shared" si="22"/>
        <v>0</v>
      </c>
      <c r="BU24" s="512">
        <f t="shared" si="23"/>
        <v>0</v>
      </c>
      <c r="BV24" s="366">
        <f t="shared" si="24"/>
        <v>0</v>
      </c>
      <c r="BW24" s="366">
        <f t="shared" si="24"/>
        <v>0</v>
      </c>
      <c r="BX24" s="366">
        <f t="shared" si="24"/>
        <v>0</v>
      </c>
      <c r="BY24" s="366">
        <f t="shared" si="24"/>
        <v>0</v>
      </c>
      <c r="BZ24" s="366">
        <f t="shared" si="25"/>
        <v>0</v>
      </c>
      <c r="CA24" s="366">
        <f t="shared" si="26"/>
        <v>0</v>
      </c>
      <c r="CB24" s="514"/>
    </row>
    <row r="25" spans="1:80" s="367" customFormat="1" ht="21" x14ac:dyDescent="0.45">
      <c r="A25" s="361" t="s">
        <v>2027</v>
      </c>
      <c r="B25" s="512">
        <v>0</v>
      </c>
      <c r="C25" s="512">
        <v>0</v>
      </c>
      <c r="D25" s="512">
        <v>0</v>
      </c>
      <c r="E25" s="512">
        <v>0</v>
      </c>
      <c r="F25" s="512">
        <f t="shared" si="0"/>
        <v>0</v>
      </c>
      <c r="G25" s="512">
        <f t="shared" si="1"/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f t="shared" si="2"/>
        <v>0</v>
      </c>
      <c r="M25" s="512">
        <f t="shared" si="3"/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f t="shared" si="4"/>
        <v>0</v>
      </c>
      <c r="S25" s="512">
        <f t="shared" si="5"/>
        <v>0</v>
      </c>
      <c r="T25" s="512">
        <v>0</v>
      </c>
      <c r="U25" s="512">
        <v>0</v>
      </c>
      <c r="V25" s="512">
        <v>0</v>
      </c>
      <c r="W25" s="512">
        <v>0</v>
      </c>
      <c r="X25" s="512">
        <f t="shared" si="6"/>
        <v>0</v>
      </c>
      <c r="Y25" s="512">
        <f t="shared" si="7"/>
        <v>0</v>
      </c>
      <c r="Z25" s="512">
        <v>0</v>
      </c>
      <c r="AA25" s="512">
        <v>0</v>
      </c>
      <c r="AB25" s="512">
        <v>0</v>
      </c>
      <c r="AC25" s="512">
        <v>0</v>
      </c>
      <c r="AD25" s="512">
        <f t="shared" si="8"/>
        <v>0</v>
      </c>
      <c r="AE25" s="512">
        <f t="shared" si="9"/>
        <v>0</v>
      </c>
      <c r="AF25" s="512">
        <v>0</v>
      </c>
      <c r="AG25" s="512">
        <v>0</v>
      </c>
      <c r="AH25" s="512">
        <v>0</v>
      </c>
      <c r="AI25" s="512">
        <v>0</v>
      </c>
      <c r="AJ25" s="512">
        <f t="shared" si="10"/>
        <v>0</v>
      </c>
      <c r="AK25" s="512">
        <f t="shared" si="11"/>
        <v>0</v>
      </c>
      <c r="AL25" s="512">
        <v>0</v>
      </c>
      <c r="AM25" s="512">
        <v>0</v>
      </c>
      <c r="AN25" s="512">
        <v>0</v>
      </c>
      <c r="AO25" s="512">
        <v>0</v>
      </c>
      <c r="AP25" s="512">
        <f t="shared" si="12"/>
        <v>0</v>
      </c>
      <c r="AQ25" s="512">
        <f t="shared" si="13"/>
        <v>0</v>
      </c>
      <c r="AR25" s="512">
        <v>0</v>
      </c>
      <c r="AS25" s="512">
        <v>0</v>
      </c>
      <c r="AT25" s="512">
        <v>0</v>
      </c>
      <c r="AU25" s="512">
        <v>0</v>
      </c>
      <c r="AV25" s="512">
        <f t="shared" si="14"/>
        <v>0</v>
      </c>
      <c r="AW25" s="512">
        <f t="shared" si="15"/>
        <v>0</v>
      </c>
      <c r="AX25" s="512">
        <v>0</v>
      </c>
      <c r="AY25" s="512">
        <v>0</v>
      </c>
      <c r="AZ25" s="512">
        <v>0</v>
      </c>
      <c r="BA25" s="512">
        <v>0</v>
      </c>
      <c r="BB25" s="512">
        <f t="shared" si="16"/>
        <v>0</v>
      </c>
      <c r="BC25" s="512">
        <f t="shared" si="17"/>
        <v>0</v>
      </c>
      <c r="BD25" s="512">
        <v>0</v>
      </c>
      <c r="BE25" s="512">
        <v>0</v>
      </c>
      <c r="BF25" s="512">
        <v>0</v>
      </c>
      <c r="BG25" s="512">
        <v>0</v>
      </c>
      <c r="BH25" s="512">
        <f t="shared" si="18"/>
        <v>0</v>
      </c>
      <c r="BI25" s="512">
        <f t="shared" si="19"/>
        <v>0</v>
      </c>
      <c r="BJ25" s="512">
        <v>945000</v>
      </c>
      <c r="BK25" s="512">
        <v>75600</v>
      </c>
      <c r="BL25" s="512">
        <v>47250</v>
      </c>
      <c r="BM25" s="512">
        <v>28350</v>
      </c>
      <c r="BN25" s="512">
        <f t="shared" si="20"/>
        <v>151200</v>
      </c>
      <c r="BO25" s="512">
        <f t="shared" si="21"/>
        <v>793800</v>
      </c>
      <c r="BP25" s="512">
        <v>945000</v>
      </c>
      <c r="BQ25" s="512">
        <v>75600</v>
      </c>
      <c r="BR25" s="512">
        <v>47250</v>
      </c>
      <c r="BS25" s="512">
        <v>28350</v>
      </c>
      <c r="BT25" s="512">
        <f t="shared" si="22"/>
        <v>151200</v>
      </c>
      <c r="BU25" s="512">
        <f t="shared" si="23"/>
        <v>793800</v>
      </c>
      <c r="BV25" s="366">
        <f t="shared" si="24"/>
        <v>1890000</v>
      </c>
      <c r="BW25" s="366">
        <f t="shared" si="24"/>
        <v>151200</v>
      </c>
      <c r="BX25" s="366">
        <f t="shared" si="24"/>
        <v>94500</v>
      </c>
      <c r="BY25" s="366">
        <f t="shared" si="24"/>
        <v>56700</v>
      </c>
      <c r="BZ25" s="366">
        <f t="shared" si="25"/>
        <v>302400</v>
      </c>
      <c r="CA25" s="366">
        <f t="shared" si="26"/>
        <v>1587600</v>
      </c>
      <c r="CB25" s="514"/>
    </row>
    <row r="26" spans="1:80" s="367" customFormat="1" ht="21" x14ac:dyDescent="0.45">
      <c r="A26" s="515" t="s">
        <v>2028</v>
      </c>
      <c r="B26" s="512">
        <v>0</v>
      </c>
      <c r="C26" s="512">
        <v>0</v>
      </c>
      <c r="D26" s="512">
        <v>0</v>
      </c>
      <c r="E26" s="512">
        <v>0</v>
      </c>
      <c r="F26" s="512">
        <f t="shared" si="0"/>
        <v>0</v>
      </c>
      <c r="G26" s="512">
        <f t="shared" si="1"/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f t="shared" si="2"/>
        <v>0</v>
      </c>
      <c r="M26" s="512">
        <f t="shared" si="3"/>
        <v>0</v>
      </c>
      <c r="N26" s="512">
        <v>0</v>
      </c>
      <c r="O26" s="512">
        <v>0</v>
      </c>
      <c r="P26" s="512">
        <v>0</v>
      </c>
      <c r="Q26" s="512">
        <v>0</v>
      </c>
      <c r="R26" s="512">
        <f t="shared" si="4"/>
        <v>0</v>
      </c>
      <c r="S26" s="512">
        <f t="shared" si="5"/>
        <v>0</v>
      </c>
      <c r="T26" s="512">
        <v>0</v>
      </c>
      <c r="U26" s="512">
        <v>0</v>
      </c>
      <c r="V26" s="512">
        <v>0</v>
      </c>
      <c r="W26" s="512">
        <v>0</v>
      </c>
      <c r="X26" s="512">
        <f t="shared" si="6"/>
        <v>0</v>
      </c>
      <c r="Y26" s="512">
        <f t="shared" si="7"/>
        <v>0</v>
      </c>
      <c r="Z26" s="512">
        <v>0</v>
      </c>
      <c r="AA26" s="512">
        <v>0</v>
      </c>
      <c r="AB26" s="512">
        <v>0</v>
      </c>
      <c r="AC26" s="512">
        <v>0</v>
      </c>
      <c r="AD26" s="512">
        <f t="shared" si="8"/>
        <v>0</v>
      </c>
      <c r="AE26" s="512">
        <f t="shared" si="9"/>
        <v>0</v>
      </c>
      <c r="AF26" s="512">
        <v>0</v>
      </c>
      <c r="AG26" s="512">
        <v>0</v>
      </c>
      <c r="AH26" s="512">
        <v>0</v>
      </c>
      <c r="AI26" s="512">
        <v>0</v>
      </c>
      <c r="AJ26" s="512">
        <f t="shared" si="10"/>
        <v>0</v>
      </c>
      <c r="AK26" s="512">
        <f t="shared" si="11"/>
        <v>0</v>
      </c>
      <c r="AL26" s="512">
        <v>0</v>
      </c>
      <c r="AM26" s="512">
        <v>0</v>
      </c>
      <c r="AN26" s="512">
        <v>0</v>
      </c>
      <c r="AO26" s="512">
        <v>0</v>
      </c>
      <c r="AP26" s="512">
        <f t="shared" si="12"/>
        <v>0</v>
      </c>
      <c r="AQ26" s="512">
        <f t="shared" si="13"/>
        <v>0</v>
      </c>
      <c r="AR26" s="512">
        <v>33000</v>
      </c>
      <c r="AS26" s="512">
        <v>2640</v>
      </c>
      <c r="AT26" s="512">
        <v>1650</v>
      </c>
      <c r="AU26" s="512">
        <v>990</v>
      </c>
      <c r="AV26" s="512">
        <f t="shared" si="14"/>
        <v>5280</v>
      </c>
      <c r="AW26" s="512">
        <f t="shared" si="15"/>
        <v>27720</v>
      </c>
      <c r="AX26" s="512">
        <v>16500</v>
      </c>
      <c r="AY26" s="512">
        <v>1320</v>
      </c>
      <c r="AZ26" s="512">
        <v>825</v>
      </c>
      <c r="BA26" s="512">
        <v>495</v>
      </c>
      <c r="BB26" s="512">
        <f t="shared" si="16"/>
        <v>2640</v>
      </c>
      <c r="BC26" s="512">
        <f t="shared" si="17"/>
        <v>13860</v>
      </c>
      <c r="BD26" s="512">
        <v>47000</v>
      </c>
      <c r="BE26" s="512">
        <v>3760</v>
      </c>
      <c r="BF26" s="512">
        <v>2350</v>
      </c>
      <c r="BG26" s="512">
        <v>1410</v>
      </c>
      <c r="BH26" s="512">
        <f t="shared" si="18"/>
        <v>7520</v>
      </c>
      <c r="BI26" s="512">
        <f t="shared" si="19"/>
        <v>39480</v>
      </c>
      <c r="BJ26" s="512">
        <v>29000</v>
      </c>
      <c r="BK26" s="512">
        <v>2320</v>
      </c>
      <c r="BL26" s="512">
        <v>1450</v>
      </c>
      <c r="BM26" s="512">
        <v>870</v>
      </c>
      <c r="BN26" s="512">
        <f t="shared" si="20"/>
        <v>4640</v>
      </c>
      <c r="BO26" s="512">
        <f t="shared" si="21"/>
        <v>24360</v>
      </c>
      <c r="BP26" s="512">
        <v>0</v>
      </c>
      <c r="BQ26" s="512">
        <v>0</v>
      </c>
      <c r="BR26" s="512">
        <v>0</v>
      </c>
      <c r="BS26" s="512">
        <v>0</v>
      </c>
      <c r="BT26" s="512">
        <f t="shared" si="22"/>
        <v>0</v>
      </c>
      <c r="BU26" s="512">
        <f t="shared" si="23"/>
        <v>0</v>
      </c>
      <c r="BV26" s="366">
        <f t="shared" si="24"/>
        <v>125500</v>
      </c>
      <c r="BW26" s="366">
        <f t="shared" si="24"/>
        <v>10040</v>
      </c>
      <c r="BX26" s="366">
        <f t="shared" si="24"/>
        <v>6275</v>
      </c>
      <c r="BY26" s="366">
        <f t="shared" si="24"/>
        <v>3765</v>
      </c>
      <c r="BZ26" s="366">
        <f t="shared" si="25"/>
        <v>20080</v>
      </c>
      <c r="CA26" s="366">
        <f t="shared" si="26"/>
        <v>105420</v>
      </c>
      <c r="CB26" s="514"/>
    </row>
    <row r="27" spans="1:80" s="367" customFormat="1" ht="21" x14ac:dyDescent="0.45">
      <c r="A27" s="361" t="s">
        <v>2029</v>
      </c>
      <c r="B27" s="512">
        <v>0</v>
      </c>
      <c r="C27" s="512">
        <v>0</v>
      </c>
      <c r="D27" s="512">
        <v>0</v>
      </c>
      <c r="E27" s="512">
        <v>0</v>
      </c>
      <c r="F27" s="512">
        <f t="shared" si="0"/>
        <v>0</v>
      </c>
      <c r="G27" s="512">
        <f t="shared" si="1"/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f t="shared" si="2"/>
        <v>0</v>
      </c>
      <c r="M27" s="512">
        <f t="shared" si="3"/>
        <v>0</v>
      </c>
      <c r="N27" s="512">
        <v>0</v>
      </c>
      <c r="O27" s="512">
        <v>0</v>
      </c>
      <c r="P27" s="512">
        <v>0</v>
      </c>
      <c r="Q27" s="512">
        <v>0</v>
      </c>
      <c r="R27" s="512">
        <f t="shared" si="4"/>
        <v>0</v>
      </c>
      <c r="S27" s="512">
        <f t="shared" si="5"/>
        <v>0</v>
      </c>
      <c r="T27" s="512">
        <v>0</v>
      </c>
      <c r="U27" s="512">
        <v>0</v>
      </c>
      <c r="V27" s="512">
        <v>0</v>
      </c>
      <c r="W27" s="512">
        <v>0</v>
      </c>
      <c r="X27" s="512">
        <f t="shared" si="6"/>
        <v>0</v>
      </c>
      <c r="Y27" s="512">
        <f t="shared" si="7"/>
        <v>0</v>
      </c>
      <c r="Z27" s="512">
        <v>0</v>
      </c>
      <c r="AA27" s="512">
        <v>0</v>
      </c>
      <c r="AB27" s="512">
        <v>0</v>
      </c>
      <c r="AC27" s="512">
        <v>0</v>
      </c>
      <c r="AD27" s="512">
        <f t="shared" si="8"/>
        <v>0</v>
      </c>
      <c r="AE27" s="512">
        <f t="shared" si="9"/>
        <v>0</v>
      </c>
      <c r="AF27" s="512">
        <v>0</v>
      </c>
      <c r="AG27" s="512">
        <v>0</v>
      </c>
      <c r="AH27" s="512">
        <v>0</v>
      </c>
      <c r="AI27" s="512">
        <v>0</v>
      </c>
      <c r="AJ27" s="512">
        <f t="shared" si="10"/>
        <v>0</v>
      </c>
      <c r="AK27" s="512">
        <f t="shared" si="11"/>
        <v>0</v>
      </c>
      <c r="AL27" s="512">
        <v>0</v>
      </c>
      <c r="AM27" s="512">
        <v>0</v>
      </c>
      <c r="AN27" s="512">
        <v>0</v>
      </c>
      <c r="AO27" s="512">
        <v>0</v>
      </c>
      <c r="AP27" s="512">
        <f t="shared" si="12"/>
        <v>0</v>
      </c>
      <c r="AQ27" s="512">
        <f t="shared" si="13"/>
        <v>0</v>
      </c>
      <c r="AR27" s="512">
        <v>0</v>
      </c>
      <c r="AS27" s="512">
        <v>0</v>
      </c>
      <c r="AT27" s="512">
        <v>0</v>
      </c>
      <c r="AU27" s="512">
        <v>0</v>
      </c>
      <c r="AV27" s="512">
        <f t="shared" si="14"/>
        <v>0</v>
      </c>
      <c r="AW27" s="512">
        <f t="shared" si="15"/>
        <v>0</v>
      </c>
      <c r="AX27" s="512">
        <v>0</v>
      </c>
      <c r="AY27" s="512">
        <v>0</v>
      </c>
      <c r="AZ27" s="512">
        <v>0</v>
      </c>
      <c r="BA27" s="512">
        <v>0</v>
      </c>
      <c r="BB27" s="512">
        <f t="shared" si="16"/>
        <v>0</v>
      </c>
      <c r="BC27" s="512">
        <f t="shared" si="17"/>
        <v>0</v>
      </c>
      <c r="BD27" s="512">
        <v>0</v>
      </c>
      <c r="BE27" s="512">
        <v>0</v>
      </c>
      <c r="BF27" s="512">
        <v>0</v>
      </c>
      <c r="BG27" s="512">
        <v>0</v>
      </c>
      <c r="BH27" s="512">
        <f t="shared" si="18"/>
        <v>0</v>
      </c>
      <c r="BI27" s="512">
        <f t="shared" si="19"/>
        <v>0</v>
      </c>
      <c r="BJ27" s="512">
        <v>0</v>
      </c>
      <c r="BK27" s="512">
        <v>0</v>
      </c>
      <c r="BL27" s="512">
        <v>0</v>
      </c>
      <c r="BM27" s="512">
        <v>0</v>
      </c>
      <c r="BN27" s="512">
        <f t="shared" si="20"/>
        <v>0</v>
      </c>
      <c r="BO27" s="512">
        <f t="shared" si="21"/>
        <v>0</v>
      </c>
      <c r="BP27" s="512">
        <v>0</v>
      </c>
      <c r="BQ27" s="512">
        <v>0</v>
      </c>
      <c r="BR27" s="512">
        <v>0</v>
      </c>
      <c r="BS27" s="512">
        <v>0</v>
      </c>
      <c r="BT27" s="512">
        <f t="shared" si="22"/>
        <v>0</v>
      </c>
      <c r="BU27" s="512">
        <f t="shared" si="23"/>
        <v>0</v>
      </c>
      <c r="BV27" s="366">
        <f t="shared" si="24"/>
        <v>0</v>
      </c>
      <c r="BW27" s="366">
        <f t="shared" si="24"/>
        <v>0</v>
      </c>
      <c r="BX27" s="366">
        <f t="shared" si="24"/>
        <v>0</v>
      </c>
      <c r="BY27" s="366">
        <f t="shared" si="24"/>
        <v>0</v>
      </c>
      <c r="BZ27" s="366">
        <f t="shared" si="25"/>
        <v>0</v>
      </c>
      <c r="CA27" s="366">
        <f t="shared" si="26"/>
        <v>0</v>
      </c>
      <c r="CB27" s="514"/>
    </row>
    <row r="28" spans="1:80" s="367" customFormat="1" ht="21" x14ac:dyDescent="0.45">
      <c r="A28" s="515" t="s">
        <v>2030</v>
      </c>
      <c r="B28" s="512">
        <v>0</v>
      </c>
      <c r="C28" s="512">
        <v>0</v>
      </c>
      <c r="D28" s="512">
        <v>0</v>
      </c>
      <c r="E28" s="512">
        <v>0</v>
      </c>
      <c r="F28" s="512">
        <f t="shared" si="0"/>
        <v>0</v>
      </c>
      <c r="G28" s="512">
        <f t="shared" si="1"/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f t="shared" si="2"/>
        <v>0</v>
      </c>
      <c r="M28" s="512">
        <f t="shared" si="3"/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f t="shared" si="4"/>
        <v>0</v>
      </c>
      <c r="S28" s="512">
        <f t="shared" si="5"/>
        <v>0</v>
      </c>
      <c r="T28" s="512">
        <v>0</v>
      </c>
      <c r="U28" s="512">
        <v>0</v>
      </c>
      <c r="V28" s="512">
        <v>0</v>
      </c>
      <c r="W28" s="512">
        <v>0</v>
      </c>
      <c r="X28" s="512">
        <f t="shared" si="6"/>
        <v>0</v>
      </c>
      <c r="Y28" s="512">
        <f t="shared" si="7"/>
        <v>0</v>
      </c>
      <c r="Z28" s="512">
        <v>0</v>
      </c>
      <c r="AA28" s="512">
        <v>0</v>
      </c>
      <c r="AB28" s="512">
        <v>0</v>
      </c>
      <c r="AC28" s="512">
        <v>0</v>
      </c>
      <c r="AD28" s="512">
        <f t="shared" si="8"/>
        <v>0</v>
      </c>
      <c r="AE28" s="512">
        <f t="shared" si="9"/>
        <v>0</v>
      </c>
      <c r="AF28" s="512">
        <v>0</v>
      </c>
      <c r="AG28" s="512">
        <v>0</v>
      </c>
      <c r="AH28" s="512">
        <v>0</v>
      </c>
      <c r="AI28" s="512">
        <v>0</v>
      </c>
      <c r="AJ28" s="512">
        <f t="shared" si="10"/>
        <v>0</v>
      </c>
      <c r="AK28" s="512">
        <f t="shared" si="11"/>
        <v>0</v>
      </c>
      <c r="AL28" s="512">
        <v>0</v>
      </c>
      <c r="AM28" s="512">
        <v>0</v>
      </c>
      <c r="AN28" s="512">
        <v>0</v>
      </c>
      <c r="AO28" s="512">
        <v>0</v>
      </c>
      <c r="AP28" s="512">
        <f t="shared" si="12"/>
        <v>0</v>
      </c>
      <c r="AQ28" s="512">
        <f t="shared" si="13"/>
        <v>0</v>
      </c>
      <c r="AR28" s="512">
        <v>0</v>
      </c>
      <c r="AS28" s="512">
        <v>0</v>
      </c>
      <c r="AT28" s="512">
        <v>0</v>
      </c>
      <c r="AU28" s="512">
        <v>0</v>
      </c>
      <c r="AV28" s="512">
        <f t="shared" si="14"/>
        <v>0</v>
      </c>
      <c r="AW28" s="512">
        <f t="shared" si="15"/>
        <v>0</v>
      </c>
      <c r="AX28" s="512">
        <v>0</v>
      </c>
      <c r="AY28" s="512">
        <v>0</v>
      </c>
      <c r="AZ28" s="512">
        <v>0</v>
      </c>
      <c r="BA28" s="512">
        <v>0</v>
      </c>
      <c r="BB28" s="512">
        <f t="shared" si="16"/>
        <v>0</v>
      </c>
      <c r="BC28" s="512">
        <f t="shared" si="17"/>
        <v>0</v>
      </c>
      <c r="BD28" s="512">
        <v>0</v>
      </c>
      <c r="BE28" s="512">
        <v>0</v>
      </c>
      <c r="BF28" s="512">
        <v>0</v>
      </c>
      <c r="BG28" s="512">
        <v>0</v>
      </c>
      <c r="BH28" s="512">
        <f t="shared" si="18"/>
        <v>0</v>
      </c>
      <c r="BI28" s="512">
        <f t="shared" si="19"/>
        <v>0</v>
      </c>
      <c r="BJ28" s="512">
        <v>0</v>
      </c>
      <c r="BK28" s="512">
        <v>0</v>
      </c>
      <c r="BL28" s="512">
        <v>0</v>
      </c>
      <c r="BM28" s="512">
        <v>0</v>
      </c>
      <c r="BN28" s="512">
        <f t="shared" si="20"/>
        <v>0</v>
      </c>
      <c r="BO28" s="512">
        <f t="shared" si="21"/>
        <v>0</v>
      </c>
      <c r="BP28" s="512">
        <v>0</v>
      </c>
      <c r="BQ28" s="512">
        <v>0</v>
      </c>
      <c r="BR28" s="512">
        <v>0</v>
      </c>
      <c r="BS28" s="512">
        <v>0</v>
      </c>
      <c r="BT28" s="512">
        <f t="shared" si="22"/>
        <v>0</v>
      </c>
      <c r="BU28" s="512">
        <f t="shared" si="23"/>
        <v>0</v>
      </c>
      <c r="BV28" s="366">
        <f t="shared" si="24"/>
        <v>0</v>
      </c>
      <c r="BW28" s="366">
        <f t="shared" si="24"/>
        <v>0</v>
      </c>
      <c r="BX28" s="366">
        <f t="shared" si="24"/>
        <v>0</v>
      </c>
      <c r="BY28" s="366">
        <f t="shared" si="24"/>
        <v>0</v>
      </c>
      <c r="BZ28" s="366">
        <f t="shared" si="25"/>
        <v>0</v>
      </c>
      <c r="CA28" s="366">
        <f t="shared" si="26"/>
        <v>0</v>
      </c>
      <c r="CB28" s="514"/>
    </row>
    <row r="29" spans="1:80" s="367" customFormat="1" ht="21" x14ac:dyDescent="0.45">
      <c r="A29" s="361" t="s">
        <v>3921</v>
      </c>
      <c r="B29" s="512">
        <v>0</v>
      </c>
      <c r="C29" s="512">
        <v>0</v>
      </c>
      <c r="D29" s="512">
        <v>0</v>
      </c>
      <c r="E29" s="512">
        <v>0</v>
      </c>
      <c r="F29" s="512">
        <f t="shared" si="0"/>
        <v>0</v>
      </c>
      <c r="G29" s="512">
        <f t="shared" si="1"/>
        <v>0</v>
      </c>
      <c r="H29" s="512">
        <v>0</v>
      </c>
      <c r="I29" s="512">
        <v>0</v>
      </c>
      <c r="J29" s="512">
        <v>0</v>
      </c>
      <c r="K29" s="512">
        <v>0</v>
      </c>
      <c r="L29" s="512">
        <f t="shared" si="2"/>
        <v>0</v>
      </c>
      <c r="M29" s="512">
        <f t="shared" si="3"/>
        <v>0</v>
      </c>
      <c r="N29" s="512">
        <v>0</v>
      </c>
      <c r="O29" s="512">
        <v>0</v>
      </c>
      <c r="P29" s="512">
        <v>0</v>
      </c>
      <c r="Q29" s="512">
        <v>0</v>
      </c>
      <c r="R29" s="512">
        <f t="shared" si="4"/>
        <v>0</v>
      </c>
      <c r="S29" s="512">
        <f t="shared" si="5"/>
        <v>0</v>
      </c>
      <c r="T29" s="512">
        <v>0</v>
      </c>
      <c r="U29" s="512">
        <v>0</v>
      </c>
      <c r="V29" s="512">
        <v>0</v>
      </c>
      <c r="W29" s="512">
        <v>0</v>
      </c>
      <c r="X29" s="512">
        <f t="shared" si="6"/>
        <v>0</v>
      </c>
      <c r="Y29" s="512">
        <f t="shared" si="7"/>
        <v>0</v>
      </c>
      <c r="Z29" s="512">
        <v>0</v>
      </c>
      <c r="AA29" s="512">
        <v>0</v>
      </c>
      <c r="AB29" s="512">
        <v>0</v>
      </c>
      <c r="AC29" s="512">
        <v>0</v>
      </c>
      <c r="AD29" s="512">
        <f t="shared" si="8"/>
        <v>0</v>
      </c>
      <c r="AE29" s="512">
        <f t="shared" si="9"/>
        <v>0</v>
      </c>
      <c r="AF29" s="512">
        <v>0</v>
      </c>
      <c r="AG29" s="512">
        <v>0</v>
      </c>
      <c r="AH29" s="512">
        <v>0</v>
      </c>
      <c r="AI29" s="512">
        <v>0</v>
      </c>
      <c r="AJ29" s="512">
        <f t="shared" si="10"/>
        <v>0</v>
      </c>
      <c r="AK29" s="512">
        <f t="shared" si="11"/>
        <v>0</v>
      </c>
      <c r="AL29" s="512">
        <v>0</v>
      </c>
      <c r="AM29" s="512">
        <v>0</v>
      </c>
      <c r="AN29" s="512">
        <v>0</v>
      </c>
      <c r="AO29" s="512">
        <v>0</v>
      </c>
      <c r="AP29" s="512">
        <f t="shared" si="12"/>
        <v>0</v>
      </c>
      <c r="AQ29" s="512">
        <f t="shared" si="13"/>
        <v>0</v>
      </c>
      <c r="AR29" s="512">
        <v>0</v>
      </c>
      <c r="AS29" s="512">
        <v>0</v>
      </c>
      <c r="AT29" s="512">
        <v>0</v>
      </c>
      <c r="AU29" s="512">
        <v>0</v>
      </c>
      <c r="AV29" s="512">
        <f t="shared" si="14"/>
        <v>0</v>
      </c>
      <c r="AW29" s="512">
        <f t="shared" si="15"/>
        <v>0</v>
      </c>
      <c r="AX29" s="512">
        <v>0</v>
      </c>
      <c r="AY29" s="512">
        <v>0</v>
      </c>
      <c r="AZ29" s="512">
        <v>0</v>
      </c>
      <c r="BA29" s="512">
        <v>0</v>
      </c>
      <c r="BB29" s="512">
        <f t="shared" si="16"/>
        <v>0</v>
      </c>
      <c r="BC29" s="512">
        <f t="shared" si="17"/>
        <v>0</v>
      </c>
      <c r="BD29" s="512">
        <v>0</v>
      </c>
      <c r="BE29" s="512">
        <v>0</v>
      </c>
      <c r="BF29" s="512">
        <v>0</v>
      </c>
      <c r="BG29" s="512">
        <v>0</v>
      </c>
      <c r="BH29" s="512">
        <f t="shared" si="18"/>
        <v>0</v>
      </c>
      <c r="BI29" s="512">
        <f t="shared" si="19"/>
        <v>0</v>
      </c>
      <c r="BJ29" s="512">
        <v>0</v>
      </c>
      <c r="BK29" s="512">
        <v>0</v>
      </c>
      <c r="BL29" s="512">
        <v>0</v>
      </c>
      <c r="BM29" s="512">
        <v>0</v>
      </c>
      <c r="BN29" s="512">
        <f t="shared" si="20"/>
        <v>0</v>
      </c>
      <c r="BO29" s="512">
        <f t="shared" si="21"/>
        <v>0</v>
      </c>
      <c r="BP29" s="512">
        <v>0</v>
      </c>
      <c r="BQ29" s="512">
        <v>0</v>
      </c>
      <c r="BR29" s="512">
        <v>0</v>
      </c>
      <c r="BS29" s="512">
        <v>0</v>
      </c>
      <c r="BT29" s="512">
        <f t="shared" si="22"/>
        <v>0</v>
      </c>
      <c r="BU29" s="512">
        <f t="shared" si="23"/>
        <v>0</v>
      </c>
      <c r="BV29" s="366">
        <f t="shared" si="24"/>
        <v>0</v>
      </c>
      <c r="BW29" s="366">
        <f t="shared" si="24"/>
        <v>0</v>
      </c>
      <c r="BX29" s="366">
        <f t="shared" si="24"/>
        <v>0</v>
      </c>
      <c r="BY29" s="366">
        <f t="shared" si="24"/>
        <v>0</v>
      </c>
      <c r="BZ29" s="366">
        <f t="shared" si="25"/>
        <v>0</v>
      </c>
      <c r="CA29" s="366">
        <f t="shared" si="26"/>
        <v>0</v>
      </c>
      <c r="CB29" s="514"/>
    </row>
    <row r="30" spans="1:80" s="367" customFormat="1" ht="21" x14ac:dyDescent="0.45">
      <c r="A30" s="515" t="s">
        <v>3922</v>
      </c>
      <c r="B30" s="512">
        <v>0</v>
      </c>
      <c r="C30" s="512">
        <v>0</v>
      </c>
      <c r="D30" s="512">
        <v>0</v>
      </c>
      <c r="E30" s="512">
        <v>0</v>
      </c>
      <c r="F30" s="512">
        <f t="shared" si="0"/>
        <v>0</v>
      </c>
      <c r="G30" s="512">
        <f t="shared" si="1"/>
        <v>0</v>
      </c>
      <c r="H30" s="512">
        <v>0</v>
      </c>
      <c r="I30" s="512">
        <v>0</v>
      </c>
      <c r="J30" s="512">
        <v>0</v>
      </c>
      <c r="K30" s="512">
        <v>0</v>
      </c>
      <c r="L30" s="512">
        <f t="shared" si="2"/>
        <v>0</v>
      </c>
      <c r="M30" s="512">
        <f t="shared" si="3"/>
        <v>0</v>
      </c>
      <c r="N30" s="512">
        <v>0</v>
      </c>
      <c r="O30" s="512">
        <v>0</v>
      </c>
      <c r="P30" s="512">
        <v>0</v>
      </c>
      <c r="Q30" s="512">
        <v>0</v>
      </c>
      <c r="R30" s="512">
        <f t="shared" si="4"/>
        <v>0</v>
      </c>
      <c r="S30" s="512">
        <f t="shared" si="5"/>
        <v>0</v>
      </c>
      <c r="T30" s="512">
        <v>0</v>
      </c>
      <c r="U30" s="512">
        <v>0</v>
      </c>
      <c r="V30" s="512">
        <v>0</v>
      </c>
      <c r="W30" s="512">
        <v>0</v>
      </c>
      <c r="X30" s="512">
        <f t="shared" si="6"/>
        <v>0</v>
      </c>
      <c r="Y30" s="512">
        <f t="shared" si="7"/>
        <v>0</v>
      </c>
      <c r="Z30" s="512">
        <v>0</v>
      </c>
      <c r="AA30" s="512">
        <v>0</v>
      </c>
      <c r="AB30" s="512">
        <v>0</v>
      </c>
      <c r="AC30" s="512">
        <v>0</v>
      </c>
      <c r="AD30" s="512">
        <f t="shared" si="8"/>
        <v>0</v>
      </c>
      <c r="AE30" s="512">
        <f t="shared" si="9"/>
        <v>0</v>
      </c>
      <c r="AF30" s="512">
        <v>0</v>
      </c>
      <c r="AG30" s="512">
        <v>0</v>
      </c>
      <c r="AH30" s="512">
        <v>0</v>
      </c>
      <c r="AI30" s="512">
        <v>0</v>
      </c>
      <c r="AJ30" s="512">
        <f t="shared" si="10"/>
        <v>0</v>
      </c>
      <c r="AK30" s="512">
        <f t="shared" si="11"/>
        <v>0</v>
      </c>
      <c r="AL30" s="512">
        <v>0</v>
      </c>
      <c r="AM30" s="512">
        <v>0</v>
      </c>
      <c r="AN30" s="512">
        <v>0</v>
      </c>
      <c r="AO30" s="512">
        <v>0</v>
      </c>
      <c r="AP30" s="512">
        <f t="shared" si="12"/>
        <v>0</v>
      </c>
      <c r="AQ30" s="512">
        <f t="shared" si="13"/>
        <v>0</v>
      </c>
      <c r="AR30" s="512">
        <v>744500</v>
      </c>
      <c r="AS30" s="512">
        <v>18612.5</v>
      </c>
      <c r="AT30" s="512">
        <v>14890</v>
      </c>
      <c r="AU30" s="512">
        <v>11167.5</v>
      </c>
      <c r="AV30" s="512">
        <f t="shared" si="14"/>
        <v>44670</v>
      </c>
      <c r="AW30" s="512">
        <f t="shared" si="15"/>
        <v>699830</v>
      </c>
      <c r="AX30" s="512">
        <v>0</v>
      </c>
      <c r="AY30" s="512">
        <v>0</v>
      </c>
      <c r="AZ30" s="512">
        <v>0</v>
      </c>
      <c r="BA30" s="512">
        <v>0</v>
      </c>
      <c r="BB30" s="512">
        <f t="shared" si="16"/>
        <v>0</v>
      </c>
      <c r="BC30" s="512">
        <f t="shared" si="17"/>
        <v>0</v>
      </c>
      <c r="BD30" s="512">
        <v>0</v>
      </c>
      <c r="BE30" s="512">
        <v>0</v>
      </c>
      <c r="BF30" s="512">
        <v>0</v>
      </c>
      <c r="BG30" s="512">
        <v>0</v>
      </c>
      <c r="BH30" s="512">
        <f t="shared" si="18"/>
        <v>0</v>
      </c>
      <c r="BI30" s="512">
        <f t="shared" si="19"/>
        <v>0</v>
      </c>
      <c r="BJ30" s="512">
        <v>0</v>
      </c>
      <c r="BK30" s="512">
        <v>0</v>
      </c>
      <c r="BL30" s="512">
        <v>0</v>
      </c>
      <c r="BM30" s="512">
        <v>0</v>
      </c>
      <c r="BN30" s="512">
        <f t="shared" si="20"/>
        <v>0</v>
      </c>
      <c r="BO30" s="512">
        <f t="shared" si="21"/>
        <v>0</v>
      </c>
      <c r="BP30" s="512">
        <v>457000</v>
      </c>
      <c r="BQ30" s="512">
        <v>11425</v>
      </c>
      <c r="BR30" s="512">
        <v>9140</v>
      </c>
      <c r="BS30" s="512">
        <v>6855</v>
      </c>
      <c r="BT30" s="512">
        <f t="shared" si="22"/>
        <v>27420</v>
      </c>
      <c r="BU30" s="512">
        <f t="shared" si="23"/>
        <v>429580</v>
      </c>
      <c r="BV30" s="366">
        <f t="shared" si="24"/>
        <v>1201500</v>
      </c>
      <c r="BW30" s="366">
        <f t="shared" si="24"/>
        <v>30037.5</v>
      </c>
      <c r="BX30" s="366">
        <f t="shared" si="24"/>
        <v>24030</v>
      </c>
      <c r="BY30" s="366">
        <f t="shared" si="24"/>
        <v>18022.5</v>
      </c>
      <c r="BZ30" s="366">
        <f t="shared" si="25"/>
        <v>72090</v>
      </c>
      <c r="CA30" s="366">
        <f t="shared" si="26"/>
        <v>1129410</v>
      </c>
      <c r="CB30" s="514"/>
    </row>
    <row r="31" spans="1:80" s="367" customFormat="1" ht="21" x14ac:dyDescent="0.4">
      <c r="A31" s="225" t="s">
        <v>3923</v>
      </c>
      <c r="B31" s="512">
        <v>0</v>
      </c>
      <c r="C31" s="512">
        <v>0</v>
      </c>
      <c r="D31" s="512">
        <v>0</v>
      </c>
      <c r="E31" s="512">
        <v>0</v>
      </c>
      <c r="F31" s="512">
        <f t="shared" si="0"/>
        <v>0</v>
      </c>
      <c r="G31" s="512">
        <f t="shared" si="1"/>
        <v>0</v>
      </c>
      <c r="H31" s="512">
        <v>0</v>
      </c>
      <c r="I31" s="512">
        <v>0</v>
      </c>
      <c r="J31" s="512">
        <v>0</v>
      </c>
      <c r="K31" s="512">
        <v>0</v>
      </c>
      <c r="L31" s="512">
        <f t="shared" si="2"/>
        <v>0</v>
      </c>
      <c r="M31" s="512">
        <f t="shared" si="3"/>
        <v>0</v>
      </c>
      <c r="N31" s="512">
        <v>0</v>
      </c>
      <c r="O31" s="512">
        <v>0</v>
      </c>
      <c r="P31" s="512">
        <v>0</v>
      </c>
      <c r="Q31" s="512">
        <v>0</v>
      </c>
      <c r="R31" s="512">
        <f t="shared" si="4"/>
        <v>0</v>
      </c>
      <c r="S31" s="512">
        <f t="shared" si="5"/>
        <v>0</v>
      </c>
      <c r="T31" s="512">
        <v>0</v>
      </c>
      <c r="U31" s="512">
        <v>0</v>
      </c>
      <c r="V31" s="512">
        <v>0</v>
      </c>
      <c r="W31" s="512">
        <v>0</v>
      </c>
      <c r="X31" s="512">
        <f t="shared" si="6"/>
        <v>0</v>
      </c>
      <c r="Y31" s="512">
        <f t="shared" si="7"/>
        <v>0</v>
      </c>
      <c r="Z31" s="512">
        <v>0</v>
      </c>
      <c r="AA31" s="512">
        <v>0</v>
      </c>
      <c r="AB31" s="512">
        <v>0</v>
      </c>
      <c r="AC31" s="512">
        <v>0</v>
      </c>
      <c r="AD31" s="512">
        <f t="shared" si="8"/>
        <v>0</v>
      </c>
      <c r="AE31" s="512">
        <f t="shared" si="9"/>
        <v>0</v>
      </c>
      <c r="AF31" s="512">
        <v>0</v>
      </c>
      <c r="AG31" s="512">
        <v>0</v>
      </c>
      <c r="AH31" s="512">
        <v>0</v>
      </c>
      <c r="AI31" s="512">
        <v>0</v>
      </c>
      <c r="AJ31" s="512">
        <f t="shared" si="10"/>
        <v>0</v>
      </c>
      <c r="AK31" s="512">
        <f t="shared" si="11"/>
        <v>0</v>
      </c>
      <c r="AL31" s="512">
        <v>0</v>
      </c>
      <c r="AM31" s="512">
        <v>0</v>
      </c>
      <c r="AN31" s="512">
        <v>0</v>
      </c>
      <c r="AO31" s="512">
        <v>0</v>
      </c>
      <c r="AP31" s="512">
        <f t="shared" si="12"/>
        <v>0</v>
      </c>
      <c r="AQ31" s="512">
        <f t="shared" si="13"/>
        <v>0</v>
      </c>
      <c r="AR31" s="512">
        <v>0</v>
      </c>
      <c r="AS31" s="512">
        <v>0</v>
      </c>
      <c r="AT31" s="512">
        <v>0</v>
      </c>
      <c r="AU31" s="512">
        <v>0</v>
      </c>
      <c r="AV31" s="512">
        <f t="shared" si="14"/>
        <v>0</v>
      </c>
      <c r="AW31" s="512">
        <f t="shared" si="15"/>
        <v>0</v>
      </c>
      <c r="AX31" s="512">
        <v>0</v>
      </c>
      <c r="AY31" s="512">
        <v>0</v>
      </c>
      <c r="AZ31" s="512">
        <v>0</v>
      </c>
      <c r="BA31" s="512">
        <v>0</v>
      </c>
      <c r="BB31" s="512">
        <f t="shared" si="16"/>
        <v>0</v>
      </c>
      <c r="BC31" s="512">
        <f t="shared" si="17"/>
        <v>0</v>
      </c>
      <c r="BD31" s="512">
        <v>0</v>
      </c>
      <c r="BE31" s="512">
        <v>0</v>
      </c>
      <c r="BF31" s="512">
        <v>0</v>
      </c>
      <c r="BG31" s="512">
        <v>0</v>
      </c>
      <c r="BH31" s="512">
        <f t="shared" si="18"/>
        <v>0</v>
      </c>
      <c r="BI31" s="512">
        <f t="shared" si="19"/>
        <v>0</v>
      </c>
      <c r="BJ31" s="512">
        <v>0</v>
      </c>
      <c r="BK31" s="512">
        <v>0</v>
      </c>
      <c r="BL31" s="512">
        <v>0</v>
      </c>
      <c r="BM31" s="512">
        <v>0</v>
      </c>
      <c r="BN31" s="512">
        <f t="shared" si="20"/>
        <v>0</v>
      </c>
      <c r="BO31" s="512">
        <f t="shared" si="21"/>
        <v>0</v>
      </c>
      <c r="BP31" s="512">
        <v>0</v>
      </c>
      <c r="BQ31" s="512">
        <v>0</v>
      </c>
      <c r="BR31" s="512">
        <v>0</v>
      </c>
      <c r="BS31" s="512">
        <v>0</v>
      </c>
      <c r="BT31" s="512">
        <f t="shared" si="22"/>
        <v>0</v>
      </c>
      <c r="BU31" s="512">
        <f t="shared" si="23"/>
        <v>0</v>
      </c>
      <c r="BV31" s="366">
        <f t="shared" si="24"/>
        <v>0</v>
      </c>
      <c r="BW31" s="366">
        <f t="shared" si="24"/>
        <v>0</v>
      </c>
      <c r="BX31" s="366">
        <f t="shared" si="24"/>
        <v>0</v>
      </c>
      <c r="BY31" s="366">
        <f t="shared" si="24"/>
        <v>0</v>
      </c>
      <c r="BZ31" s="366">
        <f t="shared" si="25"/>
        <v>0</v>
      </c>
      <c r="CA31" s="366">
        <f t="shared" si="26"/>
        <v>0</v>
      </c>
      <c r="CB31" s="514"/>
    </row>
    <row r="32" spans="1:80" s="367" customFormat="1" ht="21" x14ac:dyDescent="0.4">
      <c r="A32" s="527" t="s">
        <v>3924</v>
      </c>
      <c r="B32" s="512">
        <v>0</v>
      </c>
      <c r="C32" s="512">
        <v>0</v>
      </c>
      <c r="D32" s="512">
        <v>0</v>
      </c>
      <c r="E32" s="512">
        <v>0</v>
      </c>
      <c r="F32" s="512">
        <f>SUM(C32:E32)</f>
        <v>0</v>
      </c>
      <c r="G32" s="512">
        <f>SUM(B32-F32)</f>
        <v>0</v>
      </c>
      <c r="H32" s="512">
        <v>22947300</v>
      </c>
      <c r="I32" s="512">
        <v>74684</v>
      </c>
      <c r="J32" s="512">
        <v>50265</v>
      </c>
      <c r="K32" s="512">
        <v>32619</v>
      </c>
      <c r="L32" s="512">
        <f>SUM(I32:K32)</f>
        <v>157568</v>
      </c>
      <c r="M32" s="512">
        <f>SUM(H32-L32)</f>
        <v>22789732</v>
      </c>
      <c r="N32" s="512">
        <v>36384300</v>
      </c>
      <c r="O32" s="512">
        <v>33155</v>
      </c>
      <c r="P32" s="512">
        <v>22121</v>
      </c>
      <c r="Q32" s="512">
        <v>14232</v>
      </c>
      <c r="R32" s="512">
        <f>SUM(O32:Q32)</f>
        <v>69508</v>
      </c>
      <c r="S32" s="512">
        <f>SUM(N32-R32)</f>
        <v>36314792</v>
      </c>
      <c r="T32" s="512">
        <v>314500</v>
      </c>
      <c r="U32" s="512">
        <v>25160</v>
      </c>
      <c r="V32" s="512">
        <v>15725</v>
      </c>
      <c r="W32" s="512">
        <v>9435</v>
      </c>
      <c r="X32" s="512">
        <f>SUM(U32:W32)</f>
        <v>50320</v>
      </c>
      <c r="Y32" s="512">
        <f>SUM(T32-X32)</f>
        <v>264180</v>
      </c>
      <c r="Z32" s="512">
        <v>686730</v>
      </c>
      <c r="AA32" s="512">
        <v>27482.400000000001</v>
      </c>
      <c r="AB32" s="512">
        <v>19360.5</v>
      </c>
      <c r="AC32" s="512">
        <v>13113.9</v>
      </c>
      <c r="AD32" s="512">
        <f>SUM(AA32:AC32)</f>
        <v>59956.800000000003</v>
      </c>
      <c r="AE32" s="512">
        <f>SUM(Z32-AD32)</f>
        <v>626773.19999999995</v>
      </c>
      <c r="AF32" s="512">
        <v>354900</v>
      </c>
      <c r="AG32" s="512">
        <v>8872.5</v>
      </c>
      <c r="AH32" s="512">
        <v>7098</v>
      </c>
      <c r="AI32" s="512">
        <v>5323.5</v>
      </c>
      <c r="AJ32" s="512">
        <f>SUM(AG32:AI32)</f>
        <v>21294</v>
      </c>
      <c r="AK32" s="512">
        <f>SUM(AF32-AJ32)</f>
        <v>333606</v>
      </c>
      <c r="AL32" s="512">
        <v>500850</v>
      </c>
      <c r="AM32" s="512">
        <v>40068</v>
      </c>
      <c r="AN32" s="512">
        <v>25042.5</v>
      </c>
      <c r="AO32" s="512">
        <v>15025.5</v>
      </c>
      <c r="AP32" s="512">
        <f>SUM(AM32:AO32)</f>
        <v>80136</v>
      </c>
      <c r="AQ32" s="512">
        <f>SUM(AL32-AP32)</f>
        <v>420714</v>
      </c>
      <c r="AR32" s="512">
        <v>0</v>
      </c>
      <c r="AS32" s="512">
        <v>0</v>
      </c>
      <c r="AT32" s="512">
        <v>0</v>
      </c>
      <c r="AU32" s="512">
        <v>0</v>
      </c>
      <c r="AV32" s="512">
        <f>SUM(AS32:AU32)</f>
        <v>0</v>
      </c>
      <c r="AW32" s="512">
        <f>SUM(AR32-AV32)</f>
        <v>0</v>
      </c>
      <c r="AX32" s="512">
        <v>590070</v>
      </c>
      <c r="AY32" s="512">
        <v>24650.1</v>
      </c>
      <c r="AZ32" s="512">
        <v>17200.5</v>
      </c>
      <c r="BA32" s="512">
        <v>11550.6</v>
      </c>
      <c r="BB32" s="512">
        <f>SUM(AY32:BA32)</f>
        <v>53401.2</v>
      </c>
      <c r="BC32" s="512">
        <f>SUM(AX32-BB32)</f>
        <v>536668.80000000005</v>
      </c>
      <c r="BD32" s="512">
        <v>0</v>
      </c>
      <c r="BE32" s="512">
        <v>0</v>
      </c>
      <c r="BF32" s="512">
        <v>0</v>
      </c>
      <c r="BG32" s="512">
        <v>0</v>
      </c>
      <c r="BH32" s="512">
        <f>SUM(BE32:BG32)</f>
        <v>0</v>
      </c>
      <c r="BI32" s="512">
        <f>SUM(BD32-BH32)</f>
        <v>0</v>
      </c>
      <c r="BJ32" s="512">
        <v>22554060</v>
      </c>
      <c r="BK32" s="512">
        <v>312966.3</v>
      </c>
      <c r="BL32" s="512">
        <v>248562</v>
      </c>
      <c r="BM32" s="512">
        <v>185451.3</v>
      </c>
      <c r="BN32" s="512">
        <f>SUM(BK32:BM32)</f>
        <v>746979.60000000009</v>
      </c>
      <c r="BO32" s="512">
        <f>SUM(BJ32-BN32)</f>
        <v>21807080.399999999</v>
      </c>
      <c r="BP32" s="512">
        <v>19925500</v>
      </c>
      <c r="BQ32" s="512">
        <v>11687.5</v>
      </c>
      <c r="BR32" s="512">
        <v>9350</v>
      </c>
      <c r="BS32" s="512">
        <v>7012.5</v>
      </c>
      <c r="BT32" s="512">
        <f>SUM(BQ32:BS32)</f>
        <v>28050</v>
      </c>
      <c r="BU32" s="512">
        <f>SUM(BP32-BT32)</f>
        <v>19897450</v>
      </c>
      <c r="BV32" s="366">
        <f t="shared" ref="BV32:BY35" si="27">SUM(B32+H32+N32+T32+Z32+AF32+AL32+AR32+AX32+BD32+BJ32+BP32)</f>
        <v>104258210</v>
      </c>
      <c r="BW32" s="366">
        <f t="shared" si="27"/>
        <v>558725.80000000005</v>
      </c>
      <c r="BX32" s="366">
        <f t="shared" si="27"/>
        <v>414724.5</v>
      </c>
      <c r="BY32" s="366">
        <f t="shared" si="27"/>
        <v>293763.3</v>
      </c>
      <c r="BZ32" s="366">
        <f>SUM(BW32:BY32)</f>
        <v>1267213.6000000001</v>
      </c>
      <c r="CA32" s="366">
        <f>SUM(BV32-BZ32)</f>
        <v>102990996.40000001</v>
      </c>
      <c r="CB32" s="514"/>
    </row>
    <row r="33" spans="1:85" s="367" customFormat="1" ht="21" x14ac:dyDescent="0.4">
      <c r="A33" s="527" t="s">
        <v>4720</v>
      </c>
      <c r="B33" s="512">
        <v>0</v>
      </c>
      <c r="C33" s="512">
        <v>0</v>
      </c>
      <c r="D33" s="512">
        <v>0</v>
      </c>
      <c r="E33" s="512">
        <v>0</v>
      </c>
      <c r="F33" s="512">
        <f>SUM(C33:E33)</f>
        <v>0</v>
      </c>
      <c r="G33" s="512">
        <f>SUM(B33-F33)</f>
        <v>0</v>
      </c>
      <c r="H33" s="512">
        <v>0</v>
      </c>
      <c r="I33" s="512">
        <v>0</v>
      </c>
      <c r="J33" s="512">
        <v>0</v>
      </c>
      <c r="K33" s="512">
        <v>0</v>
      </c>
      <c r="L33" s="512">
        <f>SUM(I33:K33)</f>
        <v>0</v>
      </c>
      <c r="M33" s="512">
        <f>SUM(H33-L33)</f>
        <v>0</v>
      </c>
      <c r="N33" s="512">
        <v>0</v>
      </c>
      <c r="O33" s="512">
        <v>0</v>
      </c>
      <c r="P33" s="512">
        <v>0</v>
      </c>
      <c r="Q33" s="512">
        <v>0</v>
      </c>
      <c r="R33" s="512">
        <f>SUM(O33:Q33)</f>
        <v>0</v>
      </c>
      <c r="S33" s="512">
        <f>SUM(N33-R33)</f>
        <v>0</v>
      </c>
      <c r="T33" s="512">
        <v>0</v>
      </c>
      <c r="U33" s="512">
        <v>0</v>
      </c>
      <c r="V33" s="512">
        <v>0</v>
      </c>
      <c r="W33" s="512">
        <v>0</v>
      </c>
      <c r="X33" s="512">
        <f>SUM(U33:W33)</f>
        <v>0</v>
      </c>
      <c r="Y33" s="512">
        <f>SUM(T33-X33)</f>
        <v>0</v>
      </c>
      <c r="Z33" s="512">
        <v>0</v>
      </c>
      <c r="AA33" s="512">
        <v>0</v>
      </c>
      <c r="AB33" s="512">
        <v>0</v>
      </c>
      <c r="AC33" s="512">
        <v>0</v>
      </c>
      <c r="AD33" s="512">
        <f>SUM(AA33:AC33)</f>
        <v>0</v>
      </c>
      <c r="AE33" s="512">
        <f>SUM(Z33-AD33)</f>
        <v>0</v>
      </c>
      <c r="AF33" s="512">
        <v>0</v>
      </c>
      <c r="AG33" s="512">
        <v>0</v>
      </c>
      <c r="AH33" s="512">
        <v>0</v>
      </c>
      <c r="AI33" s="512">
        <v>0</v>
      </c>
      <c r="AJ33" s="512">
        <f>SUM(AG33:AI33)</f>
        <v>0</v>
      </c>
      <c r="AK33" s="512">
        <f>SUM(AF33-AJ33)</f>
        <v>0</v>
      </c>
      <c r="AL33" s="512">
        <v>0</v>
      </c>
      <c r="AM33" s="512">
        <v>0</v>
      </c>
      <c r="AN33" s="512">
        <v>0</v>
      </c>
      <c r="AO33" s="512">
        <v>0</v>
      </c>
      <c r="AP33" s="512">
        <f>SUM(AM33:AO33)</f>
        <v>0</v>
      </c>
      <c r="AQ33" s="512">
        <f>SUM(AL33-AP33)</f>
        <v>0</v>
      </c>
      <c r="AR33" s="512">
        <v>0</v>
      </c>
      <c r="AS33" s="512">
        <v>0</v>
      </c>
      <c r="AT33" s="512">
        <v>0</v>
      </c>
      <c r="AU33" s="512">
        <v>0</v>
      </c>
      <c r="AV33" s="512">
        <f>SUM(AS33:AU33)</f>
        <v>0</v>
      </c>
      <c r="AW33" s="512">
        <f>SUM(AR33-AV33)</f>
        <v>0</v>
      </c>
      <c r="AX33" s="512">
        <v>0</v>
      </c>
      <c r="AY33" s="512">
        <v>0</v>
      </c>
      <c r="AZ33" s="512">
        <v>0</v>
      </c>
      <c r="BA33" s="512">
        <v>0</v>
      </c>
      <c r="BB33" s="512">
        <f>SUM(AY33:BA33)</f>
        <v>0</v>
      </c>
      <c r="BC33" s="512">
        <f>SUM(AX33-BB33)</f>
        <v>0</v>
      </c>
      <c r="BD33" s="512">
        <v>26600</v>
      </c>
      <c r="BE33" s="512">
        <v>665</v>
      </c>
      <c r="BF33" s="512">
        <v>532</v>
      </c>
      <c r="BG33" s="512">
        <v>399</v>
      </c>
      <c r="BH33" s="512">
        <f>SUM(BE33:BG33)</f>
        <v>1596</v>
      </c>
      <c r="BI33" s="512">
        <f>SUM(BD33-BH33)</f>
        <v>25004</v>
      </c>
      <c r="BJ33" s="512">
        <v>69200</v>
      </c>
      <c r="BK33" s="512">
        <v>5404</v>
      </c>
      <c r="BL33" s="512">
        <v>3388</v>
      </c>
      <c r="BM33" s="512">
        <v>2040</v>
      </c>
      <c r="BN33" s="512">
        <f>SUM(BK33:BM33)</f>
        <v>10832</v>
      </c>
      <c r="BO33" s="512">
        <f>SUM(BJ33-BN33)</f>
        <v>58368</v>
      </c>
      <c r="BP33" s="364">
        <v>17400</v>
      </c>
      <c r="BQ33" s="773">
        <v>1216</v>
      </c>
      <c r="BR33" s="773">
        <v>774</v>
      </c>
      <c r="BS33" s="773">
        <v>474</v>
      </c>
      <c r="BT33" s="512">
        <f>SUM(BQ33:BS33)</f>
        <v>2464</v>
      </c>
      <c r="BU33" s="512">
        <f>SUM(BP33-BT33)</f>
        <v>14936</v>
      </c>
      <c r="BV33" s="366">
        <f t="shared" si="27"/>
        <v>113200</v>
      </c>
      <c r="BW33" s="774">
        <f t="shared" si="27"/>
        <v>7285</v>
      </c>
      <c r="BX33" s="774">
        <f t="shared" si="27"/>
        <v>4694</v>
      </c>
      <c r="BY33" s="774">
        <f t="shared" si="27"/>
        <v>2913</v>
      </c>
      <c r="BZ33" s="774">
        <f>SUM(BW33:BY33)</f>
        <v>14892</v>
      </c>
      <c r="CA33" s="774">
        <f>SUM(BV33-BZ33)</f>
        <v>98308</v>
      </c>
      <c r="CB33" s="514"/>
      <c r="CC33" s="367" t="s">
        <v>4965</v>
      </c>
    </row>
    <row r="34" spans="1:85" s="367" customFormat="1" ht="21" x14ac:dyDescent="0.4">
      <c r="A34" s="225" t="s">
        <v>4721</v>
      </c>
      <c r="B34" s="512">
        <v>0</v>
      </c>
      <c r="C34" s="512">
        <v>0</v>
      </c>
      <c r="D34" s="512">
        <v>0</v>
      </c>
      <c r="E34" s="512">
        <v>0</v>
      </c>
      <c r="F34" s="512">
        <f>SUM(C34:E34)</f>
        <v>0</v>
      </c>
      <c r="G34" s="512">
        <f>SUM(B34-F34)</f>
        <v>0</v>
      </c>
      <c r="H34" s="512">
        <v>2122430</v>
      </c>
      <c r="I34" s="512">
        <v>0</v>
      </c>
      <c r="J34" s="512">
        <v>0</v>
      </c>
      <c r="K34" s="512">
        <v>0</v>
      </c>
      <c r="L34" s="512">
        <f>SUM(I34:K34)</f>
        <v>0</v>
      </c>
      <c r="M34" s="512">
        <f>SUM(H34-L34)</f>
        <v>2122430</v>
      </c>
      <c r="N34" s="512">
        <v>1964900</v>
      </c>
      <c r="O34" s="512">
        <v>0</v>
      </c>
      <c r="P34" s="512">
        <v>0</v>
      </c>
      <c r="Q34" s="512">
        <v>0</v>
      </c>
      <c r="R34" s="512">
        <f>SUM(O34:Q34)</f>
        <v>0</v>
      </c>
      <c r="S34" s="512">
        <f>SUM(N34-R34)</f>
        <v>1964900</v>
      </c>
      <c r="T34" s="512">
        <v>1701600</v>
      </c>
      <c r="U34" s="512">
        <v>0</v>
      </c>
      <c r="V34" s="512">
        <v>0</v>
      </c>
      <c r="W34" s="512">
        <v>0</v>
      </c>
      <c r="X34" s="512">
        <f>SUM(U34:W34)</f>
        <v>0</v>
      </c>
      <c r="Y34" s="512">
        <f>SUM(T34-X34)</f>
        <v>1701600</v>
      </c>
      <c r="Z34" s="512">
        <v>2953020</v>
      </c>
      <c r="AA34" s="512">
        <v>0</v>
      </c>
      <c r="AB34" s="512">
        <v>0</v>
      </c>
      <c r="AC34" s="512">
        <v>0</v>
      </c>
      <c r="AD34" s="512">
        <f>SUM(AA34:AC34)</f>
        <v>0</v>
      </c>
      <c r="AE34" s="512">
        <f>SUM(Z34-AD34)</f>
        <v>2953020</v>
      </c>
      <c r="AF34" s="512">
        <v>4542880</v>
      </c>
      <c r="AG34" s="512">
        <v>0</v>
      </c>
      <c r="AH34" s="512">
        <v>0</v>
      </c>
      <c r="AI34" s="512">
        <v>0</v>
      </c>
      <c r="AJ34" s="512">
        <f>SUM(AG34:AI34)</f>
        <v>0</v>
      </c>
      <c r="AK34" s="512">
        <f>SUM(AF34-AJ34)</f>
        <v>4542880</v>
      </c>
      <c r="AL34" s="512">
        <v>1041400</v>
      </c>
      <c r="AM34" s="512">
        <v>0</v>
      </c>
      <c r="AN34" s="512">
        <v>0</v>
      </c>
      <c r="AO34" s="512">
        <v>0</v>
      </c>
      <c r="AP34" s="512">
        <f>SUM(AM34:AO34)</f>
        <v>0</v>
      </c>
      <c r="AQ34" s="512">
        <f>SUM(AL34-AP34)</f>
        <v>1041400</v>
      </c>
      <c r="AR34" s="512">
        <v>1911900</v>
      </c>
      <c r="AS34" s="512">
        <v>0</v>
      </c>
      <c r="AT34" s="512">
        <v>0</v>
      </c>
      <c r="AU34" s="512">
        <v>0</v>
      </c>
      <c r="AV34" s="512">
        <f>SUM(AS34:AU34)</f>
        <v>0</v>
      </c>
      <c r="AW34" s="512">
        <f>SUM(AR34-AV34)</f>
        <v>1911900</v>
      </c>
      <c r="AX34" s="512">
        <v>2990500</v>
      </c>
      <c r="AY34" s="512">
        <v>0</v>
      </c>
      <c r="AZ34" s="512">
        <v>0</v>
      </c>
      <c r="BA34" s="512">
        <v>0</v>
      </c>
      <c r="BB34" s="512">
        <f>SUM(AY34:BA34)</f>
        <v>0</v>
      </c>
      <c r="BC34" s="512">
        <f>SUM(AX34-BB34)</f>
        <v>2990500</v>
      </c>
      <c r="BD34" s="512">
        <v>3414600</v>
      </c>
      <c r="BE34" s="512">
        <v>0</v>
      </c>
      <c r="BF34" s="512">
        <v>0</v>
      </c>
      <c r="BG34" s="512">
        <v>0</v>
      </c>
      <c r="BH34" s="512">
        <f>SUM(BE34:BG34)</f>
        <v>0</v>
      </c>
      <c r="BI34" s="512">
        <f>SUM(BD34-BH34)</f>
        <v>3414600</v>
      </c>
      <c r="BJ34" s="512">
        <v>4288000</v>
      </c>
      <c r="BK34" s="512">
        <v>0</v>
      </c>
      <c r="BL34" s="512">
        <v>0</v>
      </c>
      <c r="BM34" s="512">
        <v>0</v>
      </c>
      <c r="BN34" s="512">
        <f>SUM(BK34:BM34)</f>
        <v>0</v>
      </c>
      <c r="BO34" s="512">
        <f>SUM(BJ34-BN34)</f>
        <v>4288000</v>
      </c>
      <c r="BP34" s="512">
        <v>4074900</v>
      </c>
      <c r="BQ34" s="512">
        <v>0</v>
      </c>
      <c r="BR34" s="512">
        <v>0</v>
      </c>
      <c r="BS34" s="512">
        <v>0</v>
      </c>
      <c r="BT34" s="512">
        <f>SUM(BQ34:BS34)</f>
        <v>0</v>
      </c>
      <c r="BU34" s="512">
        <f>SUM(BP34-BT34)</f>
        <v>4074900</v>
      </c>
      <c r="BV34" s="366">
        <f t="shared" si="27"/>
        <v>31006130</v>
      </c>
      <c r="BW34" s="366">
        <f t="shared" si="27"/>
        <v>0</v>
      </c>
      <c r="BX34" s="366">
        <f t="shared" si="27"/>
        <v>0</v>
      </c>
      <c r="BY34" s="366">
        <f t="shared" si="27"/>
        <v>0</v>
      </c>
      <c r="BZ34" s="366">
        <f>SUM(BW34:BY34)</f>
        <v>0</v>
      </c>
      <c r="CA34" s="366">
        <f>SUM(BV34-BZ34)</f>
        <v>31006130</v>
      </c>
      <c r="CB34" s="514"/>
    </row>
    <row r="35" spans="1:85" s="367" customFormat="1" ht="21" x14ac:dyDescent="0.4">
      <c r="A35" s="225" t="s">
        <v>4868</v>
      </c>
      <c r="B35" s="512">
        <v>0</v>
      </c>
      <c r="C35" s="512">
        <v>0</v>
      </c>
      <c r="D35" s="512">
        <v>0</v>
      </c>
      <c r="E35" s="512">
        <v>0</v>
      </c>
      <c r="F35" s="512">
        <f>SUM(C35:E35)</f>
        <v>0</v>
      </c>
      <c r="G35" s="512">
        <f>SUM(B35-F35)</f>
        <v>0</v>
      </c>
      <c r="H35" s="512">
        <v>0</v>
      </c>
      <c r="I35" s="512">
        <v>0</v>
      </c>
      <c r="J35" s="512">
        <v>0</v>
      </c>
      <c r="K35" s="512">
        <v>0</v>
      </c>
      <c r="L35" s="512">
        <f>SUM(I35:K35)</f>
        <v>0</v>
      </c>
      <c r="M35" s="512">
        <f>SUM(H35-L35)</f>
        <v>0</v>
      </c>
      <c r="N35" s="512">
        <v>0</v>
      </c>
      <c r="O35" s="512">
        <v>0</v>
      </c>
      <c r="P35" s="512">
        <v>0</v>
      </c>
      <c r="Q35" s="512">
        <v>0</v>
      </c>
      <c r="R35" s="512">
        <f>SUM(O35:Q35)</f>
        <v>0</v>
      </c>
      <c r="S35" s="512">
        <f>SUM(N35-R35)</f>
        <v>0</v>
      </c>
      <c r="T35" s="512">
        <v>0</v>
      </c>
      <c r="U35" s="512">
        <v>0</v>
      </c>
      <c r="V35" s="512">
        <v>0</v>
      </c>
      <c r="W35" s="512">
        <v>0</v>
      </c>
      <c r="X35" s="512">
        <f>SUM(U35:W35)</f>
        <v>0</v>
      </c>
      <c r="Y35" s="512">
        <f>SUM(T35-X35)</f>
        <v>0</v>
      </c>
      <c r="Z35" s="512">
        <v>0</v>
      </c>
      <c r="AA35" s="512">
        <v>0</v>
      </c>
      <c r="AB35" s="512">
        <v>0</v>
      </c>
      <c r="AC35" s="512">
        <v>0</v>
      </c>
      <c r="AD35" s="512">
        <f>SUM(AA35:AC35)</f>
        <v>0</v>
      </c>
      <c r="AE35" s="512">
        <f>SUM(Z35-AD35)</f>
        <v>0</v>
      </c>
      <c r="AF35" s="512">
        <v>0</v>
      </c>
      <c r="AG35" s="512">
        <v>0</v>
      </c>
      <c r="AH35" s="512">
        <v>0</v>
      </c>
      <c r="AI35" s="512">
        <v>0</v>
      </c>
      <c r="AJ35" s="512">
        <f>SUM(AG35:AI35)</f>
        <v>0</v>
      </c>
      <c r="AK35" s="512">
        <f>SUM(AF35-AJ35)</f>
        <v>0</v>
      </c>
      <c r="AL35" s="512">
        <v>0</v>
      </c>
      <c r="AM35" s="512">
        <v>0</v>
      </c>
      <c r="AN35" s="512">
        <v>0</v>
      </c>
      <c r="AO35" s="512">
        <v>0</v>
      </c>
      <c r="AP35" s="512">
        <f>SUM(AM35:AO35)</f>
        <v>0</v>
      </c>
      <c r="AQ35" s="512">
        <f>SUM(AL35-AP35)</f>
        <v>0</v>
      </c>
      <c r="AR35" s="512">
        <v>0</v>
      </c>
      <c r="AS35" s="512">
        <v>0</v>
      </c>
      <c r="AT35" s="512">
        <v>0</v>
      </c>
      <c r="AU35" s="512">
        <v>0</v>
      </c>
      <c r="AV35" s="512">
        <f>SUM(AS35:AU35)</f>
        <v>0</v>
      </c>
      <c r="AW35" s="512">
        <f>SUM(AR35-AV35)</f>
        <v>0</v>
      </c>
      <c r="AX35" s="512">
        <v>0</v>
      </c>
      <c r="AY35" s="512">
        <v>0</v>
      </c>
      <c r="AZ35" s="512">
        <v>0</v>
      </c>
      <c r="BA35" s="512">
        <v>0</v>
      </c>
      <c r="BB35" s="512">
        <f>SUM(AY35:BA35)</f>
        <v>0</v>
      </c>
      <c r="BC35" s="512">
        <f>SUM(AX35-BB35)</f>
        <v>0</v>
      </c>
      <c r="BD35" s="512">
        <v>0</v>
      </c>
      <c r="BE35" s="512">
        <v>0</v>
      </c>
      <c r="BF35" s="512">
        <v>0</v>
      </c>
      <c r="BG35" s="512">
        <v>0</v>
      </c>
      <c r="BH35" s="512">
        <f>SUM(BE35:BG35)</f>
        <v>0</v>
      </c>
      <c r="BI35" s="512">
        <f>SUM(BD35-BH35)</f>
        <v>0</v>
      </c>
      <c r="BJ35" s="512">
        <v>0</v>
      </c>
      <c r="BK35" s="512">
        <v>0</v>
      </c>
      <c r="BL35" s="512">
        <v>0</v>
      </c>
      <c r="BM35" s="512">
        <v>0</v>
      </c>
      <c r="BN35" s="512">
        <f>SUM(BK35:BM35)</f>
        <v>0</v>
      </c>
      <c r="BO35" s="512">
        <f>SUM(BJ35-BN35)</f>
        <v>0</v>
      </c>
      <c r="BP35" s="512">
        <v>25600</v>
      </c>
      <c r="BQ35" s="512">
        <v>2048</v>
      </c>
      <c r="BR35" s="512">
        <v>1280</v>
      </c>
      <c r="BS35" s="512">
        <v>768</v>
      </c>
      <c r="BT35" s="512">
        <f>SUM(BQ35:BS35)</f>
        <v>4096</v>
      </c>
      <c r="BU35" s="512">
        <f>SUM(BP35-BT35)</f>
        <v>21504</v>
      </c>
      <c r="BV35" s="366">
        <f t="shared" si="27"/>
        <v>25600</v>
      </c>
      <c r="BW35" s="366">
        <f t="shared" si="27"/>
        <v>2048</v>
      </c>
      <c r="BX35" s="366">
        <f t="shared" si="27"/>
        <v>1280</v>
      </c>
      <c r="BY35" s="366">
        <f t="shared" si="27"/>
        <v>768</v>
      </c>
      <c r="BZ35" s="366">
        <f>SUM(BW35:BY35)</f>
        <v>4096</v>
      </c>
      <c r="CA35" s="366">
        <f>SUM(BV35-BZ35)</f>
        <v>21504</v>
      </c>
      <c r="CB35" s="514"/>
    </row>
    <row r="36" spans="1:85" s="532" customFormat="1" ht="18.75" thickBot="1" x14ac:dyDescent="0.45">
      <c r="A36" s="530" t="s">
        <v>89</v>
      </c>
      <c r="B36" s="531">
        <f t="shared" ref="B36:BM36" si="28">SUM(B7:B35)</f>
        <v>313000</v>
      </c>
      <c r="C36" s="531">
        <f t="shared" si="28"/>
        <v>10575</v>
      </c>
      <c r="D36" s="531">
        <f t="shared" si="28"/>
        <v>7760</v>
      </c>
      <c r="E36" s="531">
        <f t="shared" si="28"/>
        <v>5445</v>
      </c>
      <c r="F36" s="531">
        <f t="shared" si="28"/>
        <v>23780</v>
      </c>
      <c r="G36" s="531">
        <f t="shared" si="28"/>
        <v>289220</v>
      </c>
      <c r="H36" s="531">
        <f t="shared" si="28"/>
        <v>25860830</v>
      </c>
      <c r="I36" s="531">
        <f t="shared" si="28"/>
        <v>117419</v>
      </c>
      <c r="J36" s="531">
        <f t="shared" si="28"/>
        <v>82647</v>
      </c>
      <c r="K36" s="531">
        <f t="shared" si="28"/>
        <v>55938</v>
      </c>
      <c r="L36" s="531">
        <f t="shared" si="28"/>
        <v>256004</v>
      </c>
      <c r="M36" s="531">
        <f t="shared" si="28"/>
        <v>25604826</v>
      </c>
      <c r="N36" s="531">
        <f t="shared" si="28"/>
        <v>38789150</v>
      </c>
      <c r="O36" s="531">
        <f t="shared" si="28"/>
        <v>67718.5</v>
      </c>
      <c r="P36" s="531">
        <f t="shared" si="28"/>
        <v>47886</v>
      </c>
      <c r="Q36" s="531">
        <f t="shared" si="28"/>
        <v>32545.5</v>
      </c>
      <c r="R36" s="531">
        <f t="shared" si="28"/>
        <v>148150</v>
      </c>
      <c r="S36" s="531">
        <f t="shared" si="28"/>
        <v>38641000</v>
      </c>
      <c r="T36" s="531">
        <f t="shared" si="28"/>
        <v>2179366</v>
      </c>
      <c r="U36" s="531">
        <f t="shared" si="28"/>
        <v>29241.65</v>
      </c>
      <c r="V36" s="531">
        <f t="shared" si="28"/>
        <v>18990.32</v>
      </c>
      <c r="W36" s="531">
        <f t="shared" si="28"/>
        <v>11883.99</v>
      </c>
      <c r="X36" s="531">
        <f t="shared" si="28"/>
        <v>60115.96</v>
      </c>
      <c r="Y36" s="531">
        <f t="shared" si="28"/>
        <v>2119250.04</v>
      </c>
      <c r="Z36" s="531">
        <f t="shared" si="28"/>
        <v>4376339</v>
      </c>
      <c r="AA36" s="531">
        <f t="shared" si="28"/>
        <v>58700.520000000004</v>
      </c>
      <c r="AB36" s="531">
        <f t="shared" si="28"/>
        <v>41075.949999999997</v>
      </c>
      <c r="AC36" s="531">
        <f t="shared" si="28"/>
        <v>27654.57</v>
      </c>
      <c r="AD36" s="531">
        <f t="shared" si="28"/>
        <v>127431.04000000001</v>
      </c>
      <c r="AE36" s="531">
        <f t="shared" si="28"/>
        <v>4248907.96</v>
      </c>
      <c r="AF36" s="531">
        <f t="shared" si="28"/>
        <v>5171992</v>
      </c>
      <c r="AG36" s="531">
        <f t="shared" si="28"/>
        <v>21766.799999999999</v>
      </c>
      <c r="AH36" s="531">
        <f t="shared" si="28"/>
        <v>15876.24</v>
      </c>
      <c r="AI36" s="531">
        <f t="shared" si="28"/>
        <v>11083.68</v>
      </c>
      <c r="AJ36" s="531">
        <f t="shared" si="28"/>
        <v>48726.720000000001</v>
      </c>
      <c r="AK36" s="531">
        <f t="shared" si="28"/>
        <v>5123265.28</v>
      </c>
      <c r="AL36" s="531">
        <f t="shared" si="28"/>
        <v>1844747</v>
      </c>
      <c r="AM36" s="531">
        <f t="shared" si="28"/>
        <v>58107.76</v>
      </c>
      <c r="AN36" s="531">
        <f t="shared" si="28"/>
        <v>36807.35</v>
      </c>
      <c r="AO36" s="531">
        <f t="shared" si="28"/>
        <v>22420.41</v>
      </c>
      <c r="AP36" s="531">
        <f t="shared" si="28"/>
        <v>117335.52</v>
      </c>
      <c r="AQ36" s="531">
        <f t="shared" si="28"/>
        <v>1727411.48</v>
      </c>
      <c r="AR36" s="531">
        <f t="shared" si="28"/>
        <v>4617020</v>
      </c>
      <c r="AS36" s="531">
        <f t="shared" si="28"/>
        <v>121397.1</v>
      </c>
      <c r="AT36" s="531">
        <f t="shared" si="28"/>
        <v>83431</v>
      </c>
      <c r="AU36" s="531">
        <f t="shared" si="28"/>
        <v>55241.1</v>
      </c>
      <c r="AV36" s="531">
        <f t="shared" si="28"/>
        <v>260069.2</v>
      </c>
      <c r="AW36" s="531">
        <f t="shared" si="28"/>
        <v>4356950.8</v>
      </c>
      <c r="AX36" s="531">
        <f t="shared" si="28"/>
        <v>4668478</v>
      </c>
      <c r="AY36" s="531">
        <f t="shared" si="28"/>
        <v>94229.440000000002</v>
      </c>
      <c r="AZ36" s="531">
        <f t="shared" si="28"/>
        <v>68596.100000000006</v>
      </c>
      <c r="BA36" s="531">
        <f t="shared" si="28"/>
        <v>47810.94</v>
      </c>
      <c r="BB36" s="531">
        <f t="shared" si="28"/>
        <v>210636.47999999998</v>
      </c>
      <c r="BC36" s="531">
        <f t="shared" si="28"/>
        <v>4457841.5199999996</v>
      </c>
      <c r="BD36" s="531">
        <f t="shared" si="28"/>
        <v>4273901.58</v>
      </c>
      <c r="BE36" s="531">
        <f t="shared" si="28"/>
        <v>25101.539499999999</v>
      </c>
      <c r="BF36" s="531">
        <f t="shared" si="28"/>
        <v>19160.031600000002</v>
      </c>
      <c r="BG36" s="531">
        <f t="shared" si="28"/>
        <v>13876.5237</v>
      </c>
      <c r="BH36" s="531">
        <f t="shared" si="28"/>
        <v>58138.094799999999</v>
      </c>
      <c r="BI36" s="531">
        <f t="shared" si="28"/>
        <v>4215763.4852</v>
      </c>
      <c r="BJ36" s="531">
        <f t="shared" si="28"/>
        <v>29594550</v>
      </c>
      <c r="BK36" s="531">
        <f t="shared" si="28"/>
        <v>451977.8</v>
      </c>
      <c r="BL36" s="531">
        <f t="shared" si="28"/>
        <v>341902.3</v>
      </c>
      <c r="BM36" s="531">
        <f t="shared" si="28"/>
        <v>245883.9</v>
      </c>
      <c r="BN36" s="531">
        <f t="shared" ref="BN36:CA36" si="29">SUM(BN7:BN35)</f>
        <v>1039764.0000000001</v>
      </c>
      <c r="BO36" s="531">
        <f t="shared" si="29"/>
        <v>28554786</v>
      </c>
      <c r="BP36" s="531">
        <f t="shared" si="29"/>
        <v>26344801</v>
      </c>
      <c r="BQ36" s="531">
        <f t="shared" si="29"/>
        <v>143491.58000000002</v>
      </c>
      <c r="BR36" s="531">
        <f t="shared" si="29"/>
        <v>96162.05</v>
      </c>
      <c r="BS36" s="531">
        <f t="shared" si="29"/>
        <v>62140.53</v>
      </c>
      <c r="BT36" s="531">
        <f t="shared" si="29"/>
        <v>301794.16000000003</v>
      </c>
      <c r="BU36" s="531">
        <f t="shared" si="29"/>
        <v>26043006.84</v>
      </c>
      <c r="BV36" s="551">
        <f t="shared" si="29"/>
        <v>148034174.57999998</v>
      </c>
      <c r="BW36" s="550">
        <f t="shared" si="29"/>
        <v>1199726.6894999999</v>
      </c>
      <c r="BX36" s="550">
        <f t="shared" si="29"/>
        <v>860294.34159999993</v>
      </c>
      <c r="BY36" s="550">
        <f t="shared" si="29"/>
        <v>591924.1436999999</v>
      </c>
      <c r="BZ36" s="641">
        <f t="shared" si="29"/>
        <v>2651945.1748000002</v>
      </c>
      <c r="CA36" s="642">
        <f t="shared" si="29"/>
        <v>145382229.4052</v>
      </c>
      <c r="CB36" s="514"/>
    </row>
    <row r="37" spans="1:85" s="258" customFormat="1" ht="21.75" thickTop="1" x14ac:dyDescent="0.45">
      <c r="A37" s="250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  <c r="AN37" s="533"/>
      <c r="AO37" s="533"/>
      <c r="AP37" s="533"/>
      <c r="AQ37" s="533"/>
      <c r="AR37" s="533"/>
      <c r="AS37" s="533"/>
      <c r="AT37" s="533"/>
      <c r="AU37" s="533"/>
      <c r="AV37" s="533"/>
      <c r="AW37" s="533"/>
      <c r="AX37" s="533"/>
      <c r="AY37" s="533"/>
      <c r="AZ37" s="533"/>
      <c r="BA37" s="533"/>
      <c r="BB37" s="533"/>
      <c r="BC37" s="533"/>
      <c r="BD37" s="533"/>
      <c r="BE37" s="533"/>
      <c r="BF37" s="533"/>
      <c r="BG37" s="533"/>
      <c r="BH37" s="533"/>
      <c r="BI37" s="533"/>
      <c r="BJ37" s="533"/>
      <c r="BK37" s="533"/>
      <c r="BL37" s="533"/>
      <c r="BM37" s="533"/>
      <c r="BN37" s="533"/>
      <c r="BO37" s="533"/>
      <c r="BP37" s="533"/>
      <c r="BQ37" s="533"/>
      <c r="BR37" s="533"/>
      <c r="BS37" s="533"/>
      <c r="BT37" s="533"/>
      <c r="BU37" s="533"/>
      <c r="BV37" s="772" t="s">
        <v>4963</v>
      </c>
      <c r="BW37" s="733">
        <v>1199858.6895000001</v>
      </c>
      <c r="BX37" s="733">
        <v>860366.34159999993</v>
      </c>
      <c r="BY37" s="733">
        <v>591960.1436999999</v>
      </c>
      <c r="BZ37" s="733">
        <v>2652185.17</v>
      </c>
      <c r="CA37" s="733">
        <v>145381989.41</v>
      </c>
      <c r="CC37" s="416"/>
    </row>
    <row r="38" spans="1:85" s="538" customFormat="1" ht="18" x14ac:dyDescent="0.4">
      <c r="BV38" s="735" t="s">
        <v>4994</v>
      </c>
      <c r="BW38" s="775">
        <f>SUM(BW36-BW37)</f>
        <v>-132.00000000023283</v>
      </c>
      <c r="BX38" s="775">
        <f t="shared" ref="BX38:CA38" si="30">SUM(BX36-BX37)</f>
        <v>-72</v>
      </c>
      <c r="BY38" s="775">
        <f t="shared" si="30"/>
        <v>-36</v>
      </c>
      <c r="BZ38" s="775">
        <f t="shared" si="30"/>
        <v>-239.99519999977201</v>
      </c>
      <c r="CA38" s="775">
        <f t="shared" si="30"/>
        <v>239.99520000815392</v>
      </c>
    </row>
    <row r="39" spans="1:85" s="538" customFormat="1" ht="18" x14ac:dyDescent="0.4">
      <c r="CC39" s="539"/>
      <c r="CD39" s="539"/>
      <c r="CE39" s="539"/>
      <c r="CF39" s="539"/>
      <c r="CG39" s="539"/>
    </row>
    <row r="40" spans="1:85" s="540" customFormat="1" ht="18" customHeight="1" x14ac:dyDescent="0.55000000000000004"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  <c r="V40" s="541"/>
      <c r="W40" s="541"/>
      <c r="X40" s="541"/>
      <c r="Y40" s="541"/>
      <c r="Z40" s="541"/>
      <c r="AA40" s="541"/>
      <c r="AB40" s="541"/>
      <c r="AC40" s="541"/>
      <c r="AD40" s="541"/>
      <c r="AE40" s="541"/>
      <c r="AF40" s="541"/>
      <c r="AG40" s="541"/>
      <c r="AH40" s="541"/>
      <c r="AI40" s="541"/>
      <c r="AJ40" s="541"/>
      <c r="AK40" s="541"/>
      <c r="AL40" s="541"/>
      <c r="AM40" s="541"/>
      <c r="AN40" s="541"/>
      <c r="AO40" s="541"/>
      <c r="AP40" s="541"/>
      <c r="AQ40" s="541"/>
      <c r="AR40" s="541"/>
      <c r="AS40" s="541"/>
      <c r="AT40" s="541"/>
      <c r="AU40" s="541"/>
      <c r="AV40" s="541"/>
      <c r="AW40" s="541"/>
      <c r="AX40" s="541"/>
      <c r="AY40" s="541"/>
      <c r="AZ40" s="541"/>
      <c r="BA40" s="541"/>
      <c r="BB40" s="541"/>
      <c r="BC40" s="541"/>
      <c r="BD40" s="541"/>
      <c r="BE40" s="541"/>
      <c r="BF40" s="541"/>
      <c r="BG40" s="541"/>
      <c r="BH40" s="541"/>
      <c r="BI40" s="541"/>
      <c r="BJ40" s="541"/>
      <c r="BK40" s="541"/>
      <c r="BL40" s="541"/>
      <c r="BM40" s="541"/>
      <c r="BN40" s="541"/>
      <c r="BO40" s="541"/>
      <c r="BP40" s="541"/>
      <c r="BQ40" s="541"/>
      <c r="BR40" s="541"/>
      <c r="BS40" s="541"/>
      <c r="BT40" s="544"/>
      <c r="BU40" s="545"/>
    </row>
    <row r="41" spans="1:85" s="413" customFormat="1" ht="19.5" customHeight="1" x14ac:dyDescent="0.55000000000000004">
      <c r="A41" s="412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415"/>
      <c r="BU41" s="414"/>
    </row>
    <row r="42" spans="1:85" s="413" customFormat="1" ht="19.5" customHeight="1" x14ac:dyDescent="0.55000000000000004">
      <c r="A42" s="412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415"/>
      <c r="BU42" s="414"/>
    </row>
    <row r="43" spans="1:85" ht="19.5" customHeight="1" x14ac:dyDescent="0.55000000000000004"/>
    <row r="44" spans="1:85" ht="19.5" customHeight="1" x14ac:dyDescent="0.55000000000000004"/>
    <row r="45" spans="1:85" ht="19.5" customHeight="1" x14ac:dyDescent="0.55000000000000004"/>
    <row r="46" spans="1:85" ht="19.5" customHeight="1" x14ac:dyDescent="0.55000000000000004"/>
    <row r="47" spans="1:85" ht="19.5" customHeight="1" x14ac:dyDescent="0.55000000000000004"/>
    <row r="48" spans="1:85" ht="19.5" customHeight="1" x14ac:dyDescent="0.55000000000000004"/>
  </sheetData>
  <mergeCells count="57">
    <mergeCell ref="A1:CA1"/>
    <mergeCell ref="A2:CA2"/>
    <mergeCell ref="A3:CA3"/>
    <mergeCell ref="A4:A6"/>
    <mergeCell ref="B4:G4"/>
    <mergeCell ref="H4:M4"/>
    <mergeCell ref="N4:S4"/>
    <mergeCell ref="T4:Y4"/>
    <mergeCell ref="Z4:AE4"/>
    <mergeCell ref="AF4:AK4"/>
    <mergeCell ref="BV4:CA4"/>
    <mergeCell ref="B5:B6"/>
    <mergeCell ref="C5:F5"/>
    <mergeCell ref="G5:G6"/>
    <mergeCell ref="H5:H6"/>
    <mergeCell ref="I5:L5"/>
    <mergeCell ref="M5:M6"/>
    <mergeCell ref="N5:N6"/>
    <mergeCell ref="O5:R5"/>
    <mergeCell ref="S5:S6"/>
    <mergeCell ref="AL4:AQ4"/>
    <mergeCell ref="AQ5:AQ6"/>
    <mergeCell ref="T5:T6"/>
    <mergeCell ref="U5:X5"/>
    <mergeCell ref="Y5:Y6"/>
    <mergeCell ref="Z5:Z6"/>
    <mergeCell ref="AA5:AD5"/>
    <mergeCell ref="AE5:AE6"/>
    <mergeCell ref="AF5:AF6"/>
    <mergeCell ref="AG5:AJ5"/>
    <mergeCell ref="AK5:AK6"/>
    <mergeCell ref="AL5:AL6"/>
    <mergeCell ref="AR4:AW4"/>
    <mergeCell ref="AX4:BC4"/>
    <mergeCell ref="BD4:BI4"/>
    <mergeCell ref="BJ4:BO4"/>
    <mergeCell ref="BP4:BU4"/>
    <mergeCell ref="AM5:AP5"/>
    <mergeCell ref="BO5:BO6"/>
    <mergeCell ref="AR5:AR6"/>
    <mergeCell ref="AS5:AV5"/>
    <mergeCell ref="AW5:AW6"/>
    <mergeCell ref="AX5:AX6"/>
    <mergeCell ref="AY5:BB5"/>
    <mergeCell ref="BC5:BC6"/>
    <mergeCell ref="BD5:BD6"/>
    <mergeCell ref="BE5:BH5"/>
    <mergeCell ref="BI5:BI6"/>
    <mergeCell ref="BJ5:BJ6"/>
    <mergeCell ref="BK5:BN5"/>
    <mergeCell ref="CA5:CA6"/>
    <mergeCell ref="BP5:BP6"/>
    <mergeCell ref="BQ5:BT5"/>
    <mergeCell ref="BU5:BU6"/>
    <mergeCell ref="BV5:BV6"/>
    <mergeCell ref="BW5:BY5"/>
    <mergeCell ref="BZ5:BZ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413"/>
  <sheetViews>
    <sheetView zoomScale="85" zoomScaleNormal="85" workbookViewId="0">
      <pane xSplit="4" ySplit="9" topLeftCell="G232" activePane="bottomRight" state="frozen"/>
      <selection pane="topRight" activeCell="E1" sqref="E1"/>
      <selection pane="bottomLeft" activeCell="A10" sqref="A10"/>
      <selection pane="bottomRight" activeCell="J242" sqref="J242:J245"/>
    </sheetView>
  </sheetViews>
  <sheetFormatPr defaultRowHeight="16.5" x14ac:dyDescent="0.35"/>
  <cols>
    <col min="1" max="1" width="2.375" style="183" customWidth="1"/>
    <col min="2" max="2" width="8.625" style="183" customWidth="1"/>
    <col min="3" max="3" width="17.75" style="183" bestFit="1" customWidth="1"/>
    <col min="4" max="4" width="55.625" style="182" customWidth="1"/>
    <col min="5" max="5" width="14.25" style="410" customWidth="1"/>
    <col min="6" max="6" width="3.875" style="410" customWidth="1"/>
    <col min="7" max="7" width="11.5" style="410" customWidth="1"/>
    <col min="8" max="8" width="12.75" style="410" customWidth="1"/>
    <col min="9" max="9" width="4.5" style="508" customWidth="1"/>
    <col min="10" max="10" width="13.625" style="410" customWidth="1"/>
    <col min="11" max="11" width="4.5" style="508" customWidth="1"/>
    <col min="12" max="12" width="13.625" style="410" customWidth="1"/>
    <col min="13" max="13" width="4.5" style="508" customWidth="1"/>
    <col min="14" max="15" width="13.625" style="410" customWidth="1"/>
    <col min="16" max="16" width="14.125" style="410" bestFit="1" customWidth="1"/>
    <col min="17" max="17" width="2.625" style="183" customWidth="1"/>
    <col min="18" max="18" width="3.875" style="183" customWidth="1"/>
    <col min="19" max="19" width="9.75" style="183" bestFit="1" customWidth="1"/>
    <col min="20" max="50" width="3.875" style="183" customWidth="1"/>
    <col min="51" max="256" width="9" style="183"/>
    <col min="257" max="257" width="2.375" style="183" customWidth="1"/>
    <col min="258" max="258" width="8.625" style="183" customWidth="1"/>
    <col min="259" max="259" width="17.75" style="183" bestFit="1" customWidth="1"/>
    <col min="260" max="260" width="55.625" style="183" customWidth="1"/>
    <col min="261" max="261" width="14.25" style="183" customWidth="1"/>
    <col min="262" max="262" width="3.875" style="183" customWidth="1"/>
    <col min="263" max="263" width="11.5" style="183" customWidth="1"/>
    <col min="264" max="264" width="12.75" style="183" customWidth="1"/>
    <col min="265" max="265" width="4.5" style="183" customWidth="1"/>
    <col min="266" max="266" width="13.625" style="183" customWidth="1"/>
    <col min="267" max="267" width="4.5" style="183" customWidth="1"/>
    <col min="268" max="268" width="13.625" style="183" customWidth="1"/>
    <col min="269" max="269" width="4.5" style="183" customWidth="1"/>
    <col min="270" max="271" width="13.625" style="183" customWidth="1"/>
    <col min="272" max="272" width="14.125" style="183" bestFit="1" customWidth="1"/>
    <col min="273" max="273" width="2.625" style="183" customWidth="1"/>
    <col min="274" max="274" width="3.875" style="183" customWidth="1"/>
    <col min="275" max="275" width="9.75" style="183" bestFit="1" customWidth="1"/>
    <col min="276" max="306" width="3.875" style="183" customWidth="1"/>
    <col min="307" max="512" width="9" style="183"/>
    <col min="513" max="513" width="2.375" style="183" customWidth="1"/>
    <col min="514" max="514" width="8.625" style="183" customWidth="1"/>
    <col min="515" max="515" width="17.75" style="183" bestFit="1" customWidth="1"/>
    <col min="516" max="516" width="55.625" style="183" customWidth="1"/>
    <col min="517" max="517" width="14.25" style="183" customWidth="1"/>
    <col min="518" max="518" width="3.875" style="183" customWidth="1"/>
    <col min="519" max="519" width="11.5" style="183" customWidth="1"/>
    <col min="520" max="520" width="12.75" style="183" customWidth="1"/>
    <col min="521" max="521" width="4.5" style="183" customWidth="1"/>
    <col min="522" max="522" width="13.625" style="183" customWidth="1"/>
    <col min="523" max="523" width="4.5" style="183" customWidth="1"/>
    <col min="524" max="524" width="13.625" style="183" customWidth="1"/>
    <col min="525" max="525" width="4.5" style="183" customWidth="1"/>
    <col min="526" max="527" width="13.625" style="183" customWidth="1"/>
    <col min="528" max="528" width="14.125" style="183" bestFit="1" customWidth="1"/>
    <col min="529" max="529" width="2.625" style="183" customWidth="1"/>
    <col min="530" max="530" width="3.875" style="183" customWidth="1"/>
    <col min="531" max="531" width="9.75" style="183" bestFit="1" customWidth="1"/>
    <col min="532" max="562" width="3.875" style="183" customWidth="1"/>
    <col min="563" max="768" width="9" style="183"/>
    <col min="769" max="769" width="2.375" style="183" customWidth="1"/>
    <col min="770" max="770" width="8.625" style="183" customWidth="1"/>
    <col min="771" max="771" width="17.75" style="183" bestFit="1" customWidth="1"/>
    <col min="772" max="772" width="55.625" style="183" customWidth="1"/>
    <col min="773" max="773" width="14.25" style="183" customWidth="1"/>
    <col min="774" max="774" width="3.875" style="183" customWidth="1"/>
    <col min="775" max="775" width="11.5" style="183" customWidth="1"/>
    <col min="776" max="776" width="12.75" style="183" customWidth="1"/>
    <col min="777" max="777" width="4.5" style="183" customWidth="1"/>
    <col min="778" max="778" width="13.625" style="183" customWidth="1"/>
    <col min="779" max="779" width="4.5" style="183" customWidth="1"/>
    <col min="780" max="780" width="13.625" style="183" customWidth="1"/>
    <col min="781" max="781" width="4.5" style="183" customWidth="1"/>
    <col min="782" max="783" width="13.625" style="183" customWidth="1"/>
    <col min="784" max="784" width="14.125" style="183" bestFit="1" customWidth="1"/>
    <col min="785" max="785" width="2.625" style="183" customWidth="1"/>
    <col min="786" max="786" width="3.875" style="183" customWidth="1"/>
    <col min="787" max="787" width="9.75" style="183" bestFit="1" customWidth="1"/>
    <col min="788" max="818" width="3.875" style="183" customWidth="1"/>
    <col min="819" max="1024" width="9" style="183"/>
    <col min="1025" max="1025" width="2.375" style="183" customWidth="1"/>
    <col min="1026" max="1026" width="8.625" style="183" customWidth="1"/>
    <col min="1027" max="1027" width="17.75" style="183" bestFit="1" customWidth="1"/>
    <col min="1028" max="1028" width="55.625" style="183" customWidth="1"/>
    <col min="1029" max="1029" width="14.25" style="183" customWidth="1"/>
    <col min="1030" max="1030" width="3.875" style="183" customWidth="1"/>
    <col min="1031" max="1031" width="11.5" style="183" customWidth="1"/>
    <col min="1032" max="1032" width="12.75" style="183" customWidth="1"/>
    <col min="1033" max="1033" width="4.5" style="183" customWidth="1"/>
    <col min="1034" max="1034" width="13.625" style="183" customWidth="1"/>
    <col min="1035" max="1035" width="4.5" style="183" customWidth="1"/>
    <col min="1036" max="1036" width="13.625" style="183" customWidth="1"/>
    <col min="1037" max="1037" width="4.5" style="183" customWidth="1"/>
    <col min="1038" max="1039" width="13.625" style="183" customWidth="1"/>
    <col min="1040" max="1040" width="14.125" style="183" bestFit="1" customWidth="1"/>
    <col min="1041" max="1041" width="2.625" style="183" customWidth="1"/>
    <col min="1042" max="1042" width="3.875" style="183" customWidth="1"/>
    <col min="1043" max="1043" width="9.75" style="183" bestFit="1" customWidth="1"/>
    <col min="1044" max="1074" width="3.875" style="183" customWidth="1"/>
    <col min="1075" max="1280" width="9" style="183"/>
    <col min="1281" max="1281" width="2.375" style="183" customWidth="1"/>
    <col min="1282" max="1282" width="8.625" style="183" customWidth="1"/>
    <col min="1283" max="1283" width="17.75" style="183" bestFit="1" customWidth="1"/>
    <col min="1284" max="1284" width="55.625" style="183" customWidth="1"/>
    <col min="1285" max="1285" width="14.25" style="183" customWidth="1"/>
    <col min="1286" max="1286" width="3.875" style="183" customWidth="1"/>
    <col min="1287" max="1287" width="11.5" style="183" customWidth="1"/>
    <col min="1288" max="1288" width="12.75" style="183" customWidth="1"/>
    <col min="1289" max="1289" width="4.5" style="183" customWidth="1"/>
    <col min="1290" max="1290" width="13.625" style="183" customWidth="1"/>
    <col min="1291" max="1291" width="4.5" style="183" customWidth="1"/>
    <col min="1292" max="1292" width="13.625" style="183" customWidth="1"/>
    <col min="1293" max="1293" width="4.5" style="183" customWidth="1"/>
    <col min="1294" max="1295" width="13.625" style="183" customWidth="1"/>
    <col min="1296" max="1296" width="14.125" style="183" bestFit="1" customWidth="1"/>
    <col min="1297" max="1297" width="2.625" style="183" customWidth="1"/>
    <col min="1298" max="1298" width="3.875" style="183" customWidth="1"/>
    <col min="1299" max="1299" width="9.75" style="183" bestFit="1" customWidth="1"/>
    <col min="1300" max="1330" width="3.875" style="183" customWidth="1"/>
    <col min="1331" max="1536" width="9" style="183"/>
    <col min="1537" max="1537" width="2.375" style="183" customWidth="1"/>
    <col min="1538" max="1538" width="8.625" style="183" customWidth="1"/>
    <col min="1539" max="1539" width="17.75" style="183" bestFit="1" customWidth="1"/>
    <col min="1540" max="1540" width="55.625" style="183" customWidth="1"/>
    <col min="1541" max="1541" width="14.25" style="183" customWidth="1"/>
    <col min="1542" max="1542" width="3.875" style="183" customWidth="1"/>
    <col min="1543" max="1543" width="11.5" style="183" customWidth="1"/>
    <col min="1544" max="1544" width="12.75" style="183" customWidth="1"/>
    <col min="1545" max="1545" width="4.5" style="183" customWidth="1"/>
    <col min="1546" max="1546" width="13.625" style="183" customWidth="1"/>
    <col min="1547" max="1547" width="4.5" style="183" customWidth="1"/>
    <col min="1548" max="1548" width="13.625" style="183" customWidth="1"/>
    <col min="1549" max="1549" width="4.5" style="183" customWidth="1"/>
    <col min="1550" max="1551" width="13.625" style="183" customWidth="1"/>
    <col min="1552" max="1552" width="14.125" style="183" bestFit="1" customWidth="1"/>
    <col min="1553" max="1553" width="2.625" style="183" customWidth="1"/>
    <col min="1554" max="1554" width="3.875" style="183" customWidth="1"/>
    <col min="1555" max="1555" width="9.75" style="183" bestFit="1" customWidth="1"/>
    <col min="1556" max="1586" width="3.875" style="183" customWidth="1"/>
    <col min="1587" max="1792" width="9" style="183"/>
    <col min="1793" max="1793" width="2.375" style="183" customWidth="1"/>
    <col min="1794" max="1794" width="8.625" style="183" customWidth="1"/>
    <col min="1795" max="1795" width="17.75" style="183" bestFit="1" customWidth="1"/>
    <col min="1796" max="1796" width="55.625" style="183" customWidth="1"/>
    <col min="1797" max="1797" width="14.25" style="183" customWidth="1"/>
    <col min="1798" max="1798" width="3.875" style="183" customWidth="1"/>
    <col min="1799" max="1799" width="11.5" style="183" customWidth="1"/>
    <col min="1800" max="1800" width="12.75" style="183" customWidth="1"/>
    <col min="1801" max="1801" width="4.5" style="183" customWidth="1"/>
    <col min="1802" max="1802" width="13.625" style="183" customWidth="1"/>
    <col min="1803" max="1803" width="4.5" style="183" customWidth="1"/>
    <col min="1804" max="1804" width="13.625" style="183" customWidth="1"/>
    <col min="1805" max="1805" width="4.5" style="183" customWidth="1"/>
    <col min="1806" max="1807" width="13.625" style="183" customWidth="1"/>
    <col min="1808" max="1808" width="14.125" style="183" bestFit="1" customWidth="1"/>
    <col min="1809" max="1809" width="2.625" style="183" customWidth="1"/>
    <col min="1810" max="1810" width="3.875" style="183" customWidth="1"/>
    <col min="1811" max="1811" width="9.75" style="183" bestFit="1" customWidth="1"/>
    <col min="1812" max="1842" width="3.875" style="183" customWidth="1"/>
    <col min="1843" max="2048" width="9" style="183"/>
    <col min="2049" max="2049" width="2.375" style="183" customWidth="1"/>
    <col min="2050" max="2050" width="8.625" style="183" customWidth="1"/>
    <col min="2051" max="2051" width="17.75" style="183" bestFit="1" customWidth="1"/>
    <col min="2052" max="2052" width="55.625" style="183" customWidth="1"/>
    <col min="2053" max="2053" width="14.25" style="183" customWidth="1"/>
    <col min="2054" max="2054" width="3.875" style="183" customWidth="1"/>
    <col min="2055" max="2055" width="11.5" style="183" customWidth="1"/>
    <col min="2056" max="2056" width="12.75" style="183" customWidth="1"/>
    <col min="2057" max="2057" width="4.5" style="183" customWidth="1"/>
    <col min="2058" max="2058" width="13.625" style="183" customWidth="1"/>
    <col min="2059" max="2059" width="4.5" style="183" customWidth="1"/>
    <col min="2060" max="2060" width="13.625" style="183" customWidth="1"/>
    <col min="2061" max="2061" width="4.5" style="183" customWidth="1"/>
    <col min="2062" max="2063" width="13.625" style="183" customWidth="1"/>
    <col min="2064" max="2064" width="14.125" style="183" bestFit="1" customWidth="1"/>
    <col min="2065" max="2065" width="2.625" style="183" customWidth="1"/>
    <col min="2066" max="2066" width="3.875" style="183" customWidth="1"/>
    <col min="2067" max="2067" width="9.75" style="183" bestFit="1" customWidth="1"/>
    <col min="2068" max="2098" width="3.875" style="183" customWidth="1"/>
    <col min="2099" max="2304" width="9" style="183"/>
    <col min="2305" max="2305" width="2.375" style="183" customWidth="1"/>
    <col min="2306" max="2306" width="8.625" style="183" customWidth="1"/>
    <col min="2307" max="2307" width="17.75" style="183" bestFit="1" customWidth="1"/>
    <col min="2308" max="2308" width="55.625" style="183" customWidth="1"/>
    <col min="2309" max="2309" width="14.25" style="183" customWidth="1"/>
    <col min="2310" max="2310" width="3.875" style="183" customWidth="1"/>
    <col min="2311" max="2311" width="11.5" style="183" customWidth="1"/>
    <col min="2312" max="2312" width="12.75" style="183" customWidth="1"/>
    <col min="2313" max="2313" width="4.5" style="183" customWidth="1"/>
    <col min="2314" max="2314" width="13.625" style="183" customWidth="1"/>
    <col min="2315" max="2315" width="4.5" style="183" customWidth="1"/>
    <col min="2316" max="2316" width="13.625" style="183" customWidth="1"/>
    <col min="2317" max="2317" width="4.5" style="183" customWidth="1"/>
    <col min="2318" max="2319" width="13.625" style="183" customWidth="1"/>
    <col min="2320" max="2320" width="14.125" style="183" bestFit="1" customWidth="1"/>
    <col min="2321" max="2321" width="2.625" style="183" customWidth="1"/>
    <col min="2322" max="2322" width="3.875" style="183" customWidth="1"/>
    <col min="2323" max="2323" width="9.75" style="183" bestFit="1" customWidth="1"/>
    <col min="2324" max="2354" width="3.875" style="183" customWidth="1"/>
    <col min="2355" max="2560" width="9" style="183"/>
    <col min="2561" max="2561" width="2.375" style="183" customWidth="1"/>
    <col min="2562" max="2562" width="8.625" style="183" customWidth="1"/>
    <col min="2563" max="2563" width="17.75" style="183" bestFit="1" customWidth="1"/>
    <col min="2564" max="2564" width="55.625" style="183" customWidth="1"/>
    <col min="2565" max="2565" width="14.25" style="183" customWidth="1"/>
    <col min="2566" max="2566" width="3.875" style="183" customWidth="1"/>
    <col min="2567" max="2567" width="11.5" style="183" customWidth="1"/>
    <col min="2568" max="2568" width="12.75" style="183" customWidth="1"/>
    <col min="2569" max="2569" width="4.5" style="183" customWidth="1"/>
    <col min="2570" max="2570" width="13.625" style="183" customWidth="1"/>
    <col min="2571" max="2571" width="4.5" style="183" customWidth="1"/>
    <col min="2572" max="2572" width="13.625" style="183" customWidth="1"/>
    <col min="2573" max="2573" width="4.5" style="183" customWidth="1"/>
    <col min="2574" max="2575" width="13.625" style="183" customWidth="1"/>
    <col min="2576" max="2576" width="14.125" style="183" bestFit="1" customWidth="1"/>
    <col min="2577" max="2577" width="2.625" style="183" customWidth="1"/>
    <col min="2578" max="2578" width="3.875" style="183" customWidth="1"/>
    <col min="2579" max="2579" width="9.75" style="183" bestFit="1" customWidth="1"/>
    <col min="2580" max="2610" width="3.875" style="183" customWidth="1"/>
    <col min="2611" max="2816" width="9" style="183"/>
    <col min="2817" max="2817" width="2.375" style="183" customWidth="1"/>
    <col min="2818" max="2818" width="8.625" style="183" customWidth="1"/>
    <col min="2819" max="2819" width="17.75" style="183" bestFit="1" customWidth="1"/>
    <col min="2820" max="2820" width="55.625" style="183" customWidth="1"/>
    <col min="2821" max="2821" width="14.25" style="183" customWidth="1"/>
    <col min="2822" max="2822" width="3.875" style="183" customWidth="1"/>
    <col min="2823" max="2823" width="11.5" style="183" customWidth="1"/>
    <col min="2824" max="2824" width="12.75" style="183" customWidth="1"/>
    <col min="2825" max="2825" width="4.5" style="183" customWidth="1"/>
    <col min="2826" max="2826" width="13.625" style="183" customWidth="1"/>
    <col min="2827" max="2827" width="4.5" style="183" customWidth="1"/>
    <col min="2828" max="2828" width="13.625" style="183" customWidth="1"/>
    <col min="2829" max="2829" width="4.5" style="183" customWidth="1"/>
    <col min="2830" max="2831" width="13.625" style="183" customWidth="1"/>
    <col min="2832" max="2832" width="14.125" style="183" bestFit="1" customWidth="1"/>
    <col min="2833" max="2833" width="2.625" style="183" customWidth="1"/>
    <col min="2834" max="2834" width="3.875" style="183" customWidth="1"/>
    <col min="2835" max="2835" width="9.75" style="183" bestFit="1" customWidth="1"/>
    <col min="2836" max="2866" width="3.875" style="183" customWidth="1"/>
    <col min="2867" max="3072" width="9" style="183"/>
    <col min="3073" max="3073" width="2.375" style="183" customWidth="1"/>
    <col min="3074" max="3074" width="8.625" style="183" customWidth="1"/>
    <col min="3075" max="3075" width="17.75" style="183" bestFit="1" customWidth="1"/>
    <col min="3076" max="3076" width="55.625" style="183" customWidth="1"/>
    <col min="3077" max="3077" width="14.25" style="183" customWidth="1"/>
    <col min="3078" max="3078" width="3.875" style="183" customWidth="1"/>
    <col min="3079" max="3079" width="11.5" style="183" customWidth="1"/>
    <col min="3080" max="3080" width="12.75" style="183" customWidth="1"/>
    <col min="3081" max="3081" width="4.5" style="183" customWidth="1"/>
    <col min="3082" max="3082" width="13.625" style="183" customWidth="1"/>
    <col min="3083" max="3083" width="4.5" style="183" customWidth="1"/>
    <col min="3084" max="3084" width="13.625" style="183" customWidth="1"/>
    <col min="3085" max="3085" width="4.5" style="183" customWidth="1"/>
    <col min="3086" max="3087" width="13.625" style="183" customWidth="1"/>
    <col min="3088" max="3088" width="14.125" style="183" bestFit="1" customWidth="1"/>
    <col min="3089" max="3089" width="2.625" style="183" customWidth="1"/>
    <col min="3090" max="3090" width="3.875" style="183" customWidth="1"/>
    <col min="3091" max="3091" width="9.75" style="183" bestFit="1" customWidth="1"/>
    <col min="3092" max="3122" width="3.875" style="183" customWidth="1"/>
    <col min="3123" max="3328" width="9" style="183"/>
    <col min="3329" max="3329" width="2.375" style="183" customWidth="1"/>
    <col min="3330" max="3330" width="8.625" style="183" customWidth="1"/>
    <col min="3331" max="3331" width="17.75" style="183" bestFit="1" customWidth="1"/>
    <col min="3332" max="3332" width="55.625" style="183" customWidth="1"/>
    <col min="3333" max="3333" width="14.25" style="183" customWidth="1"/>
    <col min="3334" max="3334" width="3.875" style="183" customWidth="1"/>
    <col min="3335" max="3335" width="11.5" style="183" customWidth="1"/>
    <col min="3336" max="3336" width="12.75" style="183" customWidth="1"/>
    <col min="3337" max="3337" width="4.5" style="183" customWidth="1"/>
    <col min="3338" max="3338" width="13.625" style="183" customWidth="1"/>
    <col min="3339" max="3339" width="4.5" style="183" customWidth="1"/>
    <col min="3340" max="3340" width="13.625" style="183" customWidth="1"/>
    <col min="3341" max="3341" width="4.5" style="183" customWidth="1"/>
    <col min="3342" max="3343" width="13.625" style="183" customWidth="1"/>
    <col min="3344" max="3344" width="14.125" style="183" bestFit="1" customWidth="1"/>
    <col min="3345" max="3345" width="2.625" style="183" customWidth="1"/>
    <col min="3346" max="3346" width="3.875" style="183" customWidth="1"/>
    <col min="3347" max="3347" width="9.75" style="183" bestFit="1" customWidth="1"/>
    <col min="3348" max="3378" width="3.875" style="183" customWidth="1"/>
    <col min="3379" max="3584" width="9" style="183"/>
    <col min="3585" max="3585" width="2.375" style="183" customWidth="1"/>
    <col min="3586" max="3586" width="8.625" style="183" customWidth="1"/>
    <col min="3587" max="3587" width="17.75" style="183" bestFit="1" customWidth="1"/>
    <col min="3588" max="3588" width="55.625" style="183" customWidth="1"/>
    <col min="3589" max="3589" width="14.25" style="183" customWidth="1"/>
    <col min="3590" max="3590" width="3.875" style="183" customWidth="1"/>
    <col min="3591" max="3591" width="11.5" style="183" customWidth="1"/>
    <col min="3592" max="3592" width="12.75" style="183" customWidth="1"/>
    <col min="3593" max="3593" width="4.5" style="183" customWidth="1"/>
    <col min="3594" max="3594" width="13.625" style="183" customWidth="1"/>
    <col min="3595" max="3595" width="4.5" style="183" customWidth="1"/>
    <col min="3596" max="3596" width="13.625" style="183" customWidth="1"/>
    <col min="3597" max="3597" width="4.5" style="183" customWidth="1"/>
    <col min="3598" max="3599" width="13.625" style="183" customWidth="1"/>
    <col min="3600" max="3600" width="14.125" style="183" bestFit="1" customWidth="1"/>
    <col min="3601" max="3601" width="2.625" style="183" customWidth="1"/>
    <col min="3602" max="3602" width="3.875" style="183" customWidth="1"/>
    <col min="3603" max="3603" width="9.75" style="183" bestFit="1" customWidth="1"/>
    <col min="3604" max="3634" width="3.875" style="183" customWidth="1"/>
    <col min="3635" max="3840" width="9" style="183"/>
    <col min="3841" max="3841" width="2.375" style="183" customWidth="1"/>
    <col min="3842" max="3842" width="8.625" style="183" customWidth="1"/>
    <col min="3843" max="3843" width="17.75" style="183" bestFit="1" customWidth="1"/>
    <col min="3844" max="3844" width="55.625" style="183" customWidth="1"/>
    <col min="3845" max="3845" width="14.25" style="183" customWidth="1"/>
    <col min="3846" max="3846" width="3.875" style="183" customWidth="1"/>
    <col min="3847" max="3847" width="11.5" style="183" customWidth="1"/>
    <col min="3848" max="3848" width="12.75" style="183" customWidth="1"/>
    <col min="3849" max="3849" width="4.5" style="183" customWidth="1"/>
    <col min="3850" max="3850" width="13.625" style="183" customWidth="1"/>
    <col min="3851" max="3851" width="4.5" style="183" customWidth="1"/>
    <col min="3852" max="3852" width="13.625" style="183" customWidth="1"/>
    <col min="3853" max="3853" width="4.5" style="183" customWidth="1"/>
    <col min="3854" max="3855" width="13.625" style="183" customWidth="1"/>
    <col min="3856" max="3856" width="14.125" style="183" bestFit="1" customWidth="1"/>
    <col min="3857" max="3857" width="2.625" style="183" customWidth="1"/>
    <col min="3858" max="3858" width="3.875" style="183" customWidth="1"/>
    <col min="3859" max="3859" width="9.75" style="183" bestFit="1" customWidth="1"/>
    <col min="3860" max="3890" width="3.875" style="183" customWidth="1"/>
    <col min="3891" max="4096" width="9" style="183"/>
    <col min="4097" max="4097" width="2.375" style="183" customWidth="1"/>
    <col min="4098" max="4098" width="8.625" style="183" customWidth="1"/>
    <col min="4099" max="4099" width="17.75" style="183" bestFit="1" customWidth="1"/>
    <col min="4100" max="4100" width="55.625" style="183" customWidth="1"/>
    <col min="4101" max="4101" width="14.25" style="183" customWidth="1"/>
    <col min="4102" max="4102" width="3.875" style="183" customWidth="1"/>
    <col min="4103" max="4103" width="11.5" style="183" customWidth="1"/>
    <col min="4104" max="4104" width="12.75" style="183" customWidth="1"/>
    <col min="4105" max="4105" width="4.5" style="183" customWidth="1"/>
    <col min="4106" max="4106" width="13.625" style="183" customWidth="1"/>
    <col min="4107" max="4107" width="4.5" style="183" customWidth="1"/>
    <col min="4108" max="4108" width="13.625" style="183" customWidth="1"/>
    <col min="4109" max="4109" width="4.5" style="183" customWidth="1"/>
    <col min="4110" max="4111" width="13.625" style="183" customWidth="1"/>
    <col min="4112" max="4112" width="14.125" style="183" bestFit="1" customWidth="1"/>
    <col min="4113" max="4113" width="2.625" style="183" customWidth="1"/>
    <col min="4114" max="4114" width="3.875" style="183" customWidth="1"/>
    <col min="4115" max="4115" width="9.75" style="183" bestFit="1" customWidth="1"/>
    <col min="4116" max="4146" width="3.875" style="183" customWidth="1"/>
    <col min="4147" max="4352" width="9" style="183"/>
    <col min="4353" max="4353" width="2.375" style="183" customWidth="1"/>
    <col min="4354" max="4354" width="8.625" style="183" customWidth="1"/>
    <col min="4355" max="4355" width="17.75" style="183" bestFit="1" customWidth="1"/>
    <col min="4356" max="4356" width="55.625" style="183" customWidth="1"/>
    <col min="4357" max="4357" width="14.25" style="183" customWidth="1"/>
    <col min="4358" max="4358" width="3.875" style="183" customWidth="1"/>
    <col min="4359" max="4359" width="11.5" style="183" customWidth="1"/>
    <col min="4360" max="4360" width="12.75" style="183" customWidth="1"/>
    <col min="4361" max="4361" width="4.5" style="183" customWidth="1"/>
    <col min="4362" max="4362" width="13.625" style="183" customWidth="1"/>
    <col min="4363" max="4363" width="4.5" style="183" customWidth="1"/>
    <col min="4364" max="4364" width="13.625" style="183" customWidth="1"/>
    <col min="4365" max="4365" width="4.5" style="183" customWidth="1"/>
    <col min="4366" max="4367" width="13.625" style="183" customWidth="1"/>
    <col min="4368" max="4368" width="14.125" style="183" bestFit="1" customWidth="1"/>
    <col min="4369" max="4369" width="2.625" style="183" customWidth="1"/>
    <col min="4370" max="4370" width="3.875" style="183" customWidth="1"/>
    <col min="4371" max="4371" width="9.75" style="183" bestFit="1" customWidth="1"/>
    <col min="4372" max="4402" width="3.875" style="183" customWidth="1"/>
    <col min="4403" max="4608" width="9" style="183"/>
    <col min="4609" max="4609" width="2.375" style="183" customWidth="1"/>
    <col min="4610" max="4610" width="8.625" style="183" customWidth="1"/>
    <col min="4611" max="4611" width="17.75" style="183" bestFit="1" customWidth="1"/>
    <col min="4612" max="4612" width="55.625" style="183" customWidth="1"/>
    <col min="4613" max="4613" width="14.25" style="183" customWidth="1"/>
    <col min="4614" max="4614" width="3.875" style="183" customWidth="1"/>
    <col min="4615" max="4615" width="11.5" style="183" customWidth="1"/>
    <col min="4616" max="4616" width="12.75" style="183" customWidth="1"/>
    <col min="4617" max="4617" width="4.5" style="183" customWidth="1"/>
    <col min="4618" max="4618" width="13.625" style="183" customWidth="1"/>
    <col min="4619" max="4619" width="4.5" style="183" customWidth="1"/>
    <col min="4620" max="4620" width="13.625" style="183" customWidth="1"/>
    <col min="4621" max="4621" width="4.5" style="183" customWidth="1"/>
    <col min="4622" max="4623" width="13.625" style="183" customWidth="1"/>
    <col min="4624" max="4624" width="14.125" style="183" bestFit="1" customWidth="1"/>
    <col min="4625" max="4625" width="2.625" style="183" customWidth="1"/>
    <col min="4626" max="4626" width="3.875" style="183" customWidth="1"/>
    <col min="4627" max="4627" width="9.75" style="183" bestFit="1" customWidth="1"/>
    <col min="4628" max="4658" width="3.875" style="183" customWidth="1"/>
    <col min="4659" max="4864" width="9" style="183"/>
    <col min="4865" max="4865" width="2.375" style="183" customWidth="1"/>
    <col min="4866" max="4866" width="8.625" style="183" customWidth="1"/>
    <col min="4867" max="4867" width="17.75" style="183" bestFit="1" customWidth="1"/>
    <col min="4868" max="4868" width="55.625" style="183" customWidth="1"/>
    <col min="4869" max="4869" width="14.25" style="183" customWidth="1"/>
    <col min="4870" max="4870" width="3.875" style="183" customWidth="1"/>
    <col min="4871" max="4871" width="11.5" style="183" customWidth="1"/>
    <col min="4872" max="4872" width="12.75" style="183" customWidth="1"/>
    <col min="4873" max="4873" width="4.5" style="183" customWidth="1"/>
    <col min="4874" max="4874" width="13.625" style="183" customWidth="1"/>
    <col min="4875" max="4875" width="4.5" style="183" customWidth="1"/>
    <col min="4876" max="4876" width="13.625" style="183" customWidth="1"/>
    <col min="4877" max="4877" width="4.5" style="183" customWidth="1"/>
    <col min="4878" max="4879" width="13.625" style="183" customWidth="1"/>
    <col min="4880" max="4880" width="14.125" style="183" bestFit="1" customWidth="1"/>
    <col min="4881" max="4881" width="2.625" style="183" customWidth="1"/>
    <col min="4882" max="4882" width="3.875" style="183" customWidth="1"/>
    <col min="4883" max="4883" width="9.75" style="183" bestFit="1" customWidth="1"/>
    <col min="4884" max="4914" width="3.875" style="183" customWidth="1"/>
    <col min="4915" max="5120" width="9" style="183"/>
    <col min="5121" max="5121" width="2.375" style="183" customWidth="1"/>
    <col min="5122" max="5122" width="8.625" style="183" customWidth="1"/>
    <col min="5123" max="5123" width="17.75" style="183" bestFit="1" customWidth="1"/>
    <col min="5124" max="5124" width="55.625" style="183" customWidth="1"/>
    <col min="5125" max="5125" width="14.25" style="183" customWidth="1"/>
    <col min="5126" max="5126" width="3.875" style="183" customWidth="1"/>
    <col min="5127" max="5127" width="11.5" style="183" customWidth="1"/>
    <col min="5128" max="5128" width="12.75" style="183" customWidth="1"/>
    <col min="5129" max="5129" width="4.5" style="183" customWidth="1"/>
    <col min="5130" max="5130" width="13.625" style="183" customWidth="1"/>
    <col min="5131" max="5131" width="4.5" style="183" customWidth="1"/>
    <col min="5132" max="5132" width="13.625" style="183" customWidth="1"/>
    <col min="5133" max="5133" width="4.5" style="183" customWidth="1"/>
    <col min="5134" max="5135" width="13.625" style="183" customWidth="1"/>
    <col min="5136" max="5136" width="14.125" style="183" bestFit="1" customWidth="1"/>
    <col min="5137" max="5137" width="2.625" style="183" customWidth="1"/>
    <col min="5138" max="5138" width="3.875" style="183" customWidth="1"/>
    <col min="5139" max="5139" width="9.75" style="183" bestFit="1" customWidth="1"/>
    <col min="5140" max="5170" width="3.875" style="183" customWidth="1"/>
    <col min="5171" max="5376" width="9" style="183"/>
    <col min="5377" max="5377" width="2.375" style="183" customWidth="1"/>
    <col min="5378" max="5378" width="8.625" style="183" customWidth="1"/>
    <col min="5379" max="5379" width="17.75" style="183" bestFit="1" customWidth="1"/>
    <col min="5380" max="5380" width="55.625" style="183" customWidth="1"/>
    <col min="5381" max="5381" width="14.25" style="183" customWidth="1"/>
    <col min="5382" max="5382" width="3.875" style="183" customWidth="1"/>
    <col min="5383" max="5383" width="11.5" style="183" customWidth="1"/>
    <col min="5384" max="5384" width="12.75" style="183" customWidth="1"/>
    <col min="5385" max="5385" width="4.5" style="183" customWidth="1"/>
    <col min="5386" max="5386" width="13.625" style="183" customWidth="1"/>
    <col min="5387" max="5387" width="4.5" style="183" customWidth="1"/>
    <col min="5388" max="5388" width="13.625" style="183" customWidth="1"/>
    <col min="5389" max="5389" width="4.5" style="183" customWidth="1"/>
    <col min="5390" max="5391" width="13.625" style="183" customWidth="1"/>
    <col min="5392" max="5392" width="14.125" style="183" bestFit="1" customWidth="1"/>
    <col min="5393" max="5393" width="2.625" style="183" customWidth="1"/>
    <col min="5394" max="5394" width="3.875" style="183" customWidth="1"/>
    <col min="5395" max="5395" width="9.75" style="183" bestFit="1" customWidth="1"/>
    <col min="5396" max="5426" width="3.875" style="183" customWidth="1"/>
    <col min="5427" max="5632" width="9" style="183"/>
    <col min="5633" max="5633" width="2.375" style="183" customWidth="1"/>
    <col min="5634" max="5634" width="8.625" style="183" customWidth="1"/>
    <col min="5635" max="5635" width="17.75" style="183" bestFit="1" customWidth="1"/>
    <col min="5636" max="5636" width="55.625" style="183" customWidth="1"/>
    <col min="5637" max="5637" width="14.25" style="183" customWidth="1"/>
    <col min="5638" max="5638" width="3.875" style="183" customWidth="1"/>
    <col min="5639" max="5639" width="11.5" style="183" customWidth="1"/>
    <col min="5640" max="5640" width="12.75" style="183" customWidth="1"/>
    <col min="5641" max="5641" width="4.5" style="183" customWidth="1"/>
    <col min="5642" max="5642" width="13.625" style="183" customWidth="1"/>
    <col min="5643" max="5643" width="4.5" style="183" customWidth="1"/>
    <col min="5644" max="5644" width="13.625" style="183" customWidth="1"/>
    <col min="5645" max="5645" width="4.5" style="183" customWidth="1"/>
    <col min="5646" max="5647" width="13.625" style="183" customWidth="1"/>
    <col min="5648" max="5648" width="14.125" style="183" bestFit="1" customWidth="1"/>
    <col min="5649" max="5649" width="2.625" style="183" customWidth="1"/>
    <col min="5650" max="5650" width="3.875" style="183" customWidth="1"/>
    <col min="5651" max="5651" width="9.75" style="183" bestFit="1" customWidth="1"/>
    <col min="5652" max="5682" width="3.875" style="183" customWidth="1"/>
    <col min="5683" max="5888" width="9" style="183"/>
    <col min="5889" max="5889" width="2.375" style="183" customWidth="1"/>
    <col min="5890" max="5890" width="8.625" style="183" customWidth="1"/>
    <col min="5891" max="5891" width="17.75" style="183" bestFit="1" customWidth="1"/>
    <col min="5892" max="5892" width="55.625" style="183" customWidth="1"/>
    <col min="5893" max="5893" width="14.25" style="183" customWidth="1"/>
    <col min="5894" max="5894" width="3.875" style="183" customWidth="1"/>
    <col min="5895" max="5895" width="11.5" style="183" customWidth="1"/>
    <col min="5896" max="5896" width="12.75" style="183" customWidth="1"/>
    <col min="5897" max="5897" width="4.5" style="183" customWidth="1"/>
    <col min="5898" max="5898" width="13.625" style="183" customWidth="1"/>
    <col min="5899" max="5899" width="4.5" style="183" customWidth="1"/>
    <col min="5900" max="5900" width="13.625" style="183" customWidth="1"/>
    <col min="5901" max="5901" width="4.5" style="183" customWidth="1"/>
    <col min="5902" max="5903" width="13.625" style="183" customWidth="1"/>
    <col min="5904" max="5904" width="14.125" style="183" bestFit="1" customWidth="1"/>
    <col min="5905" max="5905" width="2.625" style="183" customWidth="1"/>
    <col min="5906" max="5906" width="3.875" style="183" customWidth="1"/>
    <col min="5907" max="5907" width="9.75" style="183" bestFit="1" customWidth="1"/>
    <col min="5908" max="5938" width="3.875" style="183" customWidth="1"/>
    <col min="5939" max="6144" width="9" style="183"/>
    <col min="6145" max="6145" width="2.375" style="183" customWidth="1"/>
    <col min="6146" max="6146" width="8.625" style="183" customWidth="1"/>
    <col min="6147" max="6147" width="17.75" style="183" bestFit="1" customWidth="1"/>
    <col min="6148" max="6148" width="55.625" style="183" customWidth="1"/>
    <col min="6149" max="6149" width="14.25" style="183" customWidth="1"/>
    <col min="6150" max="6150" width="3.875" style="183" customWidth="1"/>
    <col min="6151" max="6151" width="11.5" style="183" customWidth="1"/>
    <col min="6152" max="6152" width="12.75" style="183" customWidth="1"/>
    <col min="6153" max="6153" width="4.5" style="183" customWidth="1"/>
    <col min="6154" max="6154" width="13.625" style="183" customWidth="1"/>
    <col min="6155" max="6155" width="4.5" style="183" customWidth="1"/>
    <col min="6156" max="6156" width="13.625" style="183" customWidth="1"/>
    <col min="6157" max="6157" width="4.5" style="183" customWidth="1"/>
    <col min="6158" max="6159" width="13.625" style="183" customWidth="1"/>
    <col min="6160" max="6160" width="14.125" style="183" bestFit="1" customWidth="1"/>
    <col min="6161" max="6161" width="2.625" style="183" customWidth="1"/>
    <col min="6162" max="6162" width="3.875" style="183" customWidth="1"/>
    <col min="6163" max="6163" width="9.75" style="183" bestFit="1" customWidth="1"/>
    <col min="6164" max="6194" width="3.875" style="183" customWidth="1"/>
    <col min="6195" max="6400" width="9" style="183"/>
    <col min="6401" max="6401" width="2.375" style="183" customWidth="1"/>
    <col min="6402" max="6402" width="8.625" style="183" customWidth="1"/>
    <col min="6403" max="6403" width="17.75" style="183" bestFit="1" customWidth="1"/>
    <col min="6404" max="6404" width="55.625" style="183" customWidth="1"/>
    <col min="6405" max="6405" width="14.25" style="183" customWidth="1"/>
    <col min="6406" max="6406" width="3.875" style="183" customWidth="1"/>
    <col min="6407" max="6407" width="11.5" style="183" customWidth="1"/>
    <col min="6408" max="6408" width="12.75" style="183" customWidth="1"/>
    <col min="6409" max="6409" width="4.5" style="183" customWidth="1"/>
    <col min="6410" max="6410" width="13.625" style="183" customWidth="1"/>
    <col min="6411" max="6411" width="4.5" style="183" customWidth="1"/>
    <col min="6412" max="6412" width="13.625" style="183" customWidth="1"/>
    <col min="6413" max="6413" width="4.5" style="183" customWidth="1"/>
    <col min="6414" max="6415" width="13.625" style="183" customWidth="1"/>
    <col min="6416" max="6416" width="14.125" style="183" bestFit="1" customWidth="1"/>
    <col min="6417" max="6417" width="2.625" style="183" customWidth="1"/>
    <col min="6418" max="6418" width="3.875" style="183" customWidth="1"/>
    <col min="6419" max="6419" width="9.75" style="183" bestFit="1" customWidth="1"/>
    <col min="6420" max="6450" width="3.875" style="183" customWidth="1"/>
    <col min="6451" max="6656" width="9" style="183"/>
    <col min="6657" max="6657" width="2.375" style="183" customWidth="1"/>
    <col min="6658" max="6658" width="8.625" style="183" customWidth="1"/>
    <col min="6659" max="6659" width="17.75" style="183" bestFit="1" customWidth="1"/>
    <col min="6660" max="6660" width="55.625" style="183" customWidth="1"/>
    <col min="6661" max="6661" width="14.25" style="183" customWidth="1"/>
    <col min="6662" max="6662" width="3.875" style="183" customWidth="1"/>
    <col min="6663" max="6663" width="11.5" style="183" customWidth="1"/>
    <col min="6664" max="6664" width="12.75" style="183" customWidth="1"/>
    <col min="6665" max="6665" width="4.5" style="183" customWidth="1"/>
    <col min="6666" max="6666" width="13.625" style="183" customWidth="1"/>
    <col min="6667" max="6667" width="4.5" style="183" customWidth="1"/>
    <col min="6668" max="6668" width="13.625" style="183" customWidth="1"/>
    <col min="6669" max="6669" width="4.5" style="183" customWidth="1"/>
    <col min="6670" max="6671" width="13.625" style="183" customWidth="1"/>
    <col min="6672" max="6672" width="14.125" style="183" bestFit="1" customWidth="1"/>
    <col min="6673" max="6673" width="2.625" style="183" customWidth="1"/>
    <col min="6674" max="6674" width="3.875" style="183" customWidth="1"/>
    <col min="6675" max="6675" width="9.75" style="183" bestFit="1" customWidth="1"/>
    <col min="6676" max="6706" width="3.875" style="183" customWidth="1"/>
    <col min="6707" max="6912" width="9" style="183"/>
    <col min="6913" max="6913" width="2.375" style="183" customWidth="1"/>
    <col min="6914" max="6914" width="8.625" style="183" customWidth="1"/>
    <col min="6915" max="6915" width="17.75" style="183" bestFit="1" customWidth="1"/>
    <col min="6916" max="6916" width="55.625" style="183" customWidth="1"/>
    <col min="6917" max="6917" width="14.25" style="183" customWidth="1"/>
    <col min="6918" max="6918" width="3.875" style="183" customWidth="1"/>
    <col min="6919" max="6919" width="11.5" style="183" customWidth="1"/>
    <col min="6920" max="6920" width="12.75" style="183" customWidth="1"/>
    <col min="6921" max="6921" width="4.5" style="183" customWidth="1"/>
    <col min="6922" max="6922" width="13.625" style="183" customWidth="1"/>
    <col min="6923" max="6923" width="4.5" style="183" customWidth="1"/>
    <col min="6924" max="6924" width="13.625" style="183" customWidth="1"/>
    <col min="6925" max="6925" width="4.5" style="183" customWidth="1"/>
    <col min="6926" max="6927" width="13.625" style="183" customWidth="1"/>
    <col min="6928" max="6928" width="14.125" style="183" bestFit="1" customWidth="1"/>
    <col min="6929" max="6929" width="2.625" style="183" customWidth="1"/>
    <col min="6930" max="6930" width="3.875" style="183" customWidth="1"/>
    <col min="6931" max="6931" width="9.75" style="183" bestFit="1" customWidth="1"/>
    <col min="6932" max="6962" width="3.875" style="183" customWidth="1"/>
    <col min="6963" max="7168" width="9" style="183"/>
    <col min="7169" max="7169" width="2.375" style="183" customWidth="1"/>
    <col min="7170" max="7170" width="8.625" style="183" customWidth="1"/>
    <col min="7171" max="7171" width="17.75" style="183" bestFit="1" customWidth="1"/>
    <col min="7172" max="7172" width="55.625" style="183" customWidth="1"/>
    <col min="7173" max="7173" width="14.25" style="183" customWidth="1"/>
    <col min="7174" max="7174" width="3.875" style="183" customWidth="1"/>
    <col min="7175" max="7175" width="11.5" style="183" customWidth="1"/>
    <col min="7176" max="7176" width="12.75" style="183" customWidth="1"/>
    <col min="7177" max="7177" width="4.5" style="183" customWidth="1"/>
    <col min="7178" max="7178" width="13.625" style="183" customWidth="1"/>
    <col min="7179" max="7179" width="4.5" style="183" customWidth="1"/>
    <col min="7180" max="7180" width="13.625" style="183" customWidth="1"/>
    <col min="7181" max="7181" width="4.5" style="183" customWidth="1"/>
    <col min="7182" max="7183" width="13.625" style="183" customWidth="1"/>
    <col min="7184" max="7184" width="14.125" style="183" bestFit="1" customWidth="1"/>
    <col min="7185" max="7185" width="2.625" style="183" customWidth="1"/>
    <col min="7186" max="7186" width="3.875" style="183" customWidth="1"/>
    <col min="7187" max="7187" width="9.75" style="183" bestFit="1" customWidth="1"/>
    <col min="7188" max="7218" width="3.875" style="183" customWidth="1"/>
    <col min="7219" max="7424" width="9" style="183"/>
    <col min="7425" max="7425" width="2.375" style="183" customWidth="1"/>
    <col min="7426" max="7426" width="8.625" style="183" customWidth="1"/>
    <col min="7427" max="7427" width="17.75" style="183" bestFit="1" customWidth="1"/>
    <col min="7428" max="7428" width="55.625" style="183" customWidth="1"/>
    <col min="7429" max="7429" width="14.25" style="183" customWidth="1"/>
    <col min="7430" max="7430" width="3.875" style="183" customWidth="1"/>
    <col min="7431" max="7431" width="11.5" style="183" customWidth="1"/>
    <col min="7432" max="7432" width="12.75" style="183" customWidth="1"/>
    <col min="7433" max="7433" width="4.5" style="183" customWidth="1"/>
    <col min="7434" max="7434" width="13.625" style="183" customWidth="1"/>
    <col min="7435" max="7435" width="4.5" style="183" customWidth="1"/>
    <col min="7436" max="7436" width="13.625" style="183" customWidth="1"/>
    <col min="7437" max="7437" width="4.5" style="183" customWidth="1"/>
    <col min="7438" max="7439" width="13.625" style="183" customWidth="1"/>
    <col min="7440" max="7440" width="14.125" style="183" bestFit="1" customWidth="1"/>
    <col min="7441" max="7441" width="2.625" style="183" customWidth="1"/>
    <col min="7442" max="7442" width="3.875" style="183" customWidth="1"/>
    <col min="7443" max="7443" width="9.75" style="183" bestFit="1" customWidth="1"/>
    <col min="7444" max="7474" width="3.875" style="183" customWidth="1"/>
    <col min="7475" max="7680" width="9" style="183"/>
    <col min="7681" max="7681" width="2.375" style="183" customWidth="1"/>
    <col min="7682" max="7682" width="8.625" style="183" customWidth="1"/>
    <col min="7683" max="7683" width="17.75" style="183" bestFit="1" customWidth="1"/>
    <col min="7684" max="7684" width="55.625" style="183" customWidth="1"/>
    <col min="7685" max="7685" width="14.25" style="183" customWidth="1"/>
    <col min="7686" max="7686" width="3.875" style="183" customWidth="1"/>
    <col min="7687" max="7687" width="11.5" style="183" customWidth="1"/>
    <col min="7688" max="7688" width="12.75" style="183" customWidth="1"/>
    <col min="7689" max="7689" width="4.5" style="183" customWidth="1"/>
    <col min="7690" max="7690" width="13.625" style="183" customWidth="1"/>
    <col min="7691" max="7691" width="4.5" style="183" customWidth="1"/>
    <col min="7692" max="7692" width="13.625" style="183" customWidth="1"/>
    <col min="7693" max="7693" width="4.5" style="183" customWidth="1"/>
    <col min="7694" max="7695" width="13.625" style="183" customWidth="1"/>
    <col min="7696" max="7696" width="14.125" style="183" bestFit="1" customWidth="1"/>
    <col min="7697" max="7697" width="2.625" style="183" customWidth="1"/>
    <col min="7698" max="7698" width="3.875" style="183" customWidth="1"/>
    <col min="7699" max="7699" width="9.75" style="183" bestFit="1" customWidth="1"/>
    <col min="7700" max="7730" width="3.875" style="183" customWidth="1"/>
    <col min="7731" max="7936" width="9" style="183"/>
    <col min="7937" max="7937" width="2.375" style="183" customWidth="1"/>
    <col min="7938" max="7938" width="8.625" style="183" customWidth="1"/>
    <col min="7939" max="7939" width="17.75" style="183" bestFit="1" customWidth="1"/>
    <col min="7940" max="7940" width="55.625" style="183" customWidth="1"/>
    <col min="7941" max="7941" width="14.25" style="183" customWidth="1"/>
    <col min="7942" max="7942" width="3.875" style="183" customWidth="1"/>
    <col min="7943" max="7943" width="11.5" style="183" customWidth="1"/>
    <col min="7944" max="7944" width="12.75" style="183" customWidth="1"/>
    <col min="7945" max="7945" width="4.5" style="183" customWidth="1"/>
    <col min="7946" max="7946" width="13.625" style="183" customWidth="1"/>
    <col min="7947" max="7947" width="4.5" style="183" customWidth="1"/>
    <col min="7948" max="7948" width="13.625" style="183" customWidth="1"/>
    <col min="7949" max="7949" width="4.5" style="183" customWidth="1"/>
    <col min="7950" max="7951" width="13.625" style="183" customWidth="1"/>
    <col min="7952" max="7952" width="14.125" style="183" bestFit="1" customWidth="1"/>
    <col min="7953" max="7953" width="2.625" style="183" customWidth="1"/>
    <col min="7954" max="7954" width="3.875" style="183" customWidth="1"/>
    <col min="7955" max="7955" width="9.75" style="183" bestFit="1" customWidth="1"/>
    <col min="7956" max="7986" width="3.875" style="183" customWidth="1"/>
    <col min="7987" max="8192" width="9" style="183"/>
    <col min="8193" max="8193" width="2.375" style="183" customWidth="1"/>
    <col min="8194" max="8194" width="8.625" style="183" customWidth="1"/>
    <col min="8195" max="8195" width="17.75" style="183" bestFit="1" customWidth="1"/>
    <col min="8196" max="8196" width="55.625" style="183" customWidth="1"/>
    <col min="8197" max="8197" width="14.25" style="183" customWidth="1"/>
    <col min="8198" max="8198" width="3.875" style="183" customWidth="1"/>
    <col min="8199" max="8199" width="11.5" style="183" customWidth="1"/>
    <col min="8200" max="8200" width="12.75" style="183" customWidth="1"/>
    <col min="8201" max="8201" width="4.5" style="183" customWidth="1"/>
    <col min="8202" max="8202" width="13.625" style="183" customWidth="1"/>
    <col min="8203" max="8203" width="4.5" style="183" customWidth="1"/>
    <col min="8204" max="8204" width="13.625" style="183" customWidth="1"/>
    <col min="8205" max="8205" width="4.5" style="183" customWidth="1"/>
    <col min="8206" max="8207" width="13.625" style="183" customWidth="1"/>
    <col min="8208" max="8208" width="14.125" style="183" bestFit="1" customWidth="1"/>
    <col min="8209" max="8209" width="2.625" style="183" customWidth="1"/>
    <col min="8210" max="8210" width="3.875" style="183" customWidth="1"/>
    <col min="8211" max="8211" width="9.75" style="183" bestFit="1" customWidth="1"/>
    <col min="8212" max="8242" width="3.875" style="183" customWidth="1"/>
    <col min="8243" max="8448" width="9" style="183"/>
    <col min="8449" max="8449" width="2.375" style="183" customWidth="1"/>
    <col min="8450" max="8450" width="8.625" style="183" customWidth="1"/>
    <col min="8451" max="8451" width="17.75" style="183" bestFit="1" customWidth="1"/>
    <col min="8452" max="8452" width="55.625" style="183" customWidth="1"/>
    <col min="8453" max="8453" width="14.25" style="183" customWidth="1"/>
    <col min="8454" max="8454" width="3.875" style="183" customWidth="1"/>
    <col min="8455" max="8455" width="11.5" style="183" customWidth="1"/>
    <col min="8456" max="8456" width="12.75" style="183" customWidth="1"/>
    <col min="8457" max="8457" width="4.5" style="183" customWidth="1"/>
    <col min="8458" max="8458" width="13.625" style="183" customWidth="1"/>
    <col min="8459" max="8459" width="4.5" style="183" customWidth="1"/>
    <col min="8460" max="8460" width="13.625" style="183" customWidth="1"/>
    <col min="8461" max="8461" width="4.5" style="183" customWidth="1"/>
    <col min="8462" max="8463" width="13.625" style="183" customWidth="1"/>
    <col min="8464" max="8464" width="14.125" style="183" bestFit="1" customWidth="1"/>
    <col min="8465" max="8465" width="2.625" style="183" customWidth="1"/>
    <col min="8466" max="8466" width="3.875" style="183" customWidth="1"/>
    <col min="8467" max="8467" width="9.75" style="183" bestFit="1" customWidth="1"/>
    <col min="8468" max="8498" width="3.875" style="183" customWidth="1"/>
    <col min="8499" max="8704" width="9" style="183"/>
    <col min="8705" max="8705" width="2.375" style="183" customWidth="1"/>
    <col min="8706" max="8706" width="8.625" style="183" customWidth="1"/>
    <col min="8707" max="8707" width="17.75" style="183" bestFit="1" customWidth="1"/>
    <col min="8708" max="8708" width="55.625" style="183" customWidth="1"/>
    <col min="8709" max="8709" width="14.25" style="183" customWidth="1"/>
    <col min="8710" max="8710" width="3.875" style="183" customWidth="1"/>
    <col min="8711" max="8711" width="11.5" style="183" customWidth="1"/>
    <col min="8712" max="8712" width="12.75" style="183" customWidth="1"/>
    <col min="8713" max="8713" width="4.5" style="183" customWidth="1"/>
    <col min="8714" max="8714" width="13.625" style="183" customWidth="1"/>
    <col min="8715" max="8715" width="4.5" style="183" customWidth="1"/>
    <col min="8716" max="8716" width="13.625" style="183" customWidth="1"/>
    <col min="8717" max="8717" width="4.5" style="183" customWidth="1"/>
    <col min="8718" max="8719" width="13.625" style="183" customWidth="1"/>
    <col min="8720" max="8720" width="14.125" style="183" bestFit="1" customWidth="1"/>
    <col min="8721" max="8721" width="2.625" style="183" customWidth="1"/>
    <col min="8722" max="8722" width="3.875" style="183" customWidth="1"/>
    <col min="8723" max="8723" width="9.75" style="183" bestFit="1" customWidth="1"/>
    <col min="8724" max="8754" width="3.875" style="183" customWidth="1"/>
    <col min="8755" max="8960" width="9" style="183"/>
    <col min="8961" max="8961" width="2.375" style="183" customWidth="1"/>
    <col min="8962" max="8962" width="8.625" style="183" customWidth="1"/>
    <col min="8963" max="8963" width="17.75" style="183" bestFit="1" customWidth="1"/>
    <col min="8964" max="8964" width="55.625" style="183" customWidth="1"/>
    <col min="8965" max="8965" width="14.25" style="183" customWidth="1"/>
    <col min="8966" max="8966" width="3.875" style="183" customWidth="1"/>
    <col min="8967" max="8967" width="11.5" style="183" customWidth="1"/>
    <col min="8968" max="8968" width="12.75" style="183" customWidth="1"/>
    <col min="8969" max="8969" width="4.5" style="183" customWidth="1"/>
    <col min="8970" max="8970" width="13.625" style="183" customWidth="1"/>
    <col min="8971" max="8971" width="4.5" style="183" customWidth="1"/>
    <col min="8972" max="8972" width="13.625" style="183" customWidth="1"/>
    <col min="8973" max="8973" width="4.5" style="183" customWidth="1"/>
    <col min="8974" max="8975" width="13.625" style="183" customWidth="1"/>
    <col min="8976" max="8976" width="14.125" style="183" bestFit="1" customWidth="1"/>
    <col min="8977" max="8977" width="2.625" style="183" customWidth="1"/>
    <col min="8978" max="8978" width="3.875" style="183" customWidth="1"/>
    <col min="8979" max="8979" width="9.75" style="183" bestFit="1" customWidth="1"/>
    <col min="8980" max="9010" width="3.875" style="183" customWidth="1"/>
    <col min="9011" max="9216" width="9" style="183"/>
    <col min="9217" max="9217" width="2.375" style="183" customWidth="1"/>
    <col min="9218" max="9218" width="8.625" style="183" customWidth="1"/>
    <col min="9219" max="9219" width="17.75" style="183" bestFit="1" customWidth="1"/>
    <col min="9220" max="9220" width="55.625" style="183" customWidth="1"/>
    <col min="9221" max="9221" width="14.25" style="183" customWidth="1"/>
    <col min="9222" max="9222" width="3.875" style="183" customWidth="1"/>
    <col min="9223" max="9223" width="11.5" style="183" customWidth="1"/>
    <col min="9224" max="9224" width="12.75" style="183" customWidth="1"/>
    <col min="9225" max="9225" width="4.5" style="183" customWidth="1"/>
    <col min="9226" max="9226" width="13.625" style="183" customWidth="1"/>
    <col min="9227" max="9227" width="4.5" style="183" customWidth="1"/>
    <col min="9228" max="9228" width="13.625" style="183" customWidth="1"/>
    <col min="9229" max="9229" width="4.5" style="183" customWidth="1"/>
    <col min="9230" max="9231" width="13.625" style="183" customWidth="1"/>
    <col min="9232" max="9232" width="14.125" style="183" bestFit="1" customWidth="1"/>
    <col min="9233" max="9233" width="2.625" style="183" customWidth="1"/>
    <col min="9234" max="9234" width="3.875" style="183" customWidth="1"/>
    <col min="9235" max="9235" width="9.75" style="183" bestFit="1" customWidth="1"/>
    <col min="9236" max="9266" width="3.875" style="183" customWidth="1"/>
    <col min="9267" max="9472" width="9" style="183"/>
    <col min="9473" max="9473" width="2.375" style="183" customWidth="1"/>
    <col min="9474" max="9474" width="8.625" style="183" customWidth="1"/>
    <col min="9475" max="9475" width="17.75" style="183" bestFit="1" customWidth="1"/>
    <col min="9476" max="9476" width="55.625" style="183" customWidth="1"/>
    <col min="9477" max="9477" width="14.25" style="183" customWidth="1"/>
    <col min="9478" max="9478" width="3.875" style="183" customWidth="1"/>
    <col min="9479" max="9479" width="11.5" style="183" customWidth="1"/>
    <col min="9480" max="9480" width="12.75" style="183" customWidth="1"/>
    <col min="9481" max="9481" width="4.5" style="183" customWidth="1"/>
    <col min="9482" max="9482" width="13.625" style="183" customWidth="1"/>
    <col min="9483" max="9483" width="4.5" style="183" customWidth="1"/>
    <col min="9484" max="9484" width="13.625" style="183" customWidth="1"/>
    <col min="9485" max="9485" width="4.5" style="183" customWidth="1"/>
    <col min="9486" max="9487" width="13.625" style="183" customWidth="1"/>
    <col min="9488" max="9488" width="14.125" style="183" bestFit="1" customWidth="1"/>
    <col min="9489" max="9489" width="2.625" style="183" customWidth="1"/>
    <col min="9490" max="9490" width="3.875" style="183" customWidth="1"/>
    <col min="9491" max="9491" width="9.75" style="183" bestFit="1" customWidth="1"/>
    <col min="9492" max="9522" width="3.875" style="183" customWidth="1"/>
    <col min="9523" max="9728" width="9" style="183"/>
    <col min="9729" max="9729" width="2.375" style="183" customWidth="1"/>
    <col min="9730" max="9730" width="8.625" style="183" customWidth="1"/>
    <col min="9731" max="9731" width="17.75" style="183" bestFit="1" customWidth="1"/>
    <col min="9732" max="9732" width="55.625" style="183" customWidth="1"/>
    <col min="9733" max="9733" width="14.25" style="183" customWidth="1"/>
    <col min="9734" max="9734" width="3.875" style="183" customWidth="1"/>
    <col min="9735" max="9735" width="11.5" style="183" customWidth="1"/>
    <col min="9736" max="9736" width="12.75" style="183" customWidth="1"/>
    <col min="9737" max="9737" width="4.5" style="183" customWidth="1"/>
    <col min="9738" max="9738" width="13.625" style="183" customWidth="1"/>
    <col min="9739" max="9739" width="4.5" style="183" customWidth="1"/>
    <col min="9740" max="9740" width="13.625" style="183" customWidth="1"/>
    <col min="9741" max="9741" width="4.5" style="183" customWidth="1"/>
    <col min="9742" max="9743" width="13.625" style="183" customWidth="1"/>
    <col min="9744" max="9744" width="14.125" style="183" bestFit="1" customWidth="1"/>
    <col min="9745" max="9745" width="2.625" style="183" customWidth="1"/>
    <col min="9746" max="9746" width="3.875" style="183" customWidth="1"/>
    <col min="9747" max="9747" width="9.75" style="183" bestFit="1" customWidth="1"/>
    <col min="9748" max="9778" width="3.875" style="183" customWidth="1"/>
    <col min="9779" max="9984" width="9" style="183"/>
    <col min="9985" max="9985" width="2.375" style="183" customWidth="1"/>
    <col min="9986" max="9986" width="8.625" style="183" customWidth="1"/>
    <col min="9987" max="9987" width="17.75" style="183" bestFit="1" customWidth="1"/>
    <col min="9988" max="9988" width="55.625" style="183" customWidth="1"/>
    <col min="9989" max="9989" width="14.25" style="183" customWidth="1"/>
    <col min="9990" max="9990" width="3.875" style="183" customWidth="1"/>
    <col min="9991" max="9991" width="11.5" style="183" customWidth="1"/>
    <col min="9992" max="9992" width="12.75" style="183" customWidth="1"/>
    <col min="9993" max="9993" width="4.5" style="183" customWidth="1"/>
    <col min="9994" max="9994" width="13.625" style="183" customWidth="1"/>
    <col min="9995" max="9995" width="4.5" style="183" customWidth="1"/>
    <col min="9996" max="9996" width="13.625" style="183" customWidth="1"/>
    <col min="9997" max="9997" width="4.5" style="183" customWidth="1"/>
    <col min="9998" max="9999" width="13.625" style="183" customWidth="1"/>
    <col min="10000" max="10000" width="14.125" style="183" bestFit="1" customWidth="1"/>
    <col min="10001" max="10001" width="2.625" style="183" customWidth="1"/>
    <col min="10002" max="10002" width="3.875" style="183" customWidth="1"/>
    <col min="10003" max="10003" width="9.75" style="183" bestFit="1" customWidth="1"/>
    <col min="10004" max="10034" width="3.875" style="183" customWidth="1"/>
    <col min="10035" max="10240" width="9" style="183"/>
    <col min="10241" max="10241" width="2.375" style="183" customWidth="1"/>
    <col min="10242" max="10242" width="8.625" style="183" customWidth="1"/>
    <col min="10243" max="10243" width="17.75" style="183" bestFit="1" customWidth="1"/>
    <col min="10244" max="10244" width="55.625" style="183" customWidth="1"/>
    <col min="10245" max="10245" width="14.25" style="183" customWidth="1"/>
    <col min="10246" max="10246" width="3.875" style="183" customWidth="1"/>
    <col min="10247" max="10247" width="11.5" style="183" customWidth="1"/>
    <col min="10248" max="10248" width="12.75" style="183" customWidth="1"/>
    <col min="10249" max="10249" width="4.5" style="183" customWidth="1"/>
    <col min="10250" max="10250" width="13.625" style="183" customWidth="1"/>
    <col min="10251" max="10251" width="4.5" style="183" customWidth="1"/>
    <col min="10252" max="10252" width="13.625" style="183" customWidth="1"/>
    <col min="10253" max="10253" width="4.5" style="183" customWidth="1"/>
    <col min="10254" max="10255" width="13.625" style="183" customWidth="1"/>
    <col min="10256" max="10256" width="14.125" style="183" bestFit="1" customWidth="1"/>
    <col min="10257" max="10257" width="2.625" style="183" customWidth="1"/>
    <col min="10258" max="10258" width="3.875" style="183" customWidth="1"/>
    <col min="10259" max="10259" width="9.75" style="183" bestFit="1" customWidth="1"/>
    <col min="10260" max="10290" width="3.875" style="183" customWidth="1"/>
    <col min="10291" max="10496" width="9" style="183"/>
    <col min="10497" max="10497" width="2.375" style="183" customWidth="1"/>
    <col min="10498" max="10498" width="8.625" style="183" customWidth="1"/>
    <col min="10499" max="10499" width="17.75" style="183" bestFit="1" customWidth="1"/>
    <col min="10500" max="10500" width="55.625" style="183" customWidth="1"/>
    <col min="10501" max="10501" width="14.25" style="183" customWidth="1"/>
    <col min="10502" max="10502" width="3.875" style="183" customWidth="1"/>
    <col min="10503" max="10503" width="11.5" style="183" customWidth="1"/>
    <col min="10504" max="10504" width="12.75" style="183" customWidth="1"/>
    <col min="10505" max="10505" width="4.5" style="183" customWidth="1"/>
    <col min="10506" max="10506" width="13.625" style="183" customWidth="1"/>
    <col min="10507" max="10507" width="4.5" style="183" customWidth="1"/>
    <col min="10508" max="10508" width="13.625" style="183" customWidth="1"/>
    <col min="10509" max="10509" width="4.5" style="183" customWidth="1"/>
    <col min="10510" max="10511" width="13.625" style="183" customWidth="1"/>
    <col min="10512" max="10512" width="14.125" style="183" bestFit="1" customWidth="1"/>
    <col min="10513" max="10513" width="2.625" style="183" customWidth="1"/>
    <col min="10514" max="10514" width="3.875" style="183" customWidth="1"/>
    <col min="10515" max="10515" width="9.75" style="183" bestFit="1" customWidth="1"/>
    <col min="10516" max="10546" width="3.875" style="183" customWidth="1"/>
    <col min="10547" max="10752" width="9" style="183"/>
    <col min="10753" max="10753" width="2.375" style="183" customWidth="1"/>
    <col min="10754" max="10754" width="8.625" style="183" customWidth="1"/>
    <col min="10755" max="10755" width="17.75" style="183" bestFit="1" customWidth="1"/>
    <col min="10756" max="10756" width="55.625" style="183" customWidth="1"/>
    <col min="10757" max="10757" width="14.25" style="183" customWidth="1"/>
    <col min="10758" max="10758" width="3.875" style="183" customWidth="1"/>
    <col min="10759" max="10759" width="11.5" style="183" customWidth="1"/>
    <col min="10760" max="10760" width="12.75" style="183" customWidth="1"/>
    <col min="10761" max="10761" width="4.5" style="183" customWidth="1"/>
    <col min="10762" max="10762" width="13.625" style="183" customWidth="1"/>
    <col min="10763" max="10763" width="4.5" style="183" customWidth="1"/>
    <col min="10764" max="10764" width="13.625" style="183" customWidth="1"/>
    <col min="10765" max="10765" width="4.5" style="183" customWidth="1"/>
    <col min="10766" max="10767" width="13.625" style="183" customWidth="1"/>
    <col min="10768" max="10768" width="14.125" style="183" bestFit="1" customWidth="1"/>
    <col min="10769" max="10769" width="2.625" style="183" customWidth="1"/>
    <col min="10770" max="10770" width="3.875" style="183" customWidth="1"/>
    <col min="10771" max="10771" width="9.75" style="183" bestFit="1" customWidth="1"/>
    <col min="10772" max="10802" width="3.875" style="183" customWidth="1"/>
    <col min="10803" max="11008" width="9" style="183"/>
    <col min="11009" max="11009" width="2.375" style="183" customWidth="1"/>
    <col min="11010" max="11010" width="8.625" style="183" customWidth="1"/>
    <col min="11011" max="11011" width="17.75" style="183" bestFit="1" customWidth="1"/>
    <col min="11012" max="11012" width="55.625" style="183" customWidth="1"/>
    <col min="11013" max="11013" width="14.25" style="183" customWidth="1"/>
    <col min="11014" max="11014" width="3.875" style="183" customWidth="1"/>
    <col min="11015" max="11015" width="11.5" style="183" customWidth="1"/>
    <col min="11016" max="11016" width="12.75" style="183" customWidth="1"/>
    <col min="11017" max="11017" width="4.5" style="183" customWidth="1"/>
    <col min="11018" max="11018" width="13.625" style="183" customWidth="1"/>
    <col min="11019" max="11019" width="4.5" style="183" customWidth="1"/>
    <col min="11020" max="11020" width="13.625" style="183" customWidth="1"/>
    <col min="11021" max="11021" width="4.5" style="183" customWidth="1"/>
    <col min="11022" max="11023" width="13.625" style="183" customWidth="1"/>
    <col min="11024" max="11024" width="14.125" style="183" bestFit="1" customWidth="1"/>
    <col min="11025" max="11025" width="2.625" style="183" customWidth="1"/>
    <col min="11026" max="11026" width="3.875" style="183" customWidth="1"/>
    <col min="11027" max="11027" width="9.75" style="183" bestFit="1" customWidth="1"/>
    <col min="11028" max="11058" width="3.875" style="183" customWidth="1"/>
    <col min="11059" max="11264" width="9" style="183"/>
    <col min="11265" max="11265" width="2.375" style="183" customWidth="1"/>
    <col min="11266" max="11266" width="8.625" style="183" customWidth="1"/>
    <col min="11267" max="11267" width="17.75" style="183" bestFit="1" customWidth="1"/>
    <col min="11268" max="11268" width="55.625" style="183" customWidth="1"/>
    <col min="11269" max="11269" width="14.25" style="183" customWidth="1"/>
    <col min="11270" max="11270" width="3.875" style="183" customWidth="1"/>
    <col min="11271" max="11271" width="11.5" style="183" customWidth="1"/>
    <col min="11272" max="11272" width="12.75" style="183" customWidth="1"/>
    <col min="11273" max="11273" width="4.5" style="183" customWidth="1"/>
    <col min="11274" max="11274" width="13.625" style="183" customWidth="1"/>
    <col min="11275" max="11275" width="4.5" style="183" customWidth="1"/>
    <col min="11276" max="11276" width="13.625" style="183" customWidth="1"/>
    <col min="11277" max="11277" width="4.5" style="183" customWidth="1"/>
    <col min="11278" max="11279" width="13.625" style="183" customWidth="1"/>
    <col min="11280" max="11280" width="14.125" style="183" bestFit="1" customWidth="1"/>
    <col min="11281" max="11281" width="2.625" style="183" customWidth="1"/>
    <col min="11282" max="11282" width="3.875" style="183" customWidth="1"/>
    <col min="11283" max="11283" width="9.75" style="183" bestFit="1" customWidth="1"/>
    <col min="11284" max="11314" width="3.875" style="183" customWidth="1"/>
    <col min="11315" max="11520" width="9" style="183"/>
    <col min="11521" max="11521" width="2.375" style="183" customWidth="1"/>
    <col min="11522" max="11522" width="8.625" style="183" customWidth="1"/>
    <col min="11523" max="11523" width="17.75" style="183" bestFit="1" customWidth="1"/>
    <col min="11524" max="11524" width="55.625" style="183" customWidth="1"/>
    <col min="11525" max="11525" width="14.25" style="183" customWidth="1"/>
    <col min="11526" max="11526" width="3.875" style="183" customWidth="1"/>
    <col min="11527" max="11527" width="11.5" style="183" customWidth="1"/>
    <col min="11528" max="11528" width="12.75" style="183" customWidth="1"/>
    <col min="11529" max="11529" width="4.5" style="183" customWidth="1"/>
    <col min="11530" max="11530" width="13.625" style="183" customWidth="1"/>
    <col min="11531" max="11531" width="4.5" style="183" customWidth="1"/>
    <col min="11532" max="11532" width="13.625" style="183" customWidth="1"/>
    <col min="11533" max="11533" width="4.5" style="183" customWidth="1"/>
    <col min="11534" max="11535" width="13.625" style="183" customWidth="1"/>
    <col min="11536" max="11536" width="14.125" style="183" bestFit="1" customWidth="1"/>
    <col min="11537" max="11537" width="2.625" style="183" customWidth="1"/>
    <col min="11538" max="11538" width="3.875" style="183" customWidth="1"/>
    <col min="11539" max="11539" width="9.75" style="183" bestFit="1" customWidth="1"/>
    <col min="11540" max="11570" width="3.875" style="183" customWidth="1"/>
    <col min="11571" max="11776" width="9" style="183"/>
    <col min="11777" max="11777" width="2.375" style="183" customWidth="1"/>
    <col min="11778" max="11778" width="8.625" style="183" customWidth="1"/>
    <col min="11779" max="11779" width="17.75" style="183" bestFit="1" customWidth="1"/>
    <col min="11780" max="11780" width="55.625" style="183" customWidth="1"/>
    <col min="11781" max="11781" width="14.25" style="183" customWidth="1"/>
    <col min="11782" max="11782" width="3.875" style="183" customWidth="1"/>
    <col min="11783" max="11783" width="11.5" style="183" customWidth="1"/>
    <col min="11784" max="11784" width="12.75" style="183" customWidth="1"/>
    <col min="11785" max="11785" width="4.5" style="183" customWidth="1"/>
    <col min="11786" max="11786" width="13.625" style="183" customWidth="1"/>
    <col min="11787" max="11787" width="4.5" style="183" customWidth="1"/>
    <col min="11788" max="11788" width="13.625" style="183" customWidth="1"/>
    <col min="11789" max="11789" width="4.5" style="183" customWidth="1"/>
    <col min="11790" max="11791" width="13.625" style="183" customWidth="1"/>
    <col min="11792" max="11792" width="14.125" style="183" bestFit="1" customWidth="1"/>
    <col min="11793" max="11793" width="2.625" style="183" customWidth="1"/>
    <col min="11794" max="11794" width="3.875" style="183" customWidth="1"/>
    <col min="11795" max="11795" width="9.75" style="183" bestFit="1" customWidth="1"/>
    <col min="11796" max="11826" width="3.875" style="183" customWidth="1"/>
    <col min="11827" max="12032" width="9" style="183"/>
    <col min="12033" max="12033" width="2.375" style="183" customWidth="1"/>
    <col min="12034" max="12034" width="8.625" style="183" customWidth="1"/>
    <col min="12035" max="12035" width="17.75" style="183" bestFit="1" customWidth="1"/>
    <col min="12036" max="12036" width="55.625" style="183" customWidth="1"/>
    <col min="12037" max="12037" width="14.25" style="183" customWidth="1"/>
    <col min="12038" max="12038" width="3.875" style="183" customWidth="1"/>
    <col min="12039" max="12039" width="11.5" style="183" customWidth="1"/>
    <col min="12040" max="12040" width="12.75" style="183" customWidth="1"/>
    <col min="12041" max="12041" width="4.5" style="183" customWidth="1"/>
    <col min="12042" max="12042" width="13.625" style="183" customWidth="1"/>
    <col min="12043" max="12043" width="4.5" style="183" customWidth="1"/>
    <col min="12044" max="12044" width="13.625" style="183" customWidth="1"/>
    <col min="12045" max="12045" width="4.5" style="183" customWidth="1"/>
    <col min="12046" max="12047" width="13.625" style="183" customWidth="1"/>
    <col min="12048" max="12048" width="14.125" style="183" bestFit="1" customWidth="1"/>
    <col min="12049" max="12049" width="2.625" style="183" customWidth="1"/>
    <col min="12050" max="12050" width="3.875" style="183" customWidth="1"/>
    <col min="12051" max="12051" width="9.75" style="183" bestFit="1" customWidth="1"/>
    <col min="12052" max="12082" width="3.875" style="183" customWidth="1"/>
    <col min="12083" max="12288" width="9" style="183"/>
    <col min="12289" max="12289" width="2.375" style="183" customWidth="1"/>
    <col min="12290" max="12290" width="8.625" style="183" customWidth="1"/>
    <col min="12291" max="12291" width="17.75" style="183" bestFit="1" customWidth="1"/>
    <col min="12292" max="12292" width="55.625" style="183" customWidth="1"/>
    <col min="12293" max="12293" width="14.25" style="183" customWidth="1"/>
    <col min="12294" max="12294" width="3.875" style="183" customWidth="1"/>
    <col min="12295" max="12295" width="11.5" style="183" customWidth="1"/>
    <col min="12296" max="12296" width="12.75" style="183" customWidth="1"/>
    <col min="12297" max="12297" width="4.5" style="183" customWidth="1"/>
    <col min="12298" max="12298" width="13.625" style="183" customWidth="1"/>
    <col min="12299" max="12299" width="4.5" style="183" customWidth="1"/>
    <col min="12300" max="12300" width="13.625" style="183" customWidth="1"/>
    <col min="12301" max="12301" width="4.5" style="183" customWidth="1"/>
    <col min="12302" max="12303" width="13.625" style="183" customWidth="1"/>
    <col min="12304" max="12304" width="14.125" style="183" bestFit="1" customWidth="1"/>
    <col min="12305" max="12305" width="2.625" style="183" customWidth="1"/>
    <col min="12306" max="12306" width="3.875" style="183" customWidth="1"/>
    <col min="12307" max="12307" width="9.75" style="183" bestFit="1" customWidth="1"/>
    <col min="12308" max="12338" width="3.875" style="183" customWidth="1"/>
    <col min="12339" max="12544" width="9" style="183"/>
    <col min="12545" max="12545" width="2.375" style="183" customWidth="1"/>
    <col min="12546" max="12546" width="8.625" style="183" customWidth="1"/>
    <col min="12547" max="12547" width="17.75" style="183" bestFit="1" customWidth="1"/>
    <col min="12548" max="12548" width="55.625" style="183" customWidth="1"/>
    <col min="12549" max="12549" width="14.25" style="183" customWidth="1"/>
    <col min="12550" max="12550" width="3.875" style="183" customWidth="1"/>
    <col min="12551" max="12551" width="11.5" style="183" customWidth="1"/>
    <col min="12552" max="12552" width="12.75" style="183" customWidth="1"/>
    <col min="12553" max="12553" width="4.5" style="183" customWidth="1"/>
    <col min="12554" max="12554" width="13.625" style="183" customWidth="1"/>
    <col min="12555" max="12555" width="4.5" style="183" customWidth="1"/>
    <col min="12556" max="12556" width="13.625" style="183" customWidth="1"/>
    <col min="12557" max="12557" width="4.5" style="183" customWidth="1"/>
    <col min="12558" max="12559" width="13.625" style="183" customWidth="1"/>
    <col min="12560" max="12560" width="14.125" style="183" bestFit="1" customWidth="1"/>
    <col min="12561" max="12561" width="2.625" style="183" customWidth="1"/>
    <col min="12562" max="12562" width="3.875" style="183" customWidth="1"/>
    <col min="12563" max="12563" width="9.75" style="183" bestFit="1" customWidth="1"/>
    <col min="12564" max="12594" width="3.875" style="183" customWidth="1"/>
    <col min="12595" max="12800" width="9" style="183"/>
    <col min="12801" max="12801" width="2.375" style="183" customWidth="1"/>
    <col min="12802" max="12802" width="8.625" style="183" customWidth="1"/>
    <col min="12803" max="12803" width="17.75" style="183" bestFit="1" customWidth="1"/>
    <col min="12804" max="12804" width="55.625" style="183" customWidth="1"/>
    <col min="12805" max="12805" width="14.25" style="183" customWidth="1"/>
    <col min="12806" max="12806" width="3.875" style="183" customWidth="1"/>
    <col min="12807" max="12807" width="11.5" style="183" customWidth="1"/>
    <col min="12808" max="12808" width="12.75" style="183" customWidth="1"/>
    <col min="12809" max="12809" width="4.5" style="183" customWidth="1"/>
    <col min="12810" max="12810" width="13.625" style="183" customWidth="1"/>
    <col min="12811" max="12811" width="4.5" style="183" customWidth="1"/>
    <col min="12812" max="12812" width="13.625" style="183" customWidth="1"/>
    <col min="12813" max="12813" width="4.5" style="183" customWidth="1"/>
    <col min="12814" max="12815" width="13.625" style="183" customWidth="1"/>
    <col min="12816" max="12816" width="14.125" style="183" bestFit="1" customWidth="1"/>
    <col min="12817" max="12817" width="2.625" style="183" customWidth="1"/>
    <col min="12818" max="12818" width="3.875" style="183" customWidth="1"/>
    <col min="12819" max="12819" width="9.75" style="183" bestFit="1" customWidth="1"/>
    <col min="12820" max="12850" width="3.875" style="183" customWidth="1"/>
    <col min="12851" max="13056" width="9" style="183"/>
    <col min="13057" max="13057" width="2.375" style="183" customWidth="1"/>
    <col min="13058" max="13058" width="8.625" style="183" customWidth="1"/>
    <col min="13059" max="13059" width="17.75" style="183" bestFit="1" customWidth="1"/>
    <col min="13060" max="13060" width="55.625" style="183" customWidth="1"/>
    <col min="13061" max="13061" width="14.25" style="183" customWidth="1"/>
    <col min="13062" max="13062" width="3.875" style="183" customWidth="1"/>
    <col min="13063" max="13063" width="11.5" style="183" customWidth="1"/>
    <col min="13064" max="13064" width="12.75" style="183" customWidth="1"/>
    <col min="13065" max="13065" width="4.5" style="183" customWidth="1"/>
    <col min="13066" max="13066" width="13.625" style="183" customWidth="1"/>
    <col min="13067" max="13067" width="4.5" style="183" customWidth="1"/>
    <col min="13068" max="13068" width="13.625" style="183" customWidth="1"/>
    <col min="13069" max="13069" width="4.5" style="183" customWidth="1"/>
    <col min="13070" max="13071" width="13.625" style="183" customWidth="1"/>
    <col min="13072" max="13072" width="14.125" style="183" bestFit="1" customWidth="1"/>
    <col min="13073" max="13073" width="2.625" style="183" customWidth="1"/>
    <col min="13074" max="13074" width="3.875" style="183" customWidth="1"/>
    <col min="13075" max="13075" width="9.75" style="183" bestFit="1" customWidth="1"/>
    <col min="13076" max="13106" width="3.875" style="183" customWidth="1"/>
    <col min="13107" max="13312" width="9" style="183"/>
    <col min="13313" max="13313" width="2.375" style="183" customWidth="1"/>
    <col min="13314" max="13314" width="8.625" style="183" customWidth="1"/>
    <col min="13315" max="13315" width="17.75" style="183" bestFit="1" customWidth="1"/>
    <col min="13316" max="13316" width="55.625" style="183" customWidth="1"/>
    <col min="13317" max="13317" width="14.25" style="183" customWidth="1"/>
    <col min="13318" max="13318" width="3.875" style="183" customWidth="1"/>
    <col min="13319" max="13319" width="11.5" style="183" customWidth="1"/>
    <col min="13320" max="13320" width="12.75" style="183" customWidth="1"/>
    <col min="13321" max="13321" width="4.5" style="183" customWidth="1"/>
    <col min="13322" max="13322" width="13.625" style="183" customWidth="1"/>
    <col min="13323" max="13323" width="4.5" style="183" customWidth="1"/>
    <col min="13324" max="13324" width="13.625" style="183" customWidth="1"/>
    <col min="13325" max="13325" width="4.5" style="183" customWidth="1"/>
    <col min="13326" max="13327" width="13.625" style="183" customWidth="1"/>
    <col min="13328" max="13328" width="14.125" style="183" bestFit="1" customWidth="1"/>
    <col min="13329" max="13329" width="2.625" style="183" customWidth="1"/>
    <col min="13330" max="13330" width="3.875" style="183" customWidth="1"/>
    <col min="13331" max="13331" width="9.75" style="183" bestFit="1" customWidth="1"/>
    <col min="13332" max="13362" width="3.875" style="183" customWidth="1"/>
    <col min="13363" max="13568" width="9" style="183"/>
    <col min="13569" max="13569" width="2.375" style="183" customWidth="1"/>
    <col min="13570" max="13570" width="8.625" style="183" customWidth="1"/>
    <col min="13571" max="13571" width="17.75" style="183" bestFit="1" customWidth="1"/>
    <col min="13572" max="13572" width="55.625" style="183" customWidth="1"/>
    <col min="13573" max="13573" width="14.25" style="183" customWidth="1"/>
    <col min="13574" max="13574" width="3.875" style="183" customWidth="1"/>
    <col min="13575" max="13575" width="11.5" style="183" customWidth="1"/>
    <col min="13576" max="13576" width="12.75" style="183" customWidth="1"/>
    <col min="13577" max="13577" width="4.5" style="183" customWidth="1"/>
    <col min="13578" max="13578" width="13.625" style="183" customWidth="1"/>
    <col min="13579" max="13579" width="4.5" style="183" customWidth="1"/>
    <col min="13580" max="13580" width="13.625" style="183" customWidth="1"/>
    <col min="13581" max="13581" width="4.5" style="183" customWidth="1"/>
    <col min="13582" max="13583" width="13.625" style="183" customWidth="1"/>
    <col min="13584" max="13584" width="14.125" style="183" bestFit="1" customWidth="1"/>
    <col min="13585" max="13585" width="2.625" style="183" customWidth="1"/>
    <col min="13586" max="13586" width="3.875" style="183" customWidth="1"/>
    <col min="13587" max="13587" width="9.75" style="183" bestFit="1" customWidth="1"/>
    <col min="13588" max="13618" width="3.875" style="183" customWidth="1"/>
    <col min="13619" max="13824" width="9" style="183"/>
    <col min="13825" max="13825" width="2.375" style="183" customWidth="1"/>
    <col min="13826" max="13826" width="8.625" style="183" customWidth="1"/>
    <col min="13827" max="13827" width="17.75" style="183" bestFit="1" customWidth="1"/>
    <col min="13828" max="13828" width="55.625" style="183" customWidth="1"/>
    <col min="13829" max="13829" width="14.25" style="183" customWidth="1"/>
    <col min="13830" max="13830" width="3.875" style="183" customWidth="1"/>
    <col min="13831" max="13831" width="11.5" style="183" customWidth="1"/>
    <col min="13832" max="13832" width="12.75" style="183" customWidth="1"/>
    <col min="13833" max="13833" width="4.5" style="183" customWidth="1"/>
    <col min="13834" max="13834" width="13.625" style="183" customWidth="1"/>
    <col min="13835" max="13835" width="4.5" style="183" customWidth="1"/>
    <col min="13836" max="13836" width="13.625" style="183" customWidth="1"/>
    <col min="13837" max="13837" width="4.5" style="183" customWidth="1"/>
    <col min="13838" max="13839" width="13.625" style="183" customWidth="1"/>
    <col min="13840" max="13840" width="14.125" style="183" bestFit="1" customWidth="1"/>
    <col min="13841" max="13841" width="2.625" style="183" customWidth="1"/>
    <col min="13842" max="13842" width="3.875" style="183" customWidth="1"/>
    <col min="13843" max="13843" width="9.75" style="183" bestFit="1" customWidth="1"/>
    <col min="13844" max="13874" width="3.875" style="183" customWidth="1"/>
    <col min="13875" max="14080" width="9" style="183"/>
    <col min="14081" max="14081" width="2.375" style="183" customWidth="1"/>
    <col min="14082" max="14082" width="8.625" style="183" customWidth="1"/>
    <col min="14083" max="14083" width="17.75" style="183" bestFit="1" customWidth="1"/>
    <col min="14084" max="14084" width="55.625" style="183" customWidth="1"/>
    <col min="14085" max="14085" width="14.25" style="183" customWidth="1"/>
    <col min="14086" max="14086" width="3.875" style="183" customWidth="1"/>
    <col min="14087" max="14087" width="11.5" style="183" customWidth="1"/>
    <col min="14088" max="14088" width="12.75" style="183" customWidth="1"/>
    <col min="14089" max="14089" width="4.5" style="183" customWidth="1"/>
    <col min="14090" max="14090" width="13.625" style="183" customWidth="1"/>
    <col min="14091" max="14091" width="4.5" style="183" customWidth="1"/>
    <col min="14092" max="14092" width="13.625" style="183" customWidth="1"/>
    <col min="14093" max="14093" width="4.5" style="183" customWidth="1"/>
    <col min="14094" max="14095" width="13.625" style="183" customWidth="1"/>
    <col min="14096" max="14096" width="14.125" style="183" bestFit="1" customWidth="1"/>
    <col min="14097" max="14097" width="2.625" style="183" customWidth="1"/>
    <col min="14098" max="14098" width="3.875" style="183" customWidth="1"/>
    <col min="14099" max="14099" width="9.75" style="183" bestFit="1" customWidth="1"/>
    <col min="14100" max="14130" width="3.875" style="183" customWidth="1"/>
    <col min="14131" max="14336" width="9" style="183"/>
    <col min="14337" max="14337" width="2.375" style="183" customWidth="1"/>
    <col min="14338" max="14338" width="8.625" style="183" customWidth="1"/>
    <col min="14339" max="14339" width="17.75" style="183" bestFit="1" customWidth="1"/>
    <col min="14340" max="14340" width="55.625" style="183" customWidth="1"/>
    <col min="14341" max="14341" width="14.25" style="183" customWidth="1"/>
    <col min="14342" max="14342" width="3.875" style="183" customWidth="1"/>
    <col min="14343" max="14343" width="11.5" style="183" customWidth="1"/>
    <col min="14344" max="14344" width="12.75" style="183" customWidth="1"/>
    <col min="14345" max="14345" width="4.5" style="183" customWidth="1"/>
    <col min="14346" max="14346" width="13.625" style="183" customWidth="1"/>
    <col min="14347" max="14347" width="4.5" style="183" customWidth="1"/>
    <col min="14348" max="14348" width="13.625" style="183" customWidth="1"/>
    <col min="14349" max="14349" width="4.5" style="183" customWidth="1"/>
    <col min="14350" max="14351" width="13.625" style="183" customWidth="1"/>
    <col min="14352" max="14352" width="14.125" style="183" bestFit="1" customWidth="1"/>
    <col min="14353" max="14353" width="2.625" style="183" customWidth="1"/>
    <col min="14354" max="14354" width="3.875" style="183" customWidth="1"/>
    <col min="14355" max="14355" width="9.75" style="183" bestFit="1" customWidth="1"/>
    <col min="14356" max="14386" width="3.875" style="183" customWidth="1"/>
    <col min="14387" max="14592" width="9" style="183"/>
    <col min="14593" max="14593" width="2.375" style="183" customWidth="1"/>
    <col min="14594" max="14594" width="8.625" style="183" customWidth="1"/>
    <col min="14595" max="14595" width="17.75" style="183" bestFit="1" customWidth="1"/>
    <col min="14596" max="14596" width="55.625" style="183" customWidth="1"/>
    <col min="14597" max="14597" width="14.25" style="183" customWidth="1"/>
    <col min="14598" max="14598" width="3.875" style="183" customWidth="1"/>
    <col min="14599" max="14599" width="11.5" style="183" customWidth="1"/>
    <col min="14600" max="14600" width="12.75" style="183" customWidth="1"/>
    <col min="14601" max="14601" width="4.5" style="183" customWidth="1"/>
    <col min="14602" max="14602" width="13.625" style="183" customWidth="1"/>
    <col min="14603" max="14603" width="4.5" style="183" customWidth="1"/>
    <col min="14604" max="14604" width="13.625" style="183" customWidth="1"/>
    <col min="14605" max="14605" width="4.5" style="183" customWidth="1"/>
    <col min="14606" max="14607" width="13.625" style="183" customWidth="1"/>
    <col min="14608" max="14608" width="14.125" style="183" bestFit="1" customWidth="1"/>
    <col min="14609" max="14609" width="2.625" style="183" customWidth="1"/>
    <col min="14610" max="14610" width="3.875" style="183" customWidth="1"/>
    <col min="14611" max="14611" width="9.75" style="183" bestFit="1" customWidth="1"/>
    <col min="14612" max="14642" width="3.875" style="183" customWidth="1"/>
    <col min="14643" max="14848" width="9" style="183"/>
    <col min="14849" max="14849" width="2.375" style="183" customWidth="1"/>
    <col min="14850" max="14850" width="8.625" style="183" customWidth="1"/>
    <col min="14851" max="14851" width="17.75" style="183" bestFit="1" customWidth="1"/>
    <col min="14852" max="14852" width="55.625" style="183" customWidth="1"/>
    <col min="14853" max="14853" width="14.25" style="183" customWidth="1"/>
    <col min="14854" max="14854" width="3.875" style="183" customWidth="1"/>
    <col min="14855" max="14855" width="11.5" style="183" customWidth="1"/>
    <col min="14856" max="14856" width="12.75" style="183" customWidth="1"/>
    <col min="14857" max="14857" width="4.5" style="183" customWidth="1"/>
    <col min="14858" max="14858" width="13.625" style="183" customWidth="1"/>
    <col min="14859" max="14859" width="4.5" style="183" customWidth="1"/>
    <col min="14860" max="14860" width="13.625" style="183" customWidth="1"/>
    <col min="14861" max="14861" width="4.5" style="183" customWidth="1"/>
    <col min="14862" max="14863" width="13.625" style="183" customWidth="1"/>
    <col min="14864" max="14864" width="14.125" style="183" bestFit="1" customWidth="1"/>
    <col min="14865" max="14865" width="2.625" style="183" customWidth="1"/>
    <col min="14866" max="14866" width="3.875" style="183" customWidth="1"/>
    <col min="14867" max="14867" width="9.75" style="183" bestFit="1" customWidth="1"/>
    <col min="14868" max="14898" width="3.875" style="183" customWidth="1"/>
    <col min="14899" max="15104" width="9" style="183"/>
    <col min="15105" max="15105" width="2.375" style="183" customWidth="1"/>
    <col min="15106" max="15106" width="8.625" style="183" customWidth="1"/>
    <col min="15107" max="15107" width="17.75" style="183" bestFit="1" customWidth="1"/>
    <col min="15108" max="15108" width="55.625" style="183" customWidth="1"/>
    <col min="15109" max="15109" width="14.25" style="183" customWidth="1"/>
    <col min="15110" max="15110" width="3.875" style="183" customWidth="1"/>
    <col min="15111" max="15111" width="11.5" style="183" customWidth="1"/>
    <col min="15112" max="15112" width="12.75" style="183" customWidth="1"/>
    <col min="15113" max="15113" width="4.5" style="183" customWidth="1"/>
    <col min="15114" max="15114" width="13.625" style="183" customWidth="1"/>
    <col min="15115" max="15115" width="4.5" style="183" customWidth="1"/>
    <col min="15116" max="15116" width="13.625" style="183" customWidth="1"/>
    <col min="15117" max="15117" width="4.5" style="183" customWidth="1"/>
    <col min="15118" max="15119" width="13.625" style="183" customWidth="1"/>
    <col min="15120" max="15120" width="14.125" style="183" bestFit="1" customWidth="1"/>
    <col min="15121" max="15121" width="2.625" style="183" customWidth="1"/>
    <col min="15122" max="15122" width="3.875" style="183" customWidth="1"/>
    <col min="15123" max="15123" width="9.75" style="183" bestFit="1" customWidth="1"/>
    <col min="15124" max="15154" width="3.875" style="183" customWidth="1"/>
    <col min="15155" max="15360" width="9" style="183"/>
    <col min="15361" max="15361" width="2.375" style="183" customWidth="1"/>
    <col min="15362" max="15362" width="8.625" style="183" customWidth="1"/>
    <col min="15363" max="15363" width="17.75" style="183" bestFit="1" customWidth="1"/>
    <col min="15364" max="15364" width="55.625" style="183" customWidth="1"/>
    <col min="15365" max="15365" width="14.25" style="183" customWidth="1"/>
    <col min="15366" max="15366" width="3.875" style="183" customWidth="1"/>
    <col min="15367" max="15367" width="11.5" style="183" customWidth="1"/>
    <col min="15368" max="15368" width="12.75" style="183" customWidth="1"/>
    <col min="15369" max="15369" width="4.5" style="183" customWidth="1"/>
    <col min="15370" max="15370" width="13.625" style="183" customWidth="1"/>
    <col min="15371" max="15371" width="4.5" style="183" customWidth="1"/>
    <col min="15372" max="15372" width="13.625" style="183" customWidth="1"/>
    <col min="15373" max="15373" width="4.5" style="183" customWidth="1"/>
    <col min="15374" max="15375" width="13.625" style="183" customWidth="1"/>
    <col min="15376" max="15376" width="14.125" style="183" bestFit="1" customWidth="1"/>
    <col min="15377" max="15377" width="2.625" style="183" customWidth="1"/>
    <col min="15378" max="15378" width="3.875" style="183" customWidth="1"/>
    <col min="15379" max="15379" width="9.75" style="183" bestFit="1" customWidth="1"/>
    <col min="15380" max="15410" width="3.875" style="183" customWidth="1"/>
    <col min="15411" max="15616" width="9" style="183"/>
    <col min="15617" max="15617" width="2.375" style="183" customWidth="1"/>
    <col min="15618" max="15618" width="8.625" style="183" customWidth="1"/>
    <col min="15619" max="15619" width="17.75" style="183" bestFit="1" customWidth="1"/>
    <col min="15620" max="15620" width="55.625" style="183" customWidth="1"/>
    <col min="15621" max="15621" width="14.25" style="183" customWidth="1"/>
    <col min="15622" max="15622" width="3.875" style="183" customWidth="1"/>
    <col min="15623" max="15623" width="11.5" style="183" customWidth="1"/>
    <col min="15624" max="15624" width="12.75" style="183" customWidth="1"/>
    <col min="15625" max="15625" width="4.5" style="183" customWidth="1"/>
    <col min="15626" max="15626" width="13.625" style="183" customWidth="1"/>
    <col min="15627" max="15627" width="4.5" style="183" customWidth="1"/>
    <col min="15628" max="15628" width="13.625" style="183" customWidth="1"/>
    <col min="15629" max="15629" width="4.5" style="183" customWidth="1"/>
    <col min="15630" max="15631" width="13.625" style="183" customWidth="1"/>
    <col min="15632" max="15632" width="14.125" style="183" bestFit="1" customWidth="1"/>
    <col min="15633" max="15633" width="2.625" style="183" customWidth="1"/>
    <col min="15634" max="15634" width="3.875" style="183" customWidth="1"/>
    <col min="15635" max="15635" width="9.75" style="183" bestFit="1" customWidth="1"/>
    <col min="15636" max="15666" width="3.875" style="183" customWidth="1"/>
    <col min="15667" max="15872" width="9" style="183"/>
    <col min="15873" max="15873" width="2.375" style="183" customWidth="1"/>
    <col min="15874" max="15874" width="8.625" style="183" customWidth="1"/>
    <col min="15875" max="15875" width="17.75" style="183" bestFit="1" customWidth="1"/>
    <col min="15876" max="15876" width="55.625" style="183" customWidth="1"/>
    <col min="15877" max="15877" width="14.25" style="183" customWidth="1"/>
    <col min="15878" max="15878" width="3.875" style="183" customWidth="1"/>
    <col min="15879" max="15879" width="11.5" style="183" customWidth="1"/>
    <col min="15880" max="15880" width="12.75" style="183" customWidth="1"/>
    <col min="15881" max="15881" width="4.5" style="183" customWidth="1"/>
    <col min="15882" max="15882" width="13.625" style="183" customWidth="1"/>
    <col min="15883" max="15883" width="4.5" style="183" customWidth="1"/>
    <col min="15884" max="15884" width="13.625" style="183" customWidth="1"/>
    <col min="15885" max="15885" width="4.5" style="183" customWidth="1"/>
    <col min="15886" max="15887" width="13.625" style="183" customWidth="1"/>
    <col min="15888" max="15888" width="14.125" style="183" bestFit="1" customWidth="1"/>
    <col min="15889" max="15889" width="2.625" style="183" customWidth="1"/>
    <col min="15890" max="15890" width="3.875" style="183" customWidth="1"/>
    <col min="15891" max="15891" width="9.75" style="183" bestFit="1" customWidth="1"/>
    <col min="15892" max="15922" width="3.875" style="183" customWidth="1"/>
    <col min="15923" max="16128" width="9" style="183"/>
    <col min="16129" max="16129" width="2.375" style="183" customWidth="1"/>
    <col min="16130" max="16130" width="8.625" style="183" customWidth="1"/>
    <col min="16131" max="16131" width="17.75" style="183" bestFit="1" customWidth="1"/>
    <col min="16132" max="16132" width="55.625" style="183" customWidth="1"/>
    <col min="16133" max="16133" width="14.25" style="183" customWidth="1"/>
    <col min="16134" max="16134" width="3.875" style="183" customWidth="1"/>
    <col min="16135" max="16135" width="11.5" style="183" customWidth="1"/>
    <col min="16136" max="16136" width="12.75" style="183" customWidth="1"/>
    <col min="16137" max="16137" width="4.5" style="183" customWidth="1"/>
    <col min="16138" max="16138" width="13.625" style="183" customWidth="1"/>
    <col min="16139" max="16139" width="4.5" style="183" customWidth="1"/>
    <col min="16140" max="16140" width="13.625" style="183" customWidth="1"/>
    <col min="16141" max="16141" width="4.5" style="183" customWidth="1"/>
    <col min="16142" max="16143" width="13.625" style="183" customWidth="1"/>
    <col min="16144" max="16144" width="14.125" style="183" bestFit="1" customWidth="1"/>
    <col min="16145" max="16145" width="2.625" style="183" customWidth="1"/>
    <col min="16146" max="16146" width="3.875" style="183" customWidth="1"/>
    <col min="16147" max="16147" width="9.75" style="183" bestFit="1" customWidth="1"/>
    <col min="16148" max="16178" width="3.875" style="183" customWidth="1"/>
    <col min="16179" max="16384" width="9" style="183"/>
  </cols>
  <sheetData>
    <row r="1" spans="1:17" s="85" customFormat="1" ht="26.25" x14ac:dyDescent="0.55000000000000004">
      <c r="A1" s="829" t="s">
        <v>93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</row>
    <row r="2" spans="1:17" s="85" customFormat="1" ht="26.25" x14ac:dyDescent="0.55000000000000004">
      <c r="A2" s="829" t="s">
        <v>4074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</row>
    <row r="3" spans="1:17" s="85" customFormat="1" ht="26.25" x14ac:dyDescent="0.55000000000000004">
      <c r="A3" s="830" t="s">
        <v>4869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</row>
    <row r="4" spans="1:17" s="86" customFormat="1" ht="24" customHeight="1" x14ac:dyDescent="0.45">
      <c r="A4" s="831" t="s">
        <v>96</v>
      </c>
      <c r="B4" s="832"/>
      <c r="C4" s="837" t="s">
        <v>97</v>
      </c>
      <c r="D4" s="840" t="s">
        <v>98</v>
      </c>
      <c r="E4" s="843" t="s">
        <v>99</v>
      </c>
      <c r="F4" s="846" t="s">
        <v>3406</v>
      </c>
      <c r="G4" s="847"/>
      <c r="H4" s="847"/>
      <c r="I4" s="847"/>
      <c r="J4" s="847"/>
      <c r="K4" s="847"/>
      <c r="L4" s="847"/>
      <c r="M4" s="847"/>
      <c r="N4" s="848"/>
      <c r="O4" s="849" t="s">
        <v>3407</v>
      </c>
      <c r="P4" s="453" t="s">
        <v>2039</v>
      </c>
      <c r="Q4" s="85"/>
    </row>
    <row r="5" spans="1:17" s="86" customFormat="1" ht="24" customHeight="1" x14ac:dyDescent="0.45">
      <c r="A5" s="833"/>
      <c r="B5" s="834"/>
      <c r="C5" s="838"/>
      <c r="D5" s="841"/>
      <c r="E5" s="844"/>
      <c r="F5" s="759"/>
      <c r="G5" s="852" t="s">
        <v>3408</v>
      </c>
      <c r="H5" s="852" t="s">
        <v>3409</v>
      </c>
      <c r="I5" s="871" t="s">
        <v>3411</v>
      </c>
      <c r="J5" s="872"/>
      <c r="K5" s="872"/>
      <c r="L5" s="872"/>
      <c r="M5" s="872"/>
      <c r="N5" s="872"/>
      <c r="O5" s="850"/>
      <c r="P5" s="856" t="s">
        <v>3412</v>
      </c>
      <c r="Q5" s="85"/>
    </row>
    <row r="6" spans="1:17" s="86" customFormat="1" ht="24" customHeight="1" x14ac:dyDescent="0.2">
      <c r="A6" s="833"/>
      <c r="B6" s="834"/>
      <c r="C6" s="838"/>
      <c r="D6" s="841"/>
      <c r="E6" s="870"/>
      <c r="F6" s="760"/>
      <c r="G6" s="852"/>
      <c r="H6" s="852"/>
      <c r="I6" s="857" t="s">
        <v>3415</v>
      </c>
      <c r="J6" s="858"/>
      <c r="K6" s="857" t="s">
        <v>3413</v>
      </c>
      <c r="L6" s="858"/>
      <c r="M6" s="861" t="s">
        <v>3414</v>
      </c>
      <c r="N6" s="862"/>
      <c r="O6" s="850"/>
      <c r="P6" s="856"/>
      <c r="Q6" s="418"/>
    </row>
    <row r="7" spans="1:17" s="86" customFormat="1" ht="25.5" customHeight="1" x14ac:dyDescent="0.2">
      <c r="A7" s="833"/>
      <c r="B7" s="834"/>
      <c r="C7" s="838"/>
      <c r="D7" s="841"/>
      <c r="E7" s="870"/>
      <c r="F7" s="760"/>
      <c r="G7" s="852"/>
      <c r="H7" s="852"/>
      <c r="I7" s="859"/>
      <c r="J7" s="860"/>
      <c r="K7" s="859"/>
      <c r="L7" s="860"/>
      <c r="M7" s="863"/>
      <c r="N7" s="864"/>
      <c r="O7" s="850"/>
      <c r="P7" s="856"/>
      <c r="Q7" s="418"/>
    </row>
    <row r="8" spans="1:17" s="86" customFormat="1" ht="21.75" customHeight="1" x14ac:dyDescent="0.4">
      <c r="A8" s="833"/>
      <c r="B8" s="834"/>
      <c r="C8" s="838"/>
      <c r="D8" s="841"/>
      <c r="E8" s="870"/>
      <c r="F8" s="760"/>
      <c r="G8" s="454" t="s">
        <v>3416</v>
      </c>
      <c r="H8" s="454" t="s">
        <v>3417</v>
      </c>
      <c r="I8" s="865" t="s">
        <v>3420</v>
      </c>
      <c r="J8" s="866"/>
      <c r="K8" s="865" t="s">
        <v>3421</v>
      </c>
      <c r="L8" s="866"/>
      <c r="M8" s="865" t="s">
        <v>3422</v>
      </c>
      <c r="N8" s="866"/>
      <c r="O8" s="455" t="s">
        <v>3423</v>
      </c>
      <c r="P8" s="639" t="s">
        <v>3583</v>
      </c>
      <c r="Q8" s="418"/>
    </row>
    <row r="9" spans="1:17" s="420" customFormat="1" ht="21" x14ac:dyDescent="0.2">
      <c r="A9" s="835"/>
      <c r="B9" s="836"/>
      <c r="C9" s="839"/>
      <c r="D9" s="842"/>
      <c r="E9" s="419" t="s">
        <v>1238</v>
      </c>
      <c r="F9" s="456"/>
      <c r="G9" s="457" t="s">
        <v>1239</v>
      </c>
      <c r="H9" s="457" t="s">
        <v>1240</v>
      </c>
      <c r="I9" s="867" t="s">
        <v>1243</v>
      </c>
      <c r="J9" s="868"/>
      <c r="K9" s="867" t="s">
        <v>2826</v>
      </c>
      <c r="L9" s="868"/>
      <c r="M9" s="867" t="s">
        <v>3424</v>
      </c>
      <c r="N9" s="868"/>
      <c r="O9" s="457" t="s">
        <v>3425</v>
      </c>
      <c r="P9" s="458" t="s">
        <v>3426</v>
      </c>
      <c r="Q9" s="418"/>
    </row>
    <row r="10" spans="1:17" s="421" customFormat="1" ht="23.25" x14ac:dyDescent="0.2">
      <c r="A10" s="680" t="s">
        <v>111</v>
      </c>
      <c r="B10" s="680"/>
      <c r="C10" s="681"/>
      <c r="D10" s="682"/>
      <c r="E10" s="683"/>
      <c r="F10" s="684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5"/>
    </row>
    <row r="11" spans="1:17" s="229" customFormat="1" ht="21" x14ac:dyDescent="0.2">
      <c r="A11" s="568"/>
      <c r="B11" s="568" t="s">
        <v>4253</v>
      </c>
      <c r="C11" s="568" t="s">
        <v>4254</v>
      </c>
      <c r="D11" s="225" t="s">
        <v>4255</v>
      </c>
      <c r="E11" s="231">
        <v>95000</v>
      </c>
      <c r="F11" s="460">
        <v>0.06</v>
      </c>
      <c r="G11" s="231">
        <v>0</v>
      </c>
      <c r="H11" s="231">
        <f t="shared" ref="H11:H16" si="0">+E11*F11</f>
        <v>5700</v>
      </c>
      <c r="I11" s="462">
        <v>2.5000000000000001E-2</v>
      </c>
      <c r="J11" s="231">
        <f t="shared" ref="J11:J28" si="1">E11*I11</f>
        <v>2375</v>
      </c>
      <c r="K11" s="227">
        <v>0.02</v>
      </c>
      <c r="L11" s="231">
        <f t="shared" ref="L11:L28" si="2">+E11*K11</f>
        <v>1900</v>
      </c>
      <c r="M11" s="462">
        <v>1.4999999999999999E-2</v>
      </c>
      <c r="N11" s="231">
        <f t="shared" ref="N11:N28" si="3">+E11*M11</f>
        <v>1425</v>
      </c>
      <c r="O11" s="231">
        <f t="shared" ref="O11:O28" si="4">SUM(J11+L11+N11)</f>
        <v>5700</v>
      </c>
      <c r="P11" s="231">
        <f t="shared" ref="P11:P28" si="5">+E11-O11</f>
        <v>89300</v>
      </c>
    </row>
    <row r="12" spans="1:17" s="229" customFormat="1" ht="21" x14ac:dyDescent="0.2">
      <c r="A12" s="568"/>
      <c r="B12" s="568" t="s">
        <v>4253</v>
      </c>
      <c r="C12" s="568" t="s">
        <v>4256</v>
      </c>
      <c r="D12" s="225" t="s">
        <v>4257</v>
      </c>
      <c r="E12" s="231">
        <v>168000</v>
      </c>
      <c r="F12" s="460">
        <v>0.06</v>
      </c>
      <c r="G12" s="231">
        <v>0</v>
      </c>
      <c r="H12" s="231">
        <f t="shared" si="0"/>
        <v>10080</v>
      </c>
      <c r="I12" s="462">
        <v>2.5000000000000001E-2</v>
      </c>
      <c r="J12" s="231">
        <f t="shared" si="1"/>
        <v>4200</v>
      </c>
      <c r="K12" s="227">
        <v>0.02</v>
      </c>
      <c r="L12" s="231">
        <f t="shared" si="2"/>
        <v>3360</v>
      </c>
      <c r="M12" s="462">
        <v>1.4999999999999999E-2</v>
      </c>
      <c r="N12" s="231">
        <f t="shared" si="3"/>
        <v>2520</v>
      </c>
      <c r="O12" s="231">
        <f t="shared" si="4"/>
        <v>10080</v>
      </c>
      <c r="P12" s="231">
        <f t="shared" si="5"/>
        <v>157920</v>
      </c>
    </row>
    <row r="13" spans="1:17" s="229" customFormat="1" ht="21" x14ac:dyDescent="0.2">
      <c r="A13" s="568"/>
      <c r="B13" s="568" t="s">
        <v>4258</v>
      </c>
      <c r="C13" s="568" t="s">
        <v>4259</v>
      </c>
      <c r="D13" s="225" t="s">
        <v>4260</v>
      </c>
      <c r="E13" s="720">
        <v>491400</v>
      </c>
      <c r="F13" s="460">
        <v>0.06</v>
      </c>
      <c r="G13" s="231">
        <v>0</v>
      </c>
      <c r="H13" s="231">
        <f t="shared" si="0"/>
        <v>29484</v>
      </c>
      <c r="I13" s="462">
        <v>2.5000000000000001E-2</v>
      </c>
      <c r="J13" s="231">
        <f t="shared" si="1"/>
        <v>12285</v>
      </c>
      <c r="K13" s="227">
        <v>0.02</v>
      </c>
      <c r="L13" s="231">
        <f t="shared" si="2"/>
        <v>9828</v>
      </c>
      <c r="M13" s="462">
        <v>1.4999999999999999E-2</v>
      </c>
      <c r="N13" s="231">
        <f t="shared" si="3"/>
        <v>7371</v>
      </c>
      <c r="O13" s="231">
        <f t="shared" si="4"/>
        <v>29484</v>
      </c>
      <c r="P13" s="231">
        <f t="shared" si="5"/>
        <v>461916</v>
      </c>
    </row>
    <row r="14" spans="1:17" s="229" customFormat="1" ht="21" x14ac:dyDescent="0.2">
      <c r="A14" s="568"/>
      <c r="B14" s="568" t="s">
        <v>4258</v>
      </c>
      <c r="C14" s="568" t="s">
        <v>4261</v>
      </c>
      <c r="D14" s="225" t="s">
        <v>4262</v>
      </c>
      <c r="E14" s="720">
        <v>92000</v>
      </c>
      <c r="F14" s="460">
        <v>0.06</v>
      </c>
      <c r="G14" s="231">
        <v>0</v>
      </c>
      <c r="H14" s="231">
        <f t="shared" si="0"/>
        <v>5520</v>
      </c>
      <c r="I14" s="462">
        <v>2.5000000000000001E-2</v>
      </c>
      <c r="J14" s="231">
        <f t="shared" si="1"/>
        <v>2300</v>
      </c>
      <c r="K14" s="227">
        <v>0.02</v>
      </c>
      <c r="L14" s="231">
        <f t="shared" si="2"/>
        <v>1840</v>
      </c>
      <c r="M14" s="462">
        <v>1.4999999999999999E-2</v>
      </c>
      <c r="N14" s="231">
        <f t="shared" si="3"/>
        <v>1380</v>
      </c>
      <c r="O14" s="231">
        <f t="shared" si="4"/>
        <v>5520</v>
      </c>
      <c r="P14" s="231">
        <f t="shared" si="5"/>
        <v>86480</v>
      </c>
    </row>
    <row r="15" spans="1:17" s="229" customFormat="1" ht="21" x14ac:dyDescent="0.2">
      <c r="A15" s="568"/>
      <c r="B15" s="225" t="s">
        <v>4335</v>
      </c>
      <c r="C15" s="225" t="s">
        <v>4336</v>
      </c>
      <c r="D15" s="225" t="s">
        <v>4337</v>
      </c>
      <c r="E15" s="720">
        <v>136000</v>
      </c>
      <c r="F15" s="460">
        <v>0.06</v>
      </c>
      <c r="G15" s="231">
        <v>0</v>
      </c>
      <c r="H15" s="231">
        <f t="shared" si="0"/>
        <v>8160</v>
      </c>
      <c r="I15" s="462">
        <v>2.5000000000000001E-2</v>
      </c>
      <c r="J15" s="231">
        <f t="shared" si="1"/>
        <v>3400</v>
      </c>
      <c r="K15" s="227">
        <v>0.02</v>
      </c>
      <c r="L15" s="231">
        <f t="shared" si="2"/>
        <v>2720</v>
      </c>
      <c r="M15" s="462">
        <v>1.4999999999999999E-2</v>
      </c>
      <c r="N15" s="231">
        <f t="shared" si="3"/>
        <v>2040</v>
      </c>
      <c r="O15" s="231">
        <f t="shared" si="4"/>
        <v>8160</v>
      </c>
      <c r="P15" s="231">
        <f t="shared" si="5"/>
        <v>127840</v>
      </c>
    </row>
    <row r="16" spans="1:17" s="229" customFormat="1" ht="21" x14ac:dyDescent="0.2">
      <c r="A16" s="568"/>
      <c r="B16" s="225" t="s">
        <v>4335</v>
      </c>
      <c r="C16" s="225" t="s">
        <v>4338</v>
      </c>
      <c r="D16" s="225" t="s">
        <v>4339</v>
      </c>
      <c r="E16" s="720">
        <v>128000</v>
      </c>
      <c r="F16" s="460">
        <v>0.06</v>
      </c>
      <c r="G16" s="231">
        <v>0</v>
      </c>
      <c r="H16" s="231">
        <f t="shared" si="0"/>
        <v>7680</v>
      </c>
      <c r="I16" s="462">
        <v>2.5000000000000001E-2</v>
      </c>
      <c r="J16" s="231">
        <f t="shared" si="1"/>
        <v>3200</v>
      </c>
      <c r="K16" s="227">
        <v>0.02</v>
      </c>
      <c r="L16" s="231">
        <f t="shared" si="2"/>
        <v>2560</v>
      </c>
      <c r="M16" s="462">
        <v>1.4999999999999999E-2</v>
      </c>
      <c r="N16" s="231">
        <f t="shared" si="3"/>
        <v>1920</v>
      </c>
      <c r="O16" s="231">
        <f t="shared" si="4"/>
        <v>7680</v>
      </c>
      <c r="P16" s="231">
        <f t="shared" si="5"/>
        <v>120320</v>
      </c>
    </row>
    <row r="17" spans="1:17" s="229" customFormat="1" ht="21" x14ac:dyDescent="0.2">
      <c r="A17" s="568"/>
      <c r="B17" s="225" t="s">
        <v>4378</v>
      </c>
      <c r="C17" s="225" t="s">
        <v>4379</v>
      </c>
      <c r="D17" s="225" t="s">
        <v>4380</v>
      </c>
      <c r="E17" s="720">
        <v>104000</v>
      </c>
      <c r="F17" s="460">
        <v>0.06</v>
      </c>
      <c r="G17" s="231">
        <v>0</v>
      </c>
      <c r="H17" s="231">
        <f>+E17*F17</f>
        <v>6240</v>
      </c>
      <c r="I17" s="462">
        <v>2.5000000000000001E-2</v>
      </c>
      <c r="J17" s="231">
        <f t="shared" si="1"/>
        <v>2600</v>
      </c>
      <c r="K17" s="227">
        <v>0.02</v>
      </c>
      <c r="L17" s="231">
        <f t="shared" si="2"/>
        <v>2080</v>
      </c>
      <c r="M17" s="462">
        <v>1.4999999999999999E-2</v>
      </c>
      <c r="N17" s="231">
        <f t="shared" si="3"/>
        <v>1560</v>
      </c>
      <c r="O17" s="231">
        <f t="shared" si="4"/>
        <v>6240</v>
      </c>
      <c r="P17" s="231">
        <f t="shared" si="5"/>
        <v>97760</v>
      </c>
    </row>
    <row r="18" spans="1:17" s="229" customFormat="1" ht="21" x14ac:dyDescent="0.2">
      <c r="A18" s="568"/>
      <c r="B18" s="225" t="s">
        <v>4409</v>
      </c>
      <c r="C18" s="225" t="s">
        <v>4410</v>
      </c>
      <c r="D18" s="225" t="s">
        <v>4411</v>
      </c>
      <c r="E18" s="720">
        <v>100000</v>
      </c>
      <c r="F18" s="460">
        <v>0.06</v>
      </c>
      <c r="G18" s="231">
        <v>0</v>
      </c>
      <c r="H18" s="231">
        <f>+E18*F18</f>
        <v>6000</v>
      </c>
      <c r="I18" s="462">
        <v>2.5000000000000001E-2</v>
      </c>
      <c r="J18" s="231">
        <f t="shared" si="1"/>
        <v>2500</v>
      </c>
      <c r="K18" s="227">
        <v>0.02</v>
      </c>
      <c r="L18" s="231">
        <f t="shared" si="2"/>
        <v>2000</v>
      </c>
      <c r="M18" s="462">
        <v>1.4999999999999999E-2</v>
      </c>
      <c r="N18" s="231">
        <f t="shared" si="3"/>
        <v>1500</v>
      </c>
      <c r="O18" s="231">
        <f t="shared" si="4"/>
        <v>6000</v>
      </c>
      <c r="P18" s="231">
        <f t="shared" si="5"/>
        <v>94000</v>
      </c>
    </row>
    <row r="19" spans="1:17" s="229" customFormat="1" ht="21" x14ac:dyDescent="0.2">
      <c r="A19" s="568"/>
      <c r="B19" s="225" t="s">
        <v>4412</v>
      </c>
      <c r="C19" s="225" t="s">
        <v>4413</v>
      </c>
      <c r="D19" s="225" t="s">
        <v>4414</v>
      </c>
      <c r="E19" s="720">
        <v>112000</v>
      </c>
      <c r="F19" s="460">
        <v>0.06</v>
      </c>
      <c r="G19" s="231">
        <v>0</v>
      </c>
      <c r="H19" s="231">
        <f>+E19*F19</f>
        <v>6720</v>
      </c>
      <c r="I19" s="462">
        <v>2.5000000000000001E-2</v>
      </c>
      <c r="J19" s="231">
        <f t="shared" si="1"/>
        <v>2800</v>
      </c>
      <c r="K19" s="227">
        <v>0.02</v>
      </c>
      <c r="L19" s="231">
        <f t="shared" si="2"/>
        <v>2240</v>
      </c>
      <c r="M19" s="462">
        <v>1.4999999999999999E-2</v>
      </c>
      <c r="N19" s="231">
        <f t="shared" si="3"/>
        <v>1680</v>
      </c>
      <c r="O19" s="231">
        <f t="shared" si="4"/>
        <v>6720</v>
      </c>
      <c r="P19" s="231">
        <f t="shared" si="5"/>
        <v>105280</v>
      </c>
    </row>
    <row r="20" spans="1:17" s="229" customFormat="1" ht="21" x14ac:dyDescent="0.2">
      <c r="A20" s="568"/>
      <c r="B20" s="225" t="s">
        <v>4412</v>
      </c>
      <c r="C20" s="225" t="s">
        <v>4415</v>
      </c>
      <c r="D20" s="225" t="s">
        <v>4416</v>
      </c>
      <c r="E20" s="720">
        <v>30000</v>
      </c>
      <c r="F20" s="460">
        <v>0.16</v>
      </c>
      <c r="G20" s="231">
        <f>+E20*F20</f>
        <v>4800</v>
      </c>
      <c r="H20" s="231">
        <v>0</v>
      </c>
      <c r="I20" s="227">
        <v>0.08</v>
      </c>
      <c r="J20" s="231">
        <f t="shared" si="1"/>
        <v>2400</v>
      </c>
      <c r="K20" s="227">
        <v>0.05</v>
      </c>
      <c r="L20" s="231">
        <f t="shared" si="2"/>
        <v>1500</v>
      </c>
      <c r="M20" s="227">
        <v>0.03</v>
      </c>
      <c r="N20" s="231">
        <f t="shared" si="3"/>
        <v>900</v>
      </c>
      <c r="O20" s="231">
        <f t="shared" si="4"/>
        <v>4800</v>
      </c>
      <c r="P20" s="231">
        <f t="shared" si="5"/>
        <v>25200</v>
      </c>
    </row>
    <row r="21" spans="1:17" s="229" customFormat="1" ht="21" x14ac:dyDescent="0.2">
      <c r="A21" s="568"/>
      <c r="B21" s="225" t="s">
        <v>4471</v>
      </c>
      <c r="C21" s="225" t="s">
        <v>4472</v>
      </c>
      <c r="D21" s="225" t="s">
        <v>4473</v>
      </c>
      <c r="E21" s="720">
        <v>38000</v>
      </c>
      <c r="F21" s="460">
        <v>0.16</v>
      </c>
      <c r="G21" s="231">
        <f>+E21*F21</f>
        <v>6080</v>
      </c>
      <c r="H21" s="231">
        <v>0</v>
      </c>
      <c r="I21" s="227">
        <v>0.08</v>
      </c>
      <c r="J21" s="231">
        <f t="shared" si="1"/>
        <v>3040</v>
      </c>
      <c r="K21" s="227">
        <v>0.05</v>
      </c>
      <c r="L21" s="231">
        <f t="shared" si="2"/>
        <v>1900</v>
      </c>
      <c r="M21" s="227">
        <v>0.03</v>
      </c>
      <c r="N21" s="231">
        <f t="shared" si="3"/>
        <v>1140</v>
      </c>
      <c r="O21" s="231">
        <f t="shared" si="4"/>
        <v>6080</v>
      </c>
      <c r="P21" s="231">
        <f t="shared" si="5"/>
        <v>31920</v>
      </c>
    </row>
    <row r="22" spans="1:17" s="229" customFormat="1" ht="21" x14ac:dyDescent="0.2">
      <c r="A22" s="568"/>
      <c r="B22" s="225" t="s">
        <v>4546</v>
      </c>
      <c r="C22" s="225" t="s">
        <v>4547</v>
      </c>
      <c r="D22" s="225" t="s">
        <v>4548</v>
      </c>
      <c r="E22" s="720">
        <v>96000</v>
      </c>
      <c r="F22" s="460">
        <v>0.06</v>
      </c>
      <c r="G22" s="231">
        <v>0</v>
      </c>
      <c r="H22" s="231">
        <f>+E22*F22</f>
        <v>5760</v>
      </c>
      <c r="I22" s="462">
        <v>2.5000000000000001E-2</v>
      </c>
      <c r="J22" s="231">
        <f t="shared" si="1"/>
        <v>2400</v>
      </c>
      <c r="K22" s="227">
        <v>0.02</v>
      </c>
      <c r="L22" s="231">
        <f t="shared" si="2"/>
        <v>1920</v>
      </c>
      <c r="M22" s="462">
        <v>1.4999999999999999E-2</v>
      </c>
      <c r="N22" s="231">
        <f t="shared" si="3"/>
        <v>1440</v>
      </c>
      <c r="O22" s="231">
        <f t="shared" si="4"/>
        <v>5760</v>
      </c>
      <c r="P22" s="231">
        <f t="shared" si="5"/>
        <v>90240</v>
      </c>
    </row>
    <row r="23" spans="1:17" s="229" customFormat="1" ht="21" x14ac:dyDescent="0.2">
      <c r="A23" s="568"/>
      <c r="B23" s="225" t="s">
        <v>4644</v>
      </c>
      <c r="C23" s="225" t="s">
        <v>4645</v>
      </c>
      <c r="D23" s="225" t="s">
        <v>4646</v>
      </c>
      <c r="E23" s="720">
        <v>345800</v>
      </c>
      <c r="F23" s="460">
        <v>0.06</v>
      </c>
      <c r="G23" s="231">
        <v>0</v>
      </c>
      <c r="H23" s="231">
        <f>+E23*F23</f>
        <v>20748</v>
      </c>
      <c r="I23" s="462">
        <v>2.5000000000000001E-2</v>
      </c>
      <c r="J23" s="231">
        <f t="shared" si="1"/>
        <v>8645</v>
      </c>
      <c r="K23" s="227">
        <v>0.02</v>
      </c>
      <c r="L23" s="231">
        <f t="shared" si="2"/>
        <v>6916</v>
      </c>
      <c r="M23" s="462">
        <v>1.4999999999999999E-2</v>
      </c>
      <c r="N23" s="231">
        <f t="shared" si="3"/>
        <v>5187</v>
      </c>
      <c r="O23" s="231">
        <f t="shared" si="4"/>
        <v>20748</v>
      </c>
      <c r="P23" s="231">
        <f t="shared" si="5"/>
        <v>325052</v>
      </c>
    </row>
    <row r="24" spans="1:17" s="229" customFormat="1" ht="21" x14ac:dyDescent="0.2">
      <c r="A24" s="568"/>
      <c r="B24" s="225" t="s">
        <v>4647</v>
      </c>
      <c r="C24" s="225" t="s">
        <v>4648</v>
      </c>
      <c r="D24" s="225" t="s">
        <v>4649</v>
      </c>
      <c r="E24" s="720">
        <v>46500</v>
      </c>
      <c r="F24" s="460">
        <v>0.16</v>
      </c>
      <c r="G24" s="231">
        <f>+E24*F24</f>
        <v>7440</v>
      </c>
      <c r="H24" s="231">
        <v>0</v>
      </c>
      <c r="I24" s="227">
        <v>0.08</v>
      </c>
      <c r="J24" s="231">
        <f t="shared" si="1"/>
        <v>3720</v>
      </c>
      <c r="K24" s="227">
        <v>0.05</v>
      </c>
      <c r="L24" s="231">
        <f t="shared" si="2"/>
        <v>2325</v>
      </c>
      <c r="M24" s="227">
        <v>0.03</v>
      </c>
      <c r="N24" s="231">
        <f t="shared" si="3"/>
        <v>1395</v>
      </c>
      <c r="O24" s="231">
        <f t="shared" si="4"/>
        <v>7440</v>
      </c>
      <c r="P24" s="231">
        <f t="shared" si="5"/>
        <v>39060</v>
      </c>
    </row>
    <row r="25" spans="1:17" s="229" customFormat="1" ht="21" x14ac:dyDescent="0.2">
      <c r="A25" s="568"/>
      <c r="B25" s="225" t="s">
        <v>4776</v>
      </c>
      <c r="C25" s="225" t="s">
        <v>4777</v>
      </c>
      <c r="D25" s="225" t="s">
        <v>4778</v>
      </c>
      <c r="E25" s="720">
        <v>5500</v>
      </c>
      <c r="F25" s="739">
        <v>0.16</v>
      </c>
      <c r="G25" s="231">
        <f>+E25*F25</f>
        <v>880</v>
      </c>
      <c r="H25" s="231">
        <v>0</v>
      </c>
      <c r="I25" s="227">
        <v>0.08</v>
      </c>
      <c r="J25" s="231">
        <f t="shared" si="1"/>
        <v>440</v>
      </c>
      <c r="K25" s="227">
        <v>0.05</v>
      </c>
      <c r="L25" s="231">
        <f t="shared" si="2"/>
        <v>275</v>
      </c>
      <c r="M25" s="227">
        <v>0.03</v>
      </c>
      <c r="N25" s="231">
        <f t="shared" si="3"/>
        <v>165</v>
      </c>
      <c r="O25" s="231">
        <f t="shared" si="4"/>
        <v>880</v>
      </c>
      <c r="P25" s="231">
        <f t="shared" si="5"/>
        <v>4620</v>
      </c>
    </row>
    <row r="26" spans="1:17" s="229" customFormat="1" ht="21" x14ac:dyDescent="0.2">
      <c r="A26" s="568"/>
      <c r="B26" s="225" t="s">
        <v>4779</v>
      </c>
      <c r="C26" s="225" t="s">
        <v>4780</v>
      </c>
      <c r="D26" s="225" t="s">
        <v>4781</v>
      </c>
      <c r="E26" s="720">
        <v>6750</v>
      </c>
      <c r="F26" s="739">
        <v>0.16</v>
      </c>
      <c r="G26" s="231">
        <f>+E26*F26</f>
        <v>1080</v>
      </c>
      <c r="H26" s="231">
        <v>0</v>
      </c>
      <c r="I26" s="227">
        <v>0.08</v>
      </c>
      <c r="J26" s="231">
        <f t="shared" si="1"/>
        <v>540</v>
      </c>
      <c r="K26" s="227">
        <v>0.05</v>
      </c>
      <c r="L26" s="231">
        <f t="shared" si="2"/>
        <v>337.5</v>
      </c>
      <c r="M26" s="227">
        <v>0.03</v>
      </c>
      <c r="N26" s="231">
        <f t="shared" si="3"/>
        <v>202.5</v>
      </c>
      <c r="O26" s="231">
        <f t="shared" si="4"/>
        <v>1080</v>
      </c>
      <c r="P26" s="231">
        <f t="shared" si="5"/>
        <v>5670</v>
      </c>
    </row>
    <row r="27" spans="1:17" s="229" customFormat="1" ht="21" x14ac:dyDescent="0.2">
      <c r="A27" s="568"/>
      <c r="B27" s="225" t="s">
        <v>4870</v>
      </c>
      <c r="C27" s="225" t="s">
        <v>4871</v>
      </c>
      <c r="D27" s="225" t="s">
        <v>4872</v>
      </c>
      <c r="E27" s="720">
        <v>100000</v>
      </c>
      <c r="F27" s="739">
        <v>0.06</v>
      </c>
      <c r="G27" s="231">
        <v>0</v>
      </c>
      <c r="H27" s="231">
        <f>+E27*F27</f>
        <v>6000</v>
      </c>
      <c r="I27" s="462">
        <v>2.5000000000000001E-2</v>
      </c>
      <c r="J27" s="231">
        <f t="shared" si="1"/>
        <v>2500</v>
      </c>
      <c r="K27" s="227">
        <v>0.02</v>
      </c>
      <c r="L27" s="231">
        <f t="shared" si="2"/>
        <v>2000</v>
      </c>
      <c r="M27" s="462">
        <v>1.4999999999999999E-2</v>
      </c>
      <c r="N27" s="231">
        <f t="shared" si="3"/>
        <v>1500</v>
      </c>
      <c r="O27" s="231">
        <f t="shared" si="4"/>
        <v>6000</v>
      </c>
      <c r="P27" s="231">
        <f t="shared" si="5"/>
        <v>94000</v>
      </c>
    </row>
    <row r="28" spans="1:17" s="229" customFormat="1" ht="21" x14ac:dyDescent="0.2">
      <c r="A28" s="568"/>
      <c r="B28" s="225" t="s">
        <v>4873</v>
      </c>
      <c r="C28" s="225" t="s">
        <v>4874</v>
      </c>
      <c r="D28" s="225" t="s">
        <v>4875</v>
      </c>
      <c r="E28" s="720">
        <v>17000</v>
      </c>
      <c r="F28" s="739">
        <v>0.16</v>
      </c>
      <c r="G28" s="231">
        <f>+E28*F28</f>
        <v>2720</v>
      </c>
      <c r="H28" s="231">
        <v>0</v>
      </c>
      <c r="I28" s="227">
        <v>0.08</v>
      </c>
      <c r="J28" s="231">
        <f t="shared" si="1"/>
        <v>1360</v>
      </c>
      <c r="K28" s="227">
        <v>0.05</v>
      </c>
      <c r="L28" s="231">
        <f t="shared" si="2"/>
        <v>850</v>
      </c>
      <c r="M28" s="227">
        <v>0.03</v>
      </c>
      <c r="N28" s="231">
        <f t="shared" si="3"/>
        <v>510</v>
      </c>
      <c r="O28" s="231">
        <f t="shared" si="4"/>
        <v>2720</v>
      </c>
      <c r="P28" s="231">
        <f t="shared" si="5"/>
        <v>14280</v>
      </c>
    </row>
    <row r="29" spans="1:17" s="229" customFormat="1" ht="21" x14ac:dyDescent="0.2">
      <c r="A29" s="220"/>
      <c r="B29" s="220"/>
      <c r="C29" s="220"/>
      <c r="D29" s="335"/>
      <c r="E29" s="221"/>
      <c r="F29" s="461"/>
      <c r="G29" s="231"/>
      <c r="H29" s="231"/>
      <c r="I29" s="227"/>
      <c r="J29" s="231"/>
      <c r="K29" s="227"/>
      <c r="L29" s="231"/>
      <c r="M29" s="227"/>
      <c r="N29" s="231"/>
      <c r="O29" s="231"/>
      <c r="P29" s="231"/>
      <c r="Q29" s="86"/>
    </row>
    <row r="30" spans="1:17" s="688" customFormat="1" ht="21.75" x14ac:dyDescent="0.2">
      <c r="A30" s="869" t="s">
        <v>1716</v>
      </c>
      <c r="B30" s="869"/>
      <c r="C30" s="869"/>
      <c r="D30" s="869"/>
      <c r="E30" s="686">
        <f>SUM(E11:E29)</f>
        <v>2111950</v>
      </c>
      <c r="F30" s="686"/>
      <c r="G30" s="686">
        <f>SUM(G11:G29)</f>
        <v>23000</v>
      </c>
      <c r="H30" s="686">
        <f>SUM(H11:H29)</f>
        <v>118092</v>
      </c>
      <c r="I30" s="686"/>
      <c r="J30" s="686">
        <f>SUM(J11:J29)</f>
        <v>60705</v>
      </c>
      <c r="K30" s="686"/>
      <c r="L30" s="686">
        <f>SUM(L11:L29)</f>
        <v>46551.5</v>
      </c>
      <c r="M30" s="686"/>
      <c r="N30" s="686">
        <f>SUM(N11:N29)</f>
        <v>33835.5</v>
      </c>
      <c r="O30" s="686">
        <f>SUM(O11:O29)</f>
        <v>141092</v>
      </c>
      <c r="P30" s="686">
        <f>SUM(P11:P29)</f>
        <v>1970858</v>
      </c>
      <c r="Q30" s="687"/>
    </row>
    <row r="31" spans="1:17" s="447" customFormat="1" ht="23.25" x14ac:dyDescent="0.2">
      <c r="A31" s="681" t="s">
        <v>185</v>
      </c>
      <c r="B31" s="681"/>
      <c r="C31" s="681"/>
      <c r="D31" s="682"/>
      <c r="E31" s="689"/>
      <c r="F31" s="690"/>
      <c r="G31" s="691"/>
      <c r="H31" s="691"/>
      <c r="I31" s="692"/>
      <c r="J31" s="691"/>
      <c r="K31" s="692"/>
      <c r="L31" s="691"/>
      <c r="M31" s="692"/>
      <c r="N31" s="691"/>
      <c r="O31" s="691"/>
      <c r="P31" s="691"/>
      <c r="Q31" s="693"/>
    </row>
    <row r="32" spans="1:17" s="229" customFormat="1" ht="21" x14ac:dyDescent="0.2">
      <c r="A32" s="568"/>
      <c r="B32" s="225" t="s">
        <v>4417</v>
      </c>
      <c r="C32" s="225" t="s">
        <v>4418</v>
      </c>
      <c r="D32" s="225" t="s">
        <v>4419</v>
      </c>
      <c r="E32" s="720">
        <v>260500</v>
      </c>
      <c r="F32" s="460">
        <v>0.06</v>
      </c>
      <c r="G32" s="231">
        <v>0</v>
      </c>
      <c r="H32" s="231">
        <f>+E32*F32</f>
        <v>15630</v>
      </c>
      <c r="I32" s="462">
        <v>2.5000000000000001E-2</v>
      </c>
      <c r="J32" s="231">
        <f>E32*I32</f>
        <v>6512.5</v>
      </c>
      <c r="K32" s="227">
        <v>0.02</v>
      </c>
      <c r="L32" s="231">
        <f>+E32*K32</f>
        <v>5210</v>
      </c>
      <c r="M32" s="462">
        <v>1.4999999999999999E-2</v>
      </c>
      <c r="N32" s="231">
        <f>+E32*M32</f>
        <v>3907.5</v>
      </c>
      <c r="O32" s="231">
        <f>SUM(J32+L32+N32)</f>
        <v>15630</v>
      </c>
      <c r="P32" s="231">
        <f>+E32-O32</f>
        <v>244870</v>
      </c>
    </row>
    <row r="33" spans="1:17" s="229" customFormat="1" ht="21" x14ac:dyDescent="0.2">
      <c r="A33" s="568"/>
      <c r="B33" s="225" t="s">
        <v>4585</v>
      </c>
      <c r="C33" s="225" t="s">
        <v>4586</v>
      </c>
      <c r="D33" s="225" t="s">
        <v>4587</v>
      </c>
      <c r="E33" s="720">
        <v>521000</v>
      </c>
      <c r="F33" s="460">
        <v>0.06</v>
      </c>
      <c r="G33" s="231">
        <v>0</v>
      </c>
      <c r="H33" s="231">
        <f>+E33*F33</f>
        <v>31260</v>
      </c>
      <c r="I33" s="462">
        <v>2.5000000000000001E-2</v>
      </c>
      <c r="J33" s="231">
        <f>E33*I33</f>
        <v>13025</v>
      </c>
      <c r="K33" s="227">
        <v>0.02</v>
      </c>
      <c r="L33" s="231">
        <f>+E33*K33</f>
        <v>10420</v>
      </c>
      <c r="M33" s="462">
        <v>1.4999999999999999E-2</v>
      </c>
      <c r="N33" s="231">
        <f>+E33*M33</f>
        <v>7815</v>
      </c>
      <c r="O33" s="231">
        <f>SUM(J33+L33+N33)</f>
        <v>31260</v>
      </c>
      <c r="P33" s="231">
        <f>+E33-O33</f>
        <v>489740</v>
      </c>
    </row>
    <row r="34" spans="1:17" s="229" customFormat="1" ht="21" x14ac:dyDescent="0.2">
      <c r="A34" s="568"/>
      <c r="B34" s="225" t="s">
        <v>4650</v>
      </c>
      <c r="C34" s="225" t="s">
        <v>4651</v>
      </c>
      <c r="D34" s="225" t="s">
        <v>4652</v>
      </c>
      <c r="E34" s="720">
        <v>18000</v>
      </c>
      <c r="F34" s="460">
        <v>0.16</v>
      </c>
      <c r="G34" s="231">
        <f>+E34*F34</f>
        <v>2880</v>
      </c>
      <c r="H34" s="231">
        <v>0</v>
      </c>
      <c r="I34" s="227">
        <v>0.08</v>
      </c>
      <c r="J34" s="231">
        <f>E34*I34</f>
        <v>1440</v>
      </c>
      <c r="K34" s="227">
        <v>0.05</v>
      </c>
      <c r="L34" s="231">
        <f>+E34*K34</f>
        <v>900</v>
      </c>
      <c r="M34" s="227">
        <v>0.03</v>
      </c>
      <c r="N34" s="231">
        <f>+E34*M34</f>
        <v>540</v>
      </c>
      <c r="O34" s="231">
        <f>SUM(J34+L34+N34)</f>
        <v>2880</v>
      </c>
      <c r="P34" s="231">
        <f>+E34-O34</f>
        <v>15120</v>
      </c>
    </row>
    <row r="35" spans="1:17" s="229" customFormat="1" ht="21" x14ac:dyDescent="0.2">
      <c r="A35" s="568"/>
      <c r="B35" s="225" t="s">
        <v>4653</v>
      </c>
      <c r="C35" s="225" t="s">
        <v>4654</v>
      </c>
      <c r="D35" s="225" t="s">
        <v>4655</v>
      </c>
      <c r="E35" s="720">
        <v>260500</v>
      </c>
      <c r="F35" s="460">
        <v>0.06</v>
      </c>
      <c r="G35" s="231">
        <v>0</v>
      </c>
      <c r="H35" s="231">
        <f>+E35*F35</f>
        <v>15630</v>
      </c>
      <c r="I35" s="462">
        <v>2.5000000000000001E-2</v>
      </c>
      <c r="J35" s="231">
        <f>E35*I35</f>
        <v>6512.5</v>
      </c>
      <c r="K35" s="227">
        <v>0.02</v>
      </c>
      <c r="L35" s="231">
        <f>+E35*K35</f>
        <v>5210</v>
      </c>
      <c r="M35" s="462">
        <v>1.4999999999999999E-2</v>
      </c>
      <c r="N35" s="231">
        <f>+E35*M35</f>
        <v>3907.5</v>
      </c>
      <c r="O35" s="231">
        <f>SUM(J35+L35+N35)</f>
        <v>15630</v>
      </c>
      <c r="P35" s="231">
        <f>+E35-O35</f>
        <v>244870</v>
      </c>
    </row>
    <row r="36" spans="1:17" s="229" customFormat="1" ht="21" x14ac:dyDescent="0.2">
      <c r="A36" s="568"/>
      <c r="B36" s="225" t="s">
        <v>4782</v>
      </c>
      <c r="C36" s="225" t="s">
        <v>4783</v>
      </c>
      <c r="D36" s="225" t="s">
        <v>4784</v>
      </c>
      <c r="E36" s="720">
        <v>80000</v>
      </c>
      <c r="F36" s="739">
        <v>0.16</v>
      </c>
      <c r="G36" s="231">
        <f>+E36*F36</f>
        <v>12800</v>
      </c>
      <c r="H36" s="231">
        <v>0</v>
      </c>
      <c r="I36" s="227">
        <v>0.08</v>
      </c>
      <c r="J36" s="231">
        <f>E36*I36</f>
        <v>6400</v>
      </c>
      <c r="K36" s="227">
        <v>0.05</v>
      </c>
      <c r="L36" s="231">
        <f>+E36*K36</f>
        <v>4000</v>
      </c>
      <c r="M36" s="227">
        <v>0.03</v>
      </c>
      <c r="N36" s="231">
        <f>+E36*M36</f>
        <v>2400</v>
      </c>
      <c r="O36" s="231">
        <f>SUM(J36+L36+N36)</f>
        <v>12800</v>
      </c>
      <c r="P36" s="231">
        <f>+E36-O36</f>
        <v>67200</v>
      </c>
    </row>
    <row r="37" spans="1:17" s="229" customFormat="1" ht="21" x14ac:dyDescent="0.2">
      <c r="A37" s="220"/>
      <c r="B37" s="220"/>
      <c r="C37" s="220"/>
      <c r="D37" s="335"/>
      <c r="E37" s="221"/>
      <c r="F37" s="461"/>
      <c r="G37" s="231"/>
      <c r="H37" s="231"/>
      <c r="I37" s="227"/>
      <c r="J37" s="231"/>
      <c r="K37" s="227"/>
      <c r="L37" s="231"/>
      <c r="M37" s="227"/>
      <c r="N37" s="231"/>
      <c r="O37" s="231"/>
      <c r="P37" s="231"/>
      <c r="Q37" s="86"/>
    </row>
    <row r="38" spans="1:17" s="688" customFormat="1" ht="21.75" x14ac:dyDescent="0.2">
      <c r="A38" s="823" t="s">
        <v>1282</v>
      </c>
      <c r="B38" s="824"/>
      <c r="C38" s="824"/>
      <c r="D38" s="825"/>
      <c r="E38" s="686">
        <f>SUM(E32:E37)</f>
        <v>1140000</v>
      </c>
      <c r="F38" s="686"/>
      <c r="G38" s="686">
        <f>SUM(G32:G37)</f>
        <v>15680</v>
      </c>
      <c r="H38" s="686">
        <f>SUM(H32:H37)</f>
        <v>62520</v>
      </c>
      <c r="I38" s="686"/>
      <c r="J38" s="686">
        <f>SUM(J32:J37)</f>
        <v>33890</v>
      </c>
      <c r="K38" s="686"/>
      <c r="L38" s="686">
        <f>SUM(L32:L37)</f>
        <v>25740</v>
      </c>
      <c r="M38" s="686"/>
      <c r="N38" s="686">
        <f>SUM(N32:N37)</f>
        <v>18570</v>
      </c>
      <c r="O38" s="686">
        <f>SUM(O32:O37)</f>
        <v>78200</v>
      </c>
      <c r="P38" s="686">
        <f>SUM(P32:P37)</f>
        <v>1061800</v>
      </c>
      <c r="Q38" s="687"/>
    </row>
    <row r="39" spans="1:17" s="447" customFormat="1" ht="23.25" x14ac:dyDescent="0.2">
      <c r="A39" s="681" t="s">
        <v>205</v>
      </c>
      <c r="B39" s="680"/>
      <c r="C39" s="681"/>
      <c r="D39" s="682"/>
      <c r="E39" s="683"/>
      <c r="F39" s="684"/>
      <c r="G39" s="691"/>
      <c r="H39" s="691"/>
      <c r="I39" s="692"/>
      <c r="J39" s="691"/>
      <c r="K39" s="692"/>
      <c r="L39" s="691"/>
      <c r="M39" s="692"/>
      <c r="N39" s="691"/>
      <c r="O39" s="691"/>
      <c r="P39" s="691"/>
      <c r="Q39" s="693"/>
    </row>
    <row r="40" spans="1:17" s="229" customFormat="1" ht="21" x14ac:dyDescent="0.2">
      <c r="A40" s="568"/>
      <c r="B40" s="225" t="s">
        <v>4876</v>
      </c>
      <c r="C40" s="225" t="s">
        <v>4877</v>
      </c>
      <c r="D40" s="225" t="s">
        <v>4878</v>
      </c>
      <c r="E40" s="720">
        <v>256000</v>
      </c>
      <c r="F40" s="739">
        <v>0.16</v>
      </c>
      <c r="G40" s="231">
        <f>+E40*F40</f>
        <v>40960</v>
      </c>
      <c r="H40" s="231">
        <v>0</v>
      </c>
      <c r="I40" s="227">
        <v>0.08</v>
      </c>
      <c r="J40" s="231">
        <f>E40*I40</f>
        <v>20480</v>
      </c>
      <c r="K40" s="227">
        <v>0.05</v>
      </c>
      <c r="L40" s="231">
        <f>+E40*K40</f>
        <v>12800</v>
      </c>
      <c r="M40" s="227">
        <v>0.03</v>
      </c>
      <c r="N40" s="231">
        <f>+E40*M40</f>
        <v>7680</v>
      </c>
      <c r="O40" s="231">
        <f>SUM(J40+L40+N40)</f>
        <v>40960</v>
      </c>
      <c r="P40" s="231">
        <f>+E40-O40</f>
        <v>215040</v>
      </c>
    </row>
    <row r="41" spans="1:17" s="232" customFormat="1" ht="21" x14ac:dyDescent="0.2">
      <c r="A41" s="225"/>
      <c r="B41" s="225"/>
      <c r="C41" s="225"/>
      <c r="D41" s="336"/>
      <c r="E41" s="231"/>
      <c r="F41" s="461"/>
      <c r="G41" s="231"/>
      <c r="H41" s="231"/>
      <c r="I41" s="462"/>
      <c r="J41" s="231"/>
      <c r="K41" s="227"/>
      <c r="L41" s="231"/>
      <c r="M41" s="462"/>
      <c r="N41" s="231"/>
      <c r="O41" s="231"/>
      <c r="P41" s="231"/>
      <c r="Q41" s="418"/>
    </row>
    <row r="42" spans="1:17" s="688" customFormat="1" ht="21.75" x14ac:dyDescent="0.2">
      <c r="A42" s="869" t="s">
        <v>1734</v>
      </c>
      <c r="B42" s="869"/>
      <c r="C42" s="869"/>
      <c r="D42" s="869"/>
      <c r="E42" s="694">
        <f>SUM(E40:E41)</f>
        <v>256000</v>
      </c>
      <c r="F42" s="694"/>
      <c r="G42" s="694">
        <f>SUM(G40:G41)</f>
        <v>40960</v>
      </c>
      <c r="H42" s="694">
        <f>SUM(H40:H41)</f>
        <v>0</v>
      </c>
      <c r="I42" s="694"/>
      <c r="J42" s="694">
        <f>SUM(J40:J41)</f>
        <v>20480</v>
      </c>
      <c r="K42" s="694"/>
      <c r="L42" s="694">
        <f>SUM(L40:L41)</f>
        <v>12800</v>
      </c>
      <c r="M42" s="694"/>
      <c r="N42" s="694">
        <f>SUM(N40:N41)</f>
        <v>7680</v>
      </c>
      <c r="O42" s="694">
        <f>SUM(O40:O41)</f>
        <v>40960</v>
      </c>
      <c r="P42" s="694">
        <f>SUM(P40:P41)</f>
        <v>215040</v>
      </c>
      <c r="Q42" s="687"/>
    </row>
    <row r="43" spans="1:17" s="447" customFormat="1" ht="23.25" x14ac:dyDescent="0.2">
      <c r="A43" s="680" t="s">
        <v>218</v>
      </c>
      <c r="B43" s="680"/>
      <c r="C43" s="681"/>
      <c r="D43" s="682"/>
      <c r="E43" s="683"/>
      <c r="F43" s="684"/>
      <c r="G43" s="691"/>
      <c r="H43" s="691"/>
      <c r="I43" s="692"/>
      <c r="J43" s="691"/>
      <c r="K43" s="692"/>
      <c r="L43" s="691"/>
      <c r="M43" s="692"/>
      <c r="N43" s="691"/>
      <c r="O43" s="691"/>
      <c r="P43" s="691"/>
      <c r="Q43" s="693"/>
    </row>
    <row r="44" spans="1:17" s="229" customFormat="1" ht="21" x14ac:dyDescent="0.2">
      <c r="A44" s="568"/>
      <c r="B44" s="568" t="s">
        <v>4263</v>
      </c>
      <c r="C44" s="568" t="s">
        <v>4264</v>
      </c>
      <c r="D44" s="225" t="s">
        <v>4265</v>
      </c>
      <c r="E44" s="720">
        <v>25000</v>
      </c>
      <c r="F44" s="460">
        <v>0.06</v>
      </c>
      <c r="G44" s="231">
        <v>0</v>
      </c>
      <c r="H44" s="231">
        <f>+E44*F44</f>
        <v>1500</v>
      </c>
      <c r="I44" s="462">
        <v>2.5000000000000001E-2</v>
      </c>
      <c r="J44" s="231">
        <f t="shared" ref="J44:J66" si="6">E44*I44</f>
        <v>625</v>
      </c>
      <c r="K44" s="227">
        <v>0.02</v>
      </c>
      <c r="L44" s="231">
        <f t="shared" ref="L44:L66" si="7">+E44*K44</f>
        <v>500</v>
      </c>
      <c r="M44" s="462">
        <v>1.4999999999999999E-2</v>
      </c>
      <c r="N44" s="231">
        <f t="shared" ref="N44:N66" si="8">+E44*M44</f>
        <v>375</v>
      </c>
      <c r="O44" s="231">
        <f t="shared" ref="O44:O66" si="9">SUM(J44+L44+N44)</f>
        <v>1500</v>
      </c>
      <c r="P44" s="231">
        <f t="shared" ref="P44:P66" si="10">+E44-O44</f>
        <v>23500</v>
      </c>
    </row>
    <row r="45" spans="1:17" s="229" customFormat="1" ht="21" x14ac:dyDescent="0.2">
      <c r="A45" s="568"/>
      <c r="B45" s="568" t="s">
        <v>4266</v>
      </c>
      <c r="C45" s="568" t="s">
        <v>4267</v>
      </c>
      <c r="D45" s="225" t="s">
        <v>4268</v>
      </c>
      <c r="E45" s="720">
        <v>200</v>
      </c>
      <c r="F45" s="460">
        <v>0.06</v>
      </c>
      <c r="G45" s="231">
        <v>0</v>
      </c>
      <c r="H45" s="231">
        <f>+E45*F45</f>
        <v>12</v>
      </c>
      <c r="I45" s="462">
        <v>2.5000000000000001E-2</v>
      </c>
      <c r="J45" s="231">
        <f t="shared" si="6"/>
        <v>5</v>
      </c>
      <c r="K45" s="227">
        <v>0.02</v>
      </c>
      <c r="L45" s="231">
        <f t="shared" si="7"/>
        <v>4</v>
      </c>
      <c r="M45" s="462">
        <v>1.4999999999999999E-2</v>
      </c>
      <c r="N45" s="231">
        <f t="shared" si="8"/>
        <v>3</v>
      </c>
      <c r="O45" s="231">
        <f t="shared" si="9"/>
        <v>12</v>
      </c>
      <c r="P45" s="231">
        <f t="shared" si="10"/>
        <v>188</v>
      </c>
    </row>
    <row r="46" spans="1:17" s="229" customFormat="1" ht="21" x14ac:dyDescent="0.2">
      <c r="A46" s="568"/>
      <c r="B46" s="225" t="s">
        <v>4340</v>
      </c>
      <c r="C46" s="225" t="s">
        <v>4341</v>
      </c>
      <c r="D46" s="225" t="s">
        <v>4342</v>
      </c>
      <c r="E46" s="720">
        <v>134700</v>
      </c>
      <c r="F46" s="460">
        <v>0.16</v>
      </c>
      <c r="G46" s="231">
        <f>+E46*F46</f>
        <v>21552</v>
      </c>
      <c r="H46" s="231">
        <v>0</v>
      </c>
      <c r="I46" s="227">
        <v>0.08</v>
      </c>
      <c r="J46" s="231">
        <f t="shared" si="6"/>
        <v>10776</v>
      </c>
      <c r="K46" s="227">
        <v>0.05</v>
      </c>
      <c r="L46" s="231">
        <f t="shared" si="7"/>
        <v>6735</v>
      </c>
      <c r="M46" s="227">
        <v>0.03</v>
      </c>
      <c r="N46" s="231">
        <f t="shared" si="8"/>
        <v>4041</v>
      </c>
      <c r="O46" s="231">
        <f t="shared" si="9"/>
        <v>21552</v>
      </c>
      <c r="P46" s="231">
        <f t="shared" si="10"/>
        <v>113148</v>
      </c>
    </row>
    <row r="47" spans="1:17" s="229" customFormat="1" ht="21" x14ac:dyDescent="0.2">
      <c r="A47" s="568"/>
      <c r="B47" s="225" t="s">
        <v>4417</v>
      </c>
      <c r="C47" s="225" t="s">
        <v>4420</v>
      </c>
      <c r="D47" s="225" t="s">
        <v>4421</v>
      </c>
      <c r="E47" s="720">
        <v>10000</v>
      </c>
      <c r="F47" s="460">
        <v>0.06</v>
      </c>
      <c r="G47" s="231">
        <v>0</v>
      </c>
      <c r="H47" s="231">
        <f>+E47*F47</f>
        <v>600</v>
      </c>
      <c r="I47" s="462">
        <v>2.5000000000000001E-2</v>
      </c>
      <c r="J47" s="231">
        <f t="shared" si="6"/>
        <v>250</v>
      </c>
      <c r="K47" s="227">
        <v>0.02</v>
      </c>
      <c r="L47" s="231">
        <f t="shared" si="7"/>
        <v>200</v>
      </c>
      <c r="M47" s="462">
        <v>1.4999999999999999E-2</v>
      </c>
      <c r="N47" s="231">
        <f t="shared" si="8"/>
        <v>150</v>
      </c>
      <c r="O47" s="231">
        <f t="shared" si="9"/>
        <v>600</v>
      </c>
      <c r="P47" s="231">
        <f t="shared" si="10"/>
        <v>9400</v>
      </c>
    </row>
    <row r="48" spans="1:17" s="229" customFormat="1" ht="21" x14ac:dyDescent="0.2">
      <c r="A48" s="568"/>
      <c r="B48" s="225" t="s">
        <v>4412</v>
      </c>
      <c r="C48" s="225" t="s">
        <v>4422</v>
      </c>
      <c r="D48" s="225" t="s">
        <v>4423</v>
      </c>
      <c r="E48" s="720">
        <v>191800</v>
      </c>
      <c r="F48" s="460">
        <v>0.16</v>
      </c>
      <c r="G48" s="231">
        <f>+E48*F48</f>
        <v>30688</v>
      </c>
      <c r="H48" s="231">
        <v>0</v>
      </c>
      <c r="I48" s="227">
        <v>0.08</v>
      </c>
      <c r="J48" s="231">
        <f t="shared" si="6"/>
        <v>15344</v>
      </c>
      <c r="K48" s="227">
        <v>0.05</v>
      </c>
      <c r="L48" s="231">
        <f t="shared" si="7"/>
        <v>9590</v>
      </c>
      <c r="M48" s="227">
        <v>0.03</v>
      </c>
      <c r="N48" s="231">
        <f t="shared" si="8"/>
        <v>5754</v>
      </c>
      <c r="O48" s="231">
        <f t="shared" si="9"/>
        <v>30688</v>
      </c>
      <c r="P48" s="231">
        <f t="shared" si="10"/>
        <v>161112</v>
      </c>
    </row>
    <row r="49" spans="1:16" s="229" customFormat="1" ht="21" x14ac:dyDescent="0.2">
      <c r="A49" s="568"/>
      <c r="B49" s="225" t="s">
        <v>4474</v>
      </c>
      <c r="C49" s="225" t="s">
        <v>4475</v>
      </c>
      <c r="D49" s="225" t="s">
        <v>4476</v>
      </c>
      <c r="E49" s="720">
        <v>53000</v>
      </c>
      <c r="F49" s="460">
        <v>0.06</v>
      </c>
      <c r="G49" s="231">
        <v>0</v>
      </c>
      <c r="H49" s="231">
        <f>+E49*F49</f>
        <v>3180</v>
      </c>
      <c r="I49" s="462">
        <v>2.5000000000000001E-2</v>
      </c>
      <c r="J49" s="231">
        <f t="shared" si="6"/>
        <v>1325</v>
      </c>
      <c r="K49" s="227">
        <v>0.02</v>
      </c>
      <c r="L49" s="231">
        <f t="shared" si="7"/>
        <v>1060</v>
      </c>
      <c r="M49" s="462">
        <v>1.4999999999999999E-2</v>
      </c>
      <c r="N49" s="231">
        <f t="shared" si="8"/>
        <v>795</v>
      </c>
      <c r="O49" s="231">
        <f t="shared" si="9"/>
        <v>3180</v>
      </c>
      <c r="P49" s="231">
        <f t="shared" si="10"/>
        <v>49820</v>
      </c>
    </row>
    <row r="50" spans="1:16" s="229" customFormat="1" ht="21" x14ac:dyDescent="0.2">
      <c r="A50" s="568"/>
      <c r="B50" s="225" t="s">
        <v>4588</v>
      </c>
      <c r="C50" s="225" t="s">
        <v>4589</v>
      </c>
      <c r="D50" s="225" t="s">
        <v>4590</v>
      </c>
      <c r="E50" s="720">
        <v>242500</v>
      </c>
      <c r="F50" s="460">
        <v>0.06</v>
      </c>
      <c r="G50" s="231">
        <v>0</v>
      </c>
      <c r="H50" s="231">
        <f>+E50*F50</f>
        <v>14550</v>
      </c>
      <c r="I50" s="462">
        <v>2.5000000000000001E-2</v>
      </c>
      <c r="J50" s="231">
        <f t="shared" si="6"/>
        <v>6062.5</v>
      </c>
      <c r="K50" s="227">
        <v>0.02</v>
      </c>
      <c r="L50" s="231">
        <f t="shared" si="7"/>
        <v>4850</v>
      </c>
      <c r="M50" s="462">
        <v>1.4999999999999999E-2</v>
      </c>
      <c r="N50" s="231">
        <f t="shared" si="8"/>
        <v>3637.5</v>
      </c>
      <c r="O50" s="231">
        <f t="shared" si="9"/>
        <v>14550</v>
      </c>
      <c r="P50" s="231">
        <f t="shared" si="10"/>
        <v>227950</v>
      </c>
    </row>
    <row r="51" spans="1:16" s="229" customFormat="1" ht="21" x14ac:dyDescent="0.2">
      <c r="A51" s="568"/>
      <c r="B51" s="225" t="s">
        <v>4591</v>
      </c>
      <c r="C51" s="225" t="s">
        <v>4592</v>
      </c>
      <c r="D51" s="225" t="s">
        <v>4593</v>
      </c>
      <c r="E51" s="720">
        <v>20000</v>
      </c>
      <c r="F51" s="460">
        <v>0.16</v>
      </c>
      <c r="G51" s="231">
        <f>+E51*F51</f>
        <v>3200</v>
      </c>
      <c r="H51" s="231">
        <v>0</v>
      </c>
      <c r="I51" s="227">
        <v>0.08</v>
      </c>
      <c r="J51" s="231">
        <f t="shared" si="6"/>
        <v>1600</v>
      </c>
      <c r="K51" s="227">
        <v>0.05</v>
      </c>
      <c r="L51" s="231">
        <f t="shared" si="7"/>
        <v>1000</v>
      </c>
      <c r="M51" s="227">
        <v>0.03</v>
      </c>
      <c r="N51" s="231">
        <f t="shared" si="8"/>
        <v>600</v>
      </c>
      <c r="O51" s="231">
        <f t="shared" si="9"/>
        <v>3200</v>
      </c>
      <c r="P51" s="231">
        <f t="shared" si="10"/>
        <v>16800</v>
      </c>
    </row>
    <row r="52" spans="1:16" s="229" customFormat="1" ht="21" x14ac:dyDescent="0.2">
      <c r="A52" s="568"/>
      <c r="B52" s="225" t="s">
        <v>4594</v>
      </c>
      <c r="C52" s="225" t="s">
        <v>4595</v>
      </c>
      <c r="D52" s="225" t="s">
        <v>4596</v>
      </c>
      <c r="E52" s="720">
        <v>1500</v>
      </c>
      <c r="F52" s="460">
        <v>0.06</v>
      </c>
      <c r="G52" s="231">
        <v>0</v>
      </c>
      <c r="H52" s="231">
        <f>+E52*F52</f>
        <v>90</v>
      </c>
      <c r="I52" s="462">
        <v>2.5000000000000001E-2</v>
      </c>
      <c r="J52" s="231">
        <f t="shared" si="6"/>
        <v>37.5</v>
      </c>
      <c r="K52" s="227">
        <v>0.02</v>
      </c>
      <c r="L52" s="231">
        <f t="shared" si="7"/>
        <v>30</v>
      </c>
      <c r="M52" s="462">
        <v>1.4999999999999999E-2</v>
      </c>
      <c r="N52" s="231">
        <f t="shared" si="8"/>
        <v>22.5</v>
      </c>
      <c r="O52" s="231">
        <f t="shared" si="9"/>
        <v>90</v>
      </c>
      <c r="P52" s="231">
        <f t="shared" si="10"/>
        <v>1410</v>
      </c>
    </row>
    <row r="53" spans="1:16" s="229" customFormat="1" ht="21" x14ac:dyDescent="0.2">
      <c r="A53" s="568"/>
      <c r="B53" s="225" t="s">
        <v>4594</v>
      </c>
      <c r="C53" s="225" t="s">
        <v>4597</v>
      </c>
      <c r="D53" s="225" t="s">
        <v>4598</v>
      </c>
      <c r="E53" s="720">
        <v>10000</v>
      </c>
      <c r="F53" s="460">
        <v>0.06</v>
      </c>
      <c r="G53" s="231">
        <v>0</v>
      </c>
      <c r="H53" s="231">
        <f>+E53*F53</f>
        <v>600</v>
      </c>
      <c r="I53" s="462">
        <v>2.5000000000000001E-2</v>
      </c>
      <c r="J53" s="231">
        <f t="shared" si="6"/>
        <v>250</v>
      </c>
      <c r="K53" s="227">
        <v>0.02</v>
      </c>
      <c r="L53" s="231">
        <f t="shared" si="7"/>
        <v>200</v>
      </c>
      <c r="M53" s="462">
        <v>1.4999999999999999E-2</v>
      </c>
      <c r="N53" s="231">
        <f t="shared" si="8"/>
        <v>150</v>
      </c>
      <c r="O53" s="231">
        <f t="shared" si="9"/>
        <v>600</v>
      </c>
      <c r="P53" s="231">
        <f t="shared" si="10"/>
        <v>9400</v>
      </c>
    </row>
    <row r="54" spans="1:16" s="229" customFormat="1" ht="21" x14ac:dyDescent="0.2">
      <c r="A54" s="568"/>
      <c r="B54" s="225" t="s">
        <v>4594</v>
      </c>
      <c r="C54" s="225" t="s">
        <v>4599</v>
      </c>
      <c r="D54" s="225" t="s">
        <v>4600</v>
      </c>
      <c r="E54" s="720">
        <v>93600</v>
      </c>
      <c r="F54" s="460">
        <v>0.16</v>
      </c>
      <c r="G54" s="231">
        <f>+E54*F54</f>
        <v>14976</v>
      </c>
      <c r="H54" s="231">
        <v>0</v>
      </c>
      <c r="I54" s="227">
        <v>0.08</v>
      </c>
      <c r="J54" s="231">
        <f t="shared" si="6"/>
        <v>7488</v>
      </c>
      <c r="K54" s="227">
        <v>0.05</v>
      </c>
      <c r="L54" s="231">
        <f t="shared" si="7"/>
        <v>4680</v>
      </c>
      <c r="M54" s="227">
        <v>0.03</v>
      </c>
      <c r="N54" s="231">
        <f t="shared" si="8"/>
        <v>2808</v>
      </c>
      <c r="O54" s="231">
        <f t="shared" si="9"/>
        <v>14976</v>
      </c>
      <c r="P54" s="231">
        <f t="shared" si="10"/>
        <v>78624</v>
      </c>
    </row>
    <row r="55" spans="1:16" s="229" customFormat="1" ht="21" x14ac:dyDescent="0.2">
      <c r="A55" s="568"/>
      <c r="B55" s="225" t="s">
        <v>4656</v>
      </c>
      <c r="C55" s="225" t="s">
        <v>4657</v>
      </c>
      <c r="D55" s="225" t="s">
        <v>4658</v>
      </c>
      <c r="E55" s="720">
        <v>4500</v>
      </c>
      <c r="F55" s="460">
        <v>0.16</v>
      </c>
      <c r="G55" s="231">
        <f>+E55*F55</f>
        <v>720</v>
      </c>
      <c r="H55" s="231">
        <v>0</v>
      </c>
      <c r="I55" s="227">
        <v>0.08</v>
      </c>
      <c r="J55" s="231">
        <f t="shared" si="6"/>
        <v>360</v>
      </c>
      <c r="K55" s="227">
        <v>0.05</v>
      </c>
      <c r="L55" s="231">
        <f t="shared" si="7"/>
        <v>225</v>
      </c>
      <c r="M55" s="227">
        <v>0.03</v>
      </c>
      <c r="N55" s="231">
        <f t="shared" si="8"/>
        <v>135</v>
      </c>
      <c r="O55" s="231">
        <f t="shared" si="9"/>
        <v>720</v>
      </c>
      <c r="P55" s="231">
        <f t="shared" si="10"/>
        <v>3780</v>
      </c>
    </row>
    <row r="56" spans="1:16" s="229" customFormat="1" ht="21" x14ac:dyDescent="0.2">
      <c r="A56" s="568"/>
      <c r="B56" s="225" t="s">
        <v>4722</v>
      </c>
      <c r="C56" s="225" t="s">
        <v>4723</v>
      </c>
      <c r="D56" s="225" t="s">
        <v>4724</v>
      </c>
      <c r="E56" s="720">
        <v>61800</v>
      </c>
      <c r="F56" s="739">
        <v>0.06</v>
      </c>
      <c r="G56" s="231">
        <v>0</v>
      </c>
      <c r="H56" s="231">
        <f>+E56*F56</f>
        <v>3708</v>
      </c>
      <c r="I56" s="462">
        <v>2.5000000000000001E-2</v>
      </c>
      <c r="J56" s="231">
        <f t="shared" si="6"/>
        <v>1545</v>
      </c>
      <c r="K56" s="227">
        <v>0.02</v>
      </c>
      <c r="L56" s="231">
        <f t="shared" si="7"/>
        <v>1236</v>
      </c>
      <c r="M56" s="462">
        <v>1.4999999999999999E-2</v>
      </c>
      <c r="N56" s="231">
        <f t="shared" si="8"/>
        <v>927</v>
      </c>
      <c r="O56" s="231">
        <f t="shared" si="9"/>
        <v>3708</v>
      </c>
      <c r="P56" s="231">
        <f t="shared" si="10"/>
        <v>58092</v>
      </c>
    </row>
    <row r="57" spans="1:16" s="229" customFormat="1" ht="21" x14ac:dyDescent="0.2">
      <c r="A57" s="568"/>
      <c r="B57" s="225" t="s">
        <v>4722</v>
      </c>
      <c r="C57" s="225" t="s">
        <v>4725</v>
      </c>
      <c r="D57" s="225" t="s">
        <v>4726</v>
      </c>
      <c r="E57" s="720">
        <v>18800</v>
      </c>
      <c r="F57" s="739">
        <v>0.16</v>
      </c>
      <c r="G57" s="231">
        <f>+E57*F57</f>
        <v>3008</v>
      </c>
      <c r="H57" s="231">
        <v>0</v>
      </c>
      <c r="I57" s="227">
        <v>0.08</v>
      </c>
      <c r="J57" s="231">
        <f t="shared" si="6"/>
        <v>1504</v>
      </c>
      <c r="K57" s="227">
        <v>0.05</v>
      </c>
      <c r="L57" s="231">
        <f t="shared" si="7"/>
        <v>940</v>
      </c>
      <c r="M57" s="227">
        <v>0.03</v>
      </c>
      <c r="N57" s="231">
        <f t="shared" si="8"/>
        <v>564</v>
      </c>
      <c r="O57" s="231">
        <f t="shared" si="9"/>
        <v>3008</v>
      </c>
      <c r="P57" s="231">
        <f t="shared" si="10"/>
        <v>15792</v>
      </c>
    </row>
    <row r="58" spans="1:16" s="229" customFormat="1" ht="21" x14ac:dyDescent="0.2">
      <c r="A58" s="568"/>
      <c r="B58" s="225" t="s">
        <v>4722</v>
      </c>
      <c r="C58" s="225" t="s">
        <v>4727</v>
      </c>
      <c r="D58" s="225" t="s">
        <v>4728</v>
      </c>
      <c r="E58" s="720">
        <v>159001.57999999999</v>
      </c>
      <c r="F58" s="739">
        <v>0.06</v>
      </c>
      <c r="G58" s="231">
        <v>0</v>
      </c>
      <c r="H58" s="231">
        <f>+E58*F58</f>
        <v>9540.0947999999989</v>
      </c>
      <c r="I58" s="462">
        <v>2.5000000000000001E-2</v>
      </c>
      <c r="J58" s="231">
        <f t="shared" si="6"/>
        <v>3975.0394999999999</v>
      </c>
      <c r="K58" s="227">
        <v>0.02</v>
      </c>
      <c r="L58" s="231">
        <f t="shared" si="7"/>
        <v>3180.0315999999998</v>
      </c>
      <c r="M58" s="462">
        <v>1.4999999999999999E-2</v>
      </c>
      <c r="N58" s="231">
        <f t="shared" si="8"/>
        <v>2385.0236999999997</v>
      </c>
      <c r="O58" s="231">
        <f t="shared" si="9"/>
        <v>9540.0947999999989</v>
      </c>
      <c r="P58" s="231">
        <f t="shared" si="10"/>
        <v>149461.4852</v>
      </c>
    </row>
    <row r="59" spans="1:16" s="229" customFormat="1" ht="21" x14ac:dyDescent="0.2">
      <c r="A59" s="568"/>
      <c r="B59" s="225" t="s">
        <v>4785</v>
      </c>
      <c r="C59" s="225" t="s">
        <v>4786</v>
      </c>
      <c r="D59" s="225" t="s">
        <v>4787</v>
      </c>
      <c r="E59" s="720">
        <v>2500</v>
      </c>
      <c r="F59" s="739">
        <v>0.06</v>
      </c>
      <c r="G59" s="231">
        <v>0</v>
      </c>
      <c r="H59" s="231">
        <f>+E59*F59</f>
        <v>150</v>
      </c>
      <c r="I59" s="462">
        <v>2.5000000000000001E-2</v>
      </c>
      <c r="J59" s="231">
        <f t="shared" si="6"/>
        <v>62.5</v>
      </c>
      <c r="K59" s="227">
        <v>0.02</v>
      </c>
      <c r="L59" s="231">
        <f t="shared" si="7"/>
        <v>50</v>
      </c>
      <c r="M59" s="462">
        <v>1.4999999999999999E-2</v>
      </c>
      <c r="N59" s="231">
        <f t="shared" si="8"/>
        <v>37.5</v>
      </c>
      <c r="O59" s="231">
        <f t="shared" si="9"/>
        <v>150</v>
      </c>
      <c r="P59" s="231">
        <f t="shared" si="10"/>
        <v>2350</v>
      </c>
    </row>
    <row r="60" spans="1:16" s="229" customFormat="1" ht="21" x14ac:dyDescent="0.2">
      <c r="A60" s="568"/>
      <c r="B60" s="225" t="s">
        <v>4785</v>
      </c>
      <c r="C60" s="225" t="s">
        <v>4788</v>
      </c>
      <c r="D60" s="225" t="s">
        <v>4789</v>
      </c>
      <c r="E60" s="720">
        <v>7200</v>
      </c>
      <c r="F60" s="739">
        <v>0.16</v>
      </c>
      <c r="G60" s="231">
        <f>+E60*F60</f>
        <v>1152</v>
      </c>
      <c r="H60" s="231">
        <v>0</v>
      </c>
      <c r="I60" s="227">
        <v>0.08</v>
      </c>
      <c r="J60" s="231">
        <f t="shared" si="6"/>
        <v>576</v>
      </c>
      <c r="K60" s="227">
        <v>0.05</v>
      </c>
      <c r="L60" s="231">
        <f t="shared" si="7"/>
        <v>360</v>
      </c>
      <c r="M60" s="227">
        <v>0.03</v>
      </c>
      <c r="N60" s="231">
        <f t="shared" si="8"/>
        <v>216</v>
      </c>
      <c r="O60" s="231">
        <f t="shared" si="9"/>
        <v>1152</v>
      </c>
      <c r="P60" s="231">
        <f t="shared" si="10"/>
        <v>6048</v>
      </c>
    </row>
    <row r="61" spans="1:16" s="229" customFormat="1" ht="21" x14ac:dyDescent="0.2">
      <c r="A61" s="568"/>
      <c r="B61" s="225" t="s">
        <v>4785</v>
      </c>
      <c r="C61" s="225" t="s">
        <v>4790</v>
      </c>
      <c r="D61" s="225" t="s">
        <v>4791</v>
      </c>
      <c r="E61" s="720">
        <v>5400</v>
      </c>
      <c r="F61" s="739">
        <v>0.16</v>
      </c>
      <c r="G61" s="231">
        <f>+E61*F61</f>
        <v>864</v>
      </c>
      <c r="H61" s="231">
        <v>0</v>
      </c>
      <c r="I61" s="227">
        <v>0.08</v>
      </c>
      <c r="J61" s="231">
        <f t="shared" si="6"/>
        <v>432</v>
      </c>
      <c r="K61" s="227">
        <v>0.05</v>
      </c>
      <c r="L61" s="231">
        <f t="shared" si="7"/>
        <v>270</v>
      </c>
      <c r="M61" s="227">
        <v>0.03</v>
      </c>
      <c r="N61" s="231">
        <f t="shared" si="8"/>
        <v>162</v>
      </c>
      <c r="O61" s="231">
        <f t="shared" si="9"/>
        <v>864</v>
      </c>
      <c r="P61" s="231">
        <f t="shared" si="10"/>
        <v>4536</v>
      </c>
    </row>
    <row r="62" spans="1:16" s="229" customFormat="1" ht="21" x14ac:dyDescent="0.2">
      <c r="A62" s="568"/>
      <c r="B62" s="225" t="s">
        <v>4792</v>
      </c>
      <c r="C62" s="225" t="s">
        <v>4793</v>
      </c>
      <c r="D62" s="225" t="s">
        <v>4794</v>
      </c>
      <c r="E62" s="720">
        <v>14500</v>
      </c>
      <c r="F62" s="739">
        <v>0.16</v>
      </c>
      <c r="G62" s="231">
        <f>+E62*F62</f>
        <v>2320</v>
      </c>
      <c r="H62" s="231">
        <v>0</v>
      </c>
      <c r="I62" s="227">
        <v>0.08</v>
      </c>
      <c r="J62" s="231">
        <f t="shared" si="6"/>
        <v>1160</v>
      </c>
      <c r="K62" s="227">
        <v>0.05</v>
      </c>
      <c r="L62" s="231">
        <f t="shared" si="7"/>
        <v>725</v>
      </c>
      <c r="M62" s="227">
        <v>0.03</v>
      </c>
      <c r="N62" s="231">
        <f t="shared" si="8"/>
        <v>435</v>
      </c>
      <c r="O62" s="231">
        <f t="shared" si="9"/>
        <v>2320</v>
      </c>
      <c r="P62" s="231">
        <f t="shared" si="10"/>
        <v>12180</v>
      </c>
    </row>
    <row r="63" spans="1:16" s="229" customFormat="1" ht="21" x14ac:dyDescent="0.2">
      <c r="A63" s="568"/>
      <c r="B63" s="225" t="s">
        <v>4795</v>
      </c>
      <c r="C63" s="225" t="s">
        <v>4796</v>
      </c>
      <c r="D63" s="225" t="s">
        <v>4797</v>
      </c>
      <c r="E63" s="720">
        <v>2600</v>
      </c>
      <c r="F63" s="739">
        <v>0.06</v>
      </c>
      <c r="G63" s="231">
        <v>0</v>
      </c>
      <c r="H63" s="231">
        <f>+E63*F63</f>
        <v>156</v>
      </c>
      <c r="I63" s="462">
        <v>2.5000000000000001E-2</v>
      </c>
      <c r="J63" s="231">
        <f t="shared" si="6"/>
        <v>65</v>
      </c>
      <c r="K63" s="227">
        <v>0.02</v>
      </c>
      <c r="L63" s="231">
        <f t="shared" si="7"/>
        <v>52</v>
      </c>
      <c r="M63" s="462">
        <v>1.4999999999999999E-2</v>
      </c>
      <c r="N63" s="231">
        <f t="shared" si="8"/>
        <v>39</v>
      </c>
      <c r="O63" s="231">
        <f t="shared" si="9"/>
        <v>156</v>
      </c>
      <c r="P63" s="231">
        <f t="shared" si="10"/>
        <v>2444</v>
      </c>
    </row>
    <row r="64" spans="1:16" s="229" customFormat="1" ht="21" x14ac:dyDescent="0.2">
      <c r="A64" s="568"/>
      <c r="B64" s="225" t="s">
        <v>4798</v>
      </c>
      <c r="C64" s="225" t="s">
        <v>4799</v>
      </c>
      <c r="D64" s="225" t="s">
        <v>4800</v>
      </c>
      <c r="E64" s="720">
        <v>5400</v>
      </c>
      <c r="F64" s="739">
        <v>0.06</v>
      </c>
      <c r="G64" s="231">
        <v>0</v>
      </c>
      <c r="H64" s="231">
        <f>+E64*F64</f>
        <v>324</v>
      </c>
      <c r="I64" s="462">
        <v>2.5000000000000001E-2</v>
      </c>
      <c r="J64" s="231">
        <f t="shared" si="6"/>
        <v>135</v>
      </c>
      <c r="K64" s="227">
        <v>0.02</v>
      </c>
      <c r="L64" s="231">
        <f t="shared" si="7"/>
        <v>108</v>
      </c>
      <c r="M64" s="462">
        <v>1.4999999999999999E-2</v>
      </c>
      <c r="N64" s="231">
        <f t="shared" si="8"/>
        <v>81</v>
      </c>
      <c r="O64" s="231">
        <f t="shared" si="9"/>
        <v>324</v>
      </c>
      <c r="P64" s="231">
        <f t="shared" si="10"/>
        <v>5076</v>
      </c>
    </row>
    <row r="65" spans="1:17" s="229" customFormat="1" ht="21" x14ac:dyDescent="0.2">
      <c r="A65" s="568"/>
      <c r="B65" s="225" t="s">
        <v>4798</v>
      </c>
      <c r="C65" s="225" t="s">
        <v>4801</v>
      </c>
      <c r="D65" s="225" t="s">
        <v>4802</v>
      </c>
      <c r="E65" s="720">
        <v>25200</v>
      </c>
      <c r="F65" s="739">
        <v>0.16</v>
      </c>
      <c r="G65" s="231">
        <f>+E65*F65</f>
        <v>4032</v>
      </c>
      <c r="H65" s="231">
        <v>0</v>
      </c>
      <c r="I65" s="227">
        <v>0.08</v>
      </c>
      <c r="J65" s="231">
        <f t="shared" si="6"/>
        <v>2016</v>
      </c>
      <c r="K65" s="227">
        <v>0.05</v>
      </c>
      <c r="L65" s="231">
        <f t="shared" si="7"/>
        <v>1260</v>
      </c>
      <c r="M65" s="227">
        <v>0.03</v>
      </c>
      <c r="N65" s="231">
        <f t="shared" si="8"/>
        <v>756</v>
      </c>
      <c r="O65" s="231">
        <f t="shared" si="9"/>
        <v>4032</v>
      </c>
      <c r="P65" s="231">
        <f t="shared" si="10"/>
        <v>21168</v>
      </c>
    </row>
    <row r="66" spans="1:17" s="229" customFormat="1" ht="21" x14ac:dyDescent="0.2">
      <c r="A66" s="568"/>
      <c r="B66" s="225" t="s">
        <v>4798</v>
      </c>
      <c r="C66" s="225" t="s">
        <v>4803</v>
      </c>
      <c r="D66" s="225" t="s">
        <v>4804</v>
      </c>
      <c r="E66" s="720">
        <v>91000</v>
      </c>
      <c r="F66" s="739">
        <v>0.16</v>
      </c>
      <c r="G66" s="231">
        <f>+E66*F66</f>
        <v>14560</v>
      </c>
      <c r="H66" s="231">
        <v>0</v>
      </c>
      <c r="I66" s="227">
        <v>0.08</v>
      </c>
      <c r="J66" s="231">
        <f t="shared" si="6"/>
        <v>7280</v>
      </c>
      <c r="K66" s="227">
        <v>0.05</v>
      </c>
      <c r="L66" s="231">
        <f t="shared" si="7"/>
        <v>4550</v>
      </c>
      <c r="M66" s="227">
        <v>0.03</v>
      </c>
      <c r="N66" s="231">
        <f t="shared" si="8"/>
        <v>2730</v>
      </c>
      <c r="O66" s="231">
        <f t="shared" si="9"/>
        <v>14560</v>
      </c>
      <c r="P66" s="231">
        <f t="shared" si="10"/>
        <v>76440</v>
      </c>
    </row>
    <row r="67" spans="1:17" s="229" customFormat="1" ht="21" x14ac:dyDescent="0.2">
      <c r="A67" s="220"/>
      <c r="B67" s="220"/>
      <c r="C67" s="220"/>
      <c r="D67" s="335"/>
      <c r="E67" s="221"/>
      <c r="F67" s="461"/>
      <c r="G67" s="231"/>
      <c r="H67" s="231"/>
      <c r="I67" s="227"/>
      <c r="J67" s="231"/>
      <c r="K67" s="227"/>
      <c r="L67" s="231"/>
      <c r="M67" s="227"/>
      <c r="N67" s="231"/>
      <c r="O67" s="231"/>
      <c r="P67" s="231"/>
      <c r="Q67" s="86"/>
    </row>
    <row r="68" spans="1:17" s="688" customFormat="1" ht="21.75" x14ac:dyDescent="0.2">
      <c r="A68" s="869" t="s">
        <v>1332</v>
      </c>
      <c r="B68" s="869"/>
      <c r="C68" s="869"/>
      <c r="D68" s="869"/>
      <c r="E68" s="686">
        <f>SUM(E44:E67)</f>
        <v>1180201.58</v>
      </c>
      <c r="F68" s="686"/>
      <c r="G68" s="686">
        <f>SUM(G44:G67)</f>
        <v>97072</v>
      </c>
      <c r="H68" s="686">
        <f>SUM(H44:H67)</f>
        <v>34410.094799999999</v>
      </c>
      <c r="I68" s="686"/>
      <c r="J68" s="686">
        <f>SUM(J44:J67)</f>
        <v>62873.539499999999</v>
      </c>
      <c r="K68" s="686"/>
      <c r="L68" s="686">
        <f>SUM(L44:L67)</f>
        <v>41805.031600000002</v>
      </c>
      <c r="M68" s="686"/>
      <c r="N68" s="686">
        <f>SUM(N44:N67)</f>
        <v>26803.523699999998</v>
      </c>
      <c r="O68" s="686">
        <f>SUM(O44:O67)</f>
        <v>131482.09479999999</v>
      </c>
      <c r="P68" s="686">
        <f>SUM(P44:P67)</f>
        <v>1048719.4852</v>
      </c>
      <c r="Q68" s="687"/>
    </row>
    <row r="69" spans="1:17" s="447" customFormat="1" ht="23.25" x14ac:dyDescent="0.2">
      <c r="A69" s="680" t="s">
        <v>256</v>
      </c>
      <c r="B69" s="680"/>
      <c r="C69" s="681"/>
      <c r="D69" s="682"/>
      <c r="E69" s="683"/>
      <c r="F69" s="684"/>
      <c r="G69" s="691"/>
      <c r="H69" s="691"/>
      <c r="I69" s="692"/>
      <c r="J69" s="691"/>
      <c r="K69" s="692"/>
      <c r="L69" s="691"/>
      <c r="M69" s="692"/>
      <c r="N69" s="691"/>
      <c r="O69" s="691"/>
      <c r="P69" s="691"/>
      <c r="Q69" s="693"/>
    </row>
    <row r="70" spans="1:17" s="229" customFormat="1" ht="21" x14ac:dyDescent="0.2">
      <c r="A70" s="568"/>
      <c r="B70" s="568" t="s">
        <v>4269</v>
      </c>
      <c r="C70" s="568" t="s">
        <v>4270</v>
      </c>
      <c r="D70" s="225" t="s">
        <v>4271</v>
      </c>
      <c r="E70" s="231">
        <v>50000</v>
      </c>
      <c r="F70" s="460">
        <v>0.16</v>
      </c>
      <c r="G70" s="231">
        <f>+E70*F70</f>
        <v>8000</v>
      </c>
      <c r="H70" s="231">
        <v>0</v>
      </c>
      <c r="I70" s="227">
        <v>0.08</v>
      </c>
      <c r="J70" s="231">
        <f t="shared" ref="J70:J83" si="11">E70*I70</f>
        <v>4000</v>
      </c>
      <c r="K70" s="227">
        <v>0.05</v>
      </c>
      <c r="L70" s="231">
        <f t="shared" ref="L70:L83" si="12">+E70*K70</f>
        <v>2500</v>
      </c>
      <c r="M70" s="227">
        <v>0.03</v>
      </c>
      <c r="N70" s="231">
        <f t="shared" ref="N70:N83" si="13">+E70*M70</f>
        <v>1500</v>
      </c>
      <c r="O70" s="231">
        <f t="shared" ref="O70:O83" si="14">SUM(J70+L70+N70)</f>
        <v>8000</v>
      </c>
      <c r="P70" s="231">
        <f t="shared" ref="P70:P83" si="15">+E70-O70</f>
        <v>42000</v>
      </c>
    </row>
    <row r="71" spans="1:17" s="229" customFormat="1" ht="21" x14ac:dyDescent="0.2">
      <c r="A71" s="568"/>
      <c r="B71" s="225" t="s">
        <v>4477</v>
      </c>
      <c r="C71" s="225" t="s">
        <v>4478</v>
      </c>
      <c r="D71" s="225" t="s">
        <v>4479</v>
      </c>
      <c r="E71" s="720">
        <v>26912</v>
      </c>
      <c r="F71" s="460">
        <v>0.06</v>
      </c>
      <c r="G71" s="231">
        <v>0</v>
      </c>
      <c r="H71" s="231">
        <f>+E71*F71</f>
        <v>1614.72</v>
      </c>
      <c r="I71" s="462">
        <v>2.5000000000000001E-2</v>
      </c>
      <c r="J71" s="231">
        <f t="shared" si="11"/>
        <v>672.80000000000007</v>
      </c>
      <c r="K71" s="227">
        <v>0.02</v>
      </c>
      <c r="L71" s="231">
        <f t="shared" si="12"/>
        <v>538.24</v>
      </c>
      <c r="M71" s="462">
        <v>1.4999999999999999E-2</v>
      </c>
      <c r="N71" s="231">
        <f t="shared" si="13"/>
        <v>403.68</v>
      </c>
      <c r="O71" s="231">
        <f t="shared" si="14"/>
        <v>1614.72</v>
      </c>
      <c r="P71" s="231">
        <f t="shared" si="15"/>
        <v>25297.279999999999</v>
      </c>
    </row>
    <row r="72" spans="1:17" s="229" customFormat="1" ht="21" x14ac:dyDescent="0.2">
      <c r="A72" s="568"/>
      <c r="B72" s="225" t="s">
        <v>4480</v>
      </c>
      <c r="C72" s="225" t="s">
        <v>4481</v>
      </c>
      <c r="D72" s="225" t="s">
        <v>4482</v>
      </c>
      <c r="E72" s="720">
        <v>37600</v>
      </c>
      <c r="F72" s="460">
        <v>0.16</v>
      </c>
      <c r="G72" s="231">
        <f>+E72*F72</f>
        <v>6016</v>
      </c>
      <c r="H72" s="231">
        <v>0</v>
      </c>
      <c r="I72" s="227">
        <v>0.08</v>
      </c>
      <c r="J72" s="231">
        <f t="shared" si="11"/>
        <v>3008</v>
      </c>
      <c r="K72" s="227">
        <v>0.05</v>
      </c>
      <c r="L72" s="231">
        <f t="shared" si="12"/>
        <v>1880</v>
      </c>
      <c r="M72" s="227">
        <v>0.03</v>
      </c>
      <c r="N72" s="231">
        <f t="shared" si="13"/>
        <v>1128</v>
      </c>
      <c r="O72" s="231">
        <f t="shared" si="14"/>
        <v>6016</v>
      </c>
      <c r="P72" s="231">
        <f t="shared" si="15"/>
        <v>31584</v>
      </c>
    </row>
    <row r="73" spans="1:17" s="229" customFormat="1" ht="21" x14ac:dyDescent="0.2">
      <c r="A73" s="568"/>
      <c r="B73" s="225" t="s">
        <v>4480</v>
      </c>
      <c r="C73" s="225" t="s">
        <v>4483</v>
      </c>
      <c r="D73" s="225" t="s">
        <v>4484</v>
      </c>
      <c r="E73" s="720">
        <v>14000</v>
      </c>
      <c r="F73" s="460">
        <v>0.16</v>
      </c>
      <c r="G73" s="231">
        <f>+E73*F73</f>
        <v>2240</v>
      </c>
      <c r="H73" s="231">
        <v>0</v>
      </c>
      <c r="I73" s="227">
        <v>0.08</v>
      </c>
      <c r="J73" s="231">
        <f t="shared" si="11"/>
        <v>1120</v>
      </c>
      <c r="K73" s="227">
        <v>0.05</v>
      </c>
      <c r="L73" s="231">
        <f t="shared" si="12"/>
        <v>700</v>
      </c>
      <c r="M73" s="227">
        <v>0.03</v>
      </c>
      <c r="N73" s="231">
        <f t="shared" si="13"/>
        <v>420</v>
      </c>
      <c r="O73" s="231">
        <f t="shared" si="14"/>
        <v>2240</v>
      </c>
      <c r="P73" s="231">
        <f t="shared" si="15"/>
        <v>11760</v>
      </c>
    </row>
    <row r="74" spans="1:17" s="229" customFormat="1" ht="21" x14ac:dyDescent="0.2">
      <c r="A74" s="568"/>
      <c r="B74" s="225" t="s">
        <v>4582</v>
      </c>
      <c r="C74" s="225" t="s">
        <v>4583</v>
      </c>
      <c r="D74" s="225" t="s">
        <v>4584</v>
      </c>
      <c r="E74" s="720">
        <v>200000</v>
      </c>
      <c r="F74" s="460">
        <v>0.06</v>
      </c>
      <c r="G74" s="231">
        <v>0</v>
      </c>
      <c r="H74" s="231">
        <f t="shared" ref="H74:H81" si="16">+E74*F74</f>
        <v>12000</v>
      </c>
      <c r="I74" s="462">
        <v>2.5000000000000001E-2</v>
      </c>
      <c r="J74" s="231">
        <f t="shared" si="11"/>
        <v>5000</v>
      </c>
      <c r="K74" s="227">
        <v>0.02</v>
      </c>
      <c r="L74" s="231">
        <f t="shared" si="12"/>
        <v>4000</v>
      </c>
      <c r="M74" s="462">
        <v>1.4999999999999999E-2</v>
      </c>
      <c r="N74" s="231">
        <f t="shared" si="13"/>
        <v>3000</v>
      </c>
      <c r="O74" s="231">
        <f t="shared" si="14"/>
        <v>12000</v>
      </c>
      <c r="P74" s="231">
        <f t="shared" si="15"/>
        <v>188000</v>
      </c>
    </row>
    <row r="75" spans="1:17" s="229" customFormat="1" ht="21" x14ac:dyDescent="0.2">
      <c r="A75" s="568"/>
      <c r="B75" s="225" t="s">
        <v>4729</v>
      </c>
      <c r="C75" s="225" t="s">
        <v>4730</v>
      </c>
      <c r="D75" s="225" t="s">
        <v>4731</v>
      </c>
      <c r="E75" s="720">
        <v>160000</v>
      </c>
      <c r="F75" s="739">
        <v>0.06</v>
      </c>
      <c r="G75" s="231">
        <v>0</v>
      </c>
      <c r="H75" s="231">
        <f t="shared" si="16"/>
        <v>9600</v>
      </c>
      <c r="I75" s="462">
        <v>2.5000000000000001E-2</v>
      </c>
      <c r="J75" s="231">
        <f t="shared" si="11"/>
        <v>4000</v>
      </c>
      <c r="K75" s="227">
        <v>0.02</v>
      </c>
      <c r="L75" s="231">
        <f t="shared" si="12"/>
        <v>3200</v>
      </c>
      <c r="M75" s="462">
        <v>1.4999999999999999E-2</v>
      </c>
      <c r="N75" s="231">
        <f t="shared" si="13"/>
        <v>2400</v>
      </c>
      <c r="O75" s="231">
        <f t="shared" si="14"/>
        <v>9600</v>
      </c>
      <c r="P75" s="231">
        <f t="shared" si="15"/>
        <v>150400</v>
      </c>
    </row>
    <row r="76" spans="1:17" s="229" customFormat="1" ht="21" x14ac:dyDescent="0.2">
      <c r="A76" s="568"/>
      <c r="B76" s="225" t="s">
        <v>4732</v>
      </c>
      <c r="C76" s="225" t="s">
        <v>4733</v>
      </c>
      <c r="D76" s="225" t="s">
        <v>4734</v>
      </c>
      <c r="E76" s="720">
        <v>144300</v>
      </c>
      <c r="F76" s="739">
        <v>0.06</v>
      </c>
      <c r="G76" s="231">
        <v>0</v>
      </c>
      <c r="H76" s="231">
        <f t="shared" si="16"/>
        <v>8658</v>
      </c>
      <c r="I76" s="462">
        <v>2.5000000000000001E-2</v>
      </c>
      <c r="J76" s="231">
        <f t="shared" si="11"/>
        <v>3607.5</v>
      </c>
      <c r="K76" s="227">
        <v>0.02</v>
      </c>
      <c r="L76" s="231">
        <f t="shared" si="12"/>
        <v>2886</v>
      </c>
      <c r="M76" s="462">
        <v>1.4999999999999999E-2</v>
      </c>
      <c r="N76" s="231">
        <f t="shared" si="13"/>
        <v>2164.5</v>
      </c>
      <c r="O76" s="231">
        <f t="shared" si="14"/>
        <v>8658</v>
      </c>
      <c r="P76" s="231">
        <f t="shared" si="15"/>
        <v>135642</v>
      </c>
    </row>
    <row r="77" spans="1:17" s="229" customFormat="1" ht="21" x14ac:dyDescent="0.2">
      <c r="A77" s="568"/>
      <c r="B77" s="225" t="s">
        <v>4735</v>
      </c>
      <c r="C77" s="225" t="s">
        <v>4736</v>
      </c>
      <c r="D77" s="225" t="s">
        <v>4737</v>
      </c>
      <c r="E77" s="720">
        <v>241800</v>
      </c>
      <c r="F77" s="739">
        <v>0.06</v>
      </c>
      <c r="G77" s="231">
        <v>0</v>
      </c>
      <c r="H77" s="231">
        <f t="shared" si="16"/>
        <v>14508</v>
      </c>
      <c r="I77" s="462">
        <v>2.5000000000000001E-2</v>
      </c>
      <c r="J77" s="231">
        <f t="shared" si="11"/>
        <v>6045</v>
      </c>
      <c r="K77" s="227">
        <v>0.02</v>
      </c>
      <c r="L77" s="231">
        <f t="shared" si="12"/>
        <v>4836</v>
      </c>
      <c r="M77" s="462">
        <v>1.4999999999999999E-2</v>
      </c>
      <c r="N77" s="231">
        <f t="shared" si="13"/>
        <v>3627</v>
      </c>
      <c r="O77" s="231">
        <f t="shared" si="14"/>
        <v>14508</v>
      </c>
      <c r="P77" s="231">
        <f t="shared" si="15"/>
        <v>227292</v>
      </c>
    </row>
    <row r="78" spans="1:17" s="229" customFormat="1" ht="21" x14ac:dyDescent="0.2">
      <c r="A78" s="568"/>
      <c r="B78" s="225" t="s">
        <v>4805</v>
      </c>
      <c r="C78" s="225" t="s">
        <v>4806</v>
      </c>
      <c r="D78" s="225" t="s">
        <v>4807</v>
      </c>
      <c r="E78" s="720">
        <v>397800</v>
      </c>
      <c r="F78" s="739">
        <v>0.06</v>
      </c>
      <c r="G78" s="231">
        <v>0</v>
      </c>
      <c r="H78" s="231">
        <f t="shared" si="16"/>
        <v>23868</v>
      </c>
      <c r="I78" s="462">
        <v>2.5000000000000001E-2</v>
      </c>
      <c r="J78" s="231">
        <f t="shared" si="11"/>
        <v>9945</v>
      </c>
      <c r="K78" s="227">
        <v>0.02</v>
      </c>
      <c r="L78" s="231">
        <f t="shared" si="12"/>
        <v>7956</v>
      </c>
      <c r="M78" s="462">
        <v>1.4999999999999999E-2</v>
      </c>
      <c r="N78" s="231">
        <f t="shared" si="13"/>
        <v>5967</v>
      </c>
      <c r="O78" s="231">
        <f t="shared" si="14"/>
        <v>23868</v>
      </c>
      <c r="P78" s="231">
        <f t="shared" si="15"/>
        <v>373932</v>
      </c>
    </row>
    <row r="79" spans="1:17" s="229" customFormat="1" ht="21" x14ac:dyDescent="0.2">
      <c r="A79" s="568"/>
      <c r="B79" s="225" t="s">
        <v>4805</v>
      </c>
      <c r="C79" s="225" t="s">
        <v>4808</v>
      </c>
      <c r="D79" s="225" t="s">
        <v>4809</v>
      </c>
      <c r="E79" s="720">
        <v>276900</v>
      </c>
      <c r="F79" s="739">
        <v>0.06</v>
      </c>
      <c r="G79" s="231">
        <v>0</v>
      </c>
      <c r="H79" s="231">
        <f t="shared" si="16"/>
        <v>16614</v>
      </c>
      <c r="I79" s="462">
        <v>2.5000000000000001E-2</v>
      </c>
      <c r="J79" s="231">
        <f t="shared" si="11"/>
        <v>6922.5</v>
      </c>
      <c r="K79" s="227">
        <v>0.02</v>
      </c>
      <c r="L79" s="231">
        <f t="shared" si="12"/>
        <v>5538</v>
      </c>
      <c r="M79" s="462">
        <v>1.4999999999999999E-2</v>
      </c>
      <c r="N79" s="231">
        <f t="shared" si="13"/>
        <v>4153.5</v>
      </c>
      <c r="O79" s="231">
        <f t="shared" si="14"/>
        <v>16614</v>
      </c>
      <c r="P79" s="231">
        <f t="shared" si="15"/>
        <v>260286</v>
      </c>
    </row>
    <row r="80" spans="1:17" s="229" customFormat="1" ht="21" x14ac:dyDescent="0.2">
      <c r="A80" s="568"/>
      <c r="B80" s="225" t="s">
        <v>4798</v>
      </c>
      <c r="C80" s="225" t="s">
        <v>4810</v>
      </c>
      <c r="D80" s="225" t="s">
        <v>4811</v>
      </c>
      <c r="E80" s="720">
        <v>253500</v>
      </c>
      <c r="F80" s="739">
        <v>0.06</v>
      </c>
      <c r="G80" s="231">
        <v>0</v>
      </c>
      <c r="H80" s="231">
        <f t="shared" si="16"/>
        <v>15210</v>
      </c>
      <c r="I80" s="462">
        <v>2.5000000000000001E-2</v>
      </c>
      <c r="J80" s="231">
        <f t="shared" si="11"/>
        <v>6337.5</v>
      </c>
      <c r="K80" s="227">
        <v>0.02</v>
      </c>
      <c r="L80" s="231">
        <f t="shared" si="12"/>
        <v>5070</v>
      </c>
      <c r="M80" s="462">
        <v>1.4999999999999999E-2</v>
      </c>
      <c r="N80" s="231">
        <f t="shared" si="13"/>
        <v>3802.5</v>
      </c>
      <c r="O80" s="231">
        <f t="shared" si="14"/>
        <v>15210</v>
      </c>
      <c r="P80" s="231">
        <f t="shared" si="15"/>
        <v>238290</v>
      </c>
    </row>
    <row r="81" spans="1:17" s="229" customFormat="1" ht="21" x14ac:dyDescent="0.2">
      <c r="A81" s="568"/>
      <c r="B81" s="225" t="s">
        <v>4798</v>
      </c>
      <c r="C81" s="225" t="s">
        <v>4812</v>
      </c>
      <c r="D81" s="225" t="s">
        <v>4813</v>
      </c>
      <c r="E81" s="720">
        <v>405600</v>
      </c>
      <c r="F81" s="739">
        <v>0.06</v>
      </c>
      <c r="G81" s="231">
        <v>0</v>
      </c>
      <c r="H81" s="231">
        <f t="shared" si="16"/>
        <v>24336</v>
      </c>
      <c r="I81" s="462">
        <v>2.5000000000000001E-2</v>
      </c>
      <c r="J81" s="231">
        <f t="shared" si="11"/>
        <v>10140</v>
      </c>
      <c r="K81" s="227">
        <v>0.02</v>
      </c>
      <c r="L81" s="231">
        <f t="shared" si="12"/>
        <v>8112</v>
      </c>
      <c r="M81" s="462">
        <v>1.4999999999999999E-2</v>
      </c>
      <c r="N81" s="231">
        <f t="shared" si="13"/>
        <v>6084</v>
      </c>
      <c r="O81" s="231">
        <f t="shared" si="14"/>
        <v>24336</v>
      </c>
      <c r="P81" s="231">
        <f t="shared" si="15"/>
        <v>381264</v>
      </c>
    </row>
    <row r="82" spans="1:17" s="229" customFormat="1" ht="21" x14ac:dyDescent="0.2">
      <c r="A82" s="568"/>
      <c r="B82" s="225" t="s">
        <v>4879</v>
      </c>
      <c r="C82" s="225" t="s">
        <v>4880</v>
      </c>
      <c r="D82" s="225" t="s">
        <v>4881</v>
      </c>
      <c r="E82" s="720">
        <v>413400</v>
      </c>
      <c r="F82" s="739">
        <v>0.06</v>
      </c>
      <c r="G82" s="231">
        <v>0</v>
      </c>
      <c r="H82" s="231">
        <f>+E82*F82</f>
        <v>24804</v>
      </c>
      <c r="I82" s="462">
        <v>2.5000000000000001E-2</v>
      </c>
      <c r="J82" s="231">
        <f t="shared" si="11"/>
        <v>10335</v>
      </c>
      <c r="K82" s="227">
        <v>0.02</v>
      </c>
      <c r="L82" s="231">
        <f t="shared" si="12"/>
        <v>8268</v>
      </c>
      <c r="M82" s="462">
        <v>1.4999999999999999E-2</v>
      </c>
      <c r="N82" s="231">
        <f t="shared" si="13"/>
        <v>6201</v>
      </c>
      <c r="O82" s="231">
        <f t="shared" si="14"/>
        <v>24804</v>
      </c>
      <c r="P82" s="231">
        <f t="shared" si="15"/>
        <v>388596</v>
      </c>
    </row>
    <row r="83" spans="1:17" s="229" customFormat="1" ht="21" x14ac:dyDescent="0.2">
      <c r="A83" s="568"/>
      <c r="B83" s="225" t="s">
        <v>4882</v>
      </c>
      <c r="C83" s="225" t="s">
        <v>4883</v>
      </c>
      <c r="D83" s="225" t="s">
        <v>4884</v>
      </c>
      <c r="E83" s="720">
        <v>40000</v>
      </c>
      <c r="F83" s="739">
        <v>0.06</v>
      </c>
      <c r="G83" s="231">
        <v>0</v>
      </c>
      <c r="H83" s="231">
        <f>+E83*F83</f>
        <v>2400</v>
      </c>
      <c r="I83" s="462">
        <v>2.5000000000000001E-2</v>
      </c>
      <c r="J83" s="231">
        <f t="shared" si="11"/>
        <v>1000</v>
      </c>
      <c r="K83" s="227">
        <v>0.02</v>
      </c>
      <c r="L83" s="231">
        <f t="shared" si="12"/>
        <v>800</v>
      </c>
      <c r="M83" s="462">
        <v>1.4999999999999999E-2</v>
      </c>
      <c r="N83" s="231">
        <f t="shared" si="13"/>
        <v>600</v>
      </c>
      <c r="O83" s="231">
        <f t="shared" si="14"/>
        <v>2400</v>
      </c>
      <c r="P83" s="231">
        <f t="shared" si="15"/>
        <v>37600</v>
      </c>
    </row>
    <row r="84" spans="1:17" s="229" customFormat="1" ht="21" x14ac:dyDescent="0.2">
      <c r="A84" s="220"/>
      <c r="B84" s="220"/>
      <c r="C84" s="220"/>
      <c r="D84" s="335"/>
      <c r="E84" s="221"/>
      <c r="F84" s="461"/>
      <c r="G84" s="231"/>
      <c r="H84" s="231"/>
      <c r="I84" s="227"/>
      <c r="J84" s="231"/>
      <c r="K84" s="227"/>
      <c r="L84" s="231"/>
      <c r="M84" s="227"/>
      <c r="N84" s="231"/>
      <c r="O84" s="231"/>
      <c r="P84" s="231"/>
      <c r="Q84" s="86"/>
    </row>
    <row r="85" spans="1:17" s="688" customFormat="1" ht="21.75" x14ac:dyDescent="0.2">
      <c r="A85" s="869" t="s">
        <v>1724</v>
      </c>
      <c r="B85" s="869"/>
      <c r="C85" s="869"/>
      <c r="D85" s="869"/>
      <c r="E85" s="686">
        <f>SUM(E70:E84)</f>
        <v>2661812</v>
      </c>
      <c r="F85" s="686"/>
      <c r="G85" s="686">
        <f>SUM(G70:G84)</f>
        <v>16256</v>
      </c>
      <c r="H85" s="686">
        <f>SUM(H70:H84)</f>
        <v>153612.72</v>
      </c>
      <c r="I85" s="686"/>
      <c r="J85" s="686">
        <f>SUM(J70:J84)</f>
        <v>72133.3</v>
      </c>
      <c r="K85" s="686"/>
      <c r="L85" s="686">
        <f>SUM(L70:L84)</f>
        <v>56284.24</v>
      </c>
      <c r="M85" s="686"/>
      <c r="N85" s="686">
        <f>SUM(N70:N84)</f>
        <v>41451.18</v>
      </c>
      <c r="O85" s="686">
        <f>SUM(O70:O84)</f>
        <v>169868.72</v>
      </c>
      <c r="P85" s="686">
        <f>SUM(P70:P84)</f>
        <v>2491943.2800000003</v>
      </c>
      <c r="Q85" s="687"/>
    </row>
    <row r="86" spans="1:17" s="447" customFormat="1" ht="23.25" x14ac:dyDescent="0.2">
      <c r="A86" s="680" t="s">
        <v>487</v>
      </c>
      <c r="B86" s="680"/>
      <c r="C86" s="681"/>
      <c r="D86" s="682"/>
      <c r="E86" s="683"/>
      <c r="F86" s="684"/>
      <c r="G86" s="691"/>
      <c r="H86" s="691"/>
      <c r="I86" s="692"/>
      <c r="J86" s="691"/>
      <c r="K86" s="692"/>
      <c r="L86" s="691"/>
      <c r="M86" s="692"/>
      <c r="N86" s="691"/>
      <c r="O86" s="691"/>
      <c r="P86" s="691"/>
      <c r="Q86" s="693"/>
    </row>
    <row r="87" spans="1:17" s="229" customFormat="1" ht="21" x14ac:dyDescent="0.2">
      <c r="A87" s="568"/>
      <c r="B87" s="225" t="s">
        <v>4549</v>
      </c>
      <c r="C87" s="225" t="s">
        <v>4550</v>
      </c>
      <c r="D87" s="225" t="s">
        <v>4551</v>
      </c>
      <c r="E87" s="720">
        <v>897</v>
      </c>
      <c r="F87" s="460">
        <v>0.16</v>
      </c>
      <c r="G87" s="231">
        <f t="shared" ref="G87:G93" si="17">+E87*F87</f>
        <v>143.52000000000001</v>
      </c>
      <c r="H87" s="231">
        <v>0</v>
      </c>
      <c r="I87" s="227">
        <v>0.08</v>
      </c>
      <c r="J87" s="231">
        <f t="shared" ref="J87:J93" si="18">E87*I87</f>
        <v>71.760000000000005</v>
      </c>
      <c r="K87" s="227">
        <v>0.05</v>
      </c>
      <c r="L87" s="231">
        <f t="shared" ref="L87:L93" si="19">+E87*K87</f>
        <v>44.85</v>
      </c>
      <c r="M87" s="227">
        <v>0.03</v>
      </c>
      <c r="N87" s="231">
        <f t="shared" ref="N87:N93" si="20">+E87*M87</f>
        <v>26.91</v>
      </c>
      <c r="O87" s="231">
        <f t="shared" ref="O87:O93" si="21">SUM(J87+L87+N87)</f>
        <v>143.52000000000001</v>
      </c>
      <c r="P87" s="231">
        <f t="shared" ref="P87:P93" si="22">+E87-O87</f>
        <v>753.48</v>
      </c>
    </row>
    <row r="88" spans="1:17" s="229" customFormat="1" ht="21" x14ac:dyDescent="0.2">
      <c r="A88" s="568"/>
      <c r="B88" s="225" t="s">
        <v>4585</v>
      </c>
      <c r="C88" s="225" t="s">
        <v>4601</v>
      </c>
      <c r="D88" s="225" t="s">
        <v>4602</v>
      </c>
      <c r="E88" s="720">
        <v>7000</v>
      </c>
      <c r="F88" s="460">
        <v>0.16</v>
      </c>
      <c r="G88" s="231">
        <f t="shared" si="17"/>
        <v>1120</v>
      </c>
      <c r="H88" s="231">
        <v>0</v>
      </c>
      <c r="I88" s="227">
        <v>0.08</v>
      </c>
      <c r="J88" s="231">
        <f t="shared" si="18"/>
        <v>560</v>
      </c>
      <c r="K88" s="227">
        <v>0.05</v>
      </c>
      <c r="L88" s="231">
        <f t="shared" si="19"/>
        <v>350</v>
      </c>
      <c r="M88" s="227">
        <v>0.03</v>
      </c>
      <c r="N88" s="231">
        <f t="shared" si="20"/>
        <v>210</v>
      </c>
      <c r="O88" s="231">
        <f t="shared" si="21"/>
        <v>1120</v>
      </c>
      <c r="P88" s="231">
        <f t="shared" si="22"/>
        <v>5880</v>
      </c>
    </row>
    <row r="89" spans="1:17" s="229" customFormat="1" ht="21" x14ac:dyDescent="0.2">
      <c r="A89" s="568"/>
      <c r="B89" s="225" t="s">
        <v>4656</v>
      </c>
      <c r="C89" s="225" t="s">
        <v>4659</v>
      </c>
      <c r="D89" s="225" t="s">
        <v>4660</v>
      </c>
      <c r="E89" s="720">
        <v>93000</v>
      </c>
      <c r="F89" s="460">
        <v>0.16</v>
      </c>
      <c r="G89" s="231">
        <f t="shared" si="17"/>
        <v>14880</v>
      </c>
      <c r="H89" s="231">
        <v>0</v>
      </c>
      <c r="I89" s="227">
        <v>0.08</v>
      </c>
      <c r="J89" s="231">
        <f t="shared" si="18"/>
        <v>7440</v>
      </c>
      <c r="K89" s="227">
        <v>0.05</v>
      </c>
      <c r="L89" s="231">
        <f t="shared" si="19"/>
        <v>4650</v>
      </c>
      <c r="M89" s="227">
        <v>0.03</v>
      </c>
      <c r="N89" s="231">
        <f t="shared" si="20"/>
        <v>2790</v>
      </c>
      <c r="O89" s="231">
        <f t="shared" si="21"/>
        <v>14880</v>
      </c>
      <c r="P89" s="231">
        <f t="shared" si="22"/>
        <v>78120</v>
      </c>
    </row>
    <row r="90" spans="1:17" s="229" customFormat="1" ht="21" x14ac:dyDescent="0.2">
      <c r="A90" s="568"/>
      <c r="B90" s="225" t="s">
        <v>4656</v>
      </c>
      <c r="C90" s="225" t="s">
        <v>4661</v>
      </c>
      <c r="D90" s="225" t="s">
        <v>4662</v>
      </c>
      <c r="E90" s="720">
        <v>34278</v>
      </c>
      <c r="F90" s="460">
        <v>0.16</v>
      </c>
      <c r="G90" s="231">
        <f t="shared" si="17"/>
        <v>5484.4800000000005</v>
      </c>
      <c r="H90" s="231">
        <v>0</v>
      </c>
      <c r="I90" s="227">
        <v>0.08</v>
      </c>
      <c r="J90" s="231">
        <f t="shared" si="18"/>
        <v>2742.2400000000002</v>
      </c>
      <c r="K90" s="227">
        <v>0.05</v>
      </c>
      <c r="L90" s="231">
        <f t="shared" si="19"/>
        <v>1713.9</v>
      </c>
      <c r="M90" s="227">
        <v>0.03</v>
      </c>
      <c r="N90" s="231">
        <f t="shared" si="20"/>
        <v>1028.3399999999999</v>
      </c>
      <c r="O90" s="231">
        <f t="shared" si="21"/>
        <v>5484.4800000000005</v>
      </c>
      <c r="P90" s="231">
        <f t="shared" si="22"/>
        <v>28793.52</v>
      </c>
    </row>
    <row r="91" spans="1:17" s="229" customFormat="1" ht="21" x14ac:dyDescent="0.2">
      <c r="A91" s="568"/>
      <c r="B91" s="225" t="s">
        <v>4885</v>
      </c>
      <c r="C91" s="225" t="s">
        <v>4886</v>
      </c>
      <c r="D91" s="225" t="s">
        <v>4887</v>
      </c>
      <c r="E91" s="720">
        <v>3243</v>
      </c>
      <c r="F91" s="739">
        <v>0.16</v>
      </c>
      <c r="G91" s="231">
        <f t="shared" si="17"/>
        <v>518.88</v>
      </c>
      <c r="H91" s="231">
        <v>0</v>
      </c>
      <c r="I91" s="227">
        <v>0.08</v>
      </c>
      <c r="J91" s="231">
        <f t="shared" si="18"/>
        <v>259.44</v>
      </c>
      <c r="K91" s="227">
        <v>0.05</v>
      </c>
      <c r="L91" s="231">
        <f t="shared" si="19"/>
        <v>162.15</v>
      </c>
      <c r="M91" s="227">
        <v>0.03</v>
      </c>
      <c r="N91" s="231">
        <f t="shared" si="20"/>
        <v>97.289999999999992</v>
      </c>
      <c r="O91" s="231">
        <f t="shared" si="21"/>
        <v>518.88</v>
      </c>
      <c r="P91" s="231">
        <f t="shared" si="22"/>
        <v>2724.12</v>
      </c>
    </row>
    <row r="92" spans="1:17" s="229" customFormat="1" ht="21" x14ac:dyDescent="0.2">
      <c r="A92" s="568"/>
      <c r="B92" s="225" t="s">
        <v>4873</v>
      </c>
      <c r="C92" s="225" t="s">
        <v>4888</v>
      </c>
      <c r="D92" s="225" t="s">
        <v>4889</v>
      </c>
      <c r="E92" s="720">
        <v>2441</v>
      </c>
      <c r="F92" s="739">
        <v>0.16</v>
      </c>
      <c r="G92" s="231">
        <f t="shared" si="17"/>
        <v>390.56</v>
      </c>
      <c r="H92" s="231">
        <v>0</v>
      </c>
      <c r="I92" s="227">
        <v>0.08</v>
      </c>
      <c r="J92" s="231">
        <f t="shared" si="18"/>
        <v>195.28</v>
      </c>
      <c r="K92" s="227">
        <v>0.05</v>
      </c>
      <c r="L92" s="231">
        <f t="shared" si="19"/>
        <v>122.05000000000001</v>
      </c>
      <c r="M92" s="227">
        <v>0.03</v>
      </c>
      <c r="N92" s="231">
        <f t="shared" si="20"/>
        <v>73.23</v>
      </c>
      <c r="O92" s="231">
        <f t="shared" si="21"/>
        <v>390.56000000000006</v>
      </c>
      <c r="P92" s="231">
        <f t="shared" si="22"/>
        <v>2050.44</v>
      </c>
    </row>
    <row r="93" spans="1:17" s="229" customFormat="1" ht="21" x14ac:dyDescent="0.2">
      <c r="A93" s="568"/>
      <c r="B93" s="225" t="s">
        <v>4890</v>
      </c>
      <c r="C93" s="225" t="s">
        <v>4891</v>
      </c>
      <c r="D93" s="225" t="s">
        <v>4892</v>
      </c>
      <c r="E93" s="720">
        <v>2317</v>
      </c>
      <c r="F93" s="739">
        <v>0.16</v>
      </c>
      <c r="G93" s="231">
        <f t="shared" si="17"/>
        <v>370.72</v>
      </c>
      <c r="H93" s="231">
        <v>0</v>
      </c>
      <c r="I93" s="227">
        <v>0.08</v>
      </c>
      <c r="J93" s="231">
        <f t="shared" si="18"/>
        <v>185.36</v>
      </c>
      <c r="K93" s="227">
        <v>0.05</v>
      </c>
      <c r="L93" s="231">
        <f t="shared" si="19"/>
        <v>115.85000000000001</v>
      </c>
      <c r="M93" s="227">
        <v>0.03</v>
      </c>
      <c r="N93" s="231">
        <f t="shared" si="20"/>
        <v>69.509999999999991</v>
      </c>
      <c r="O93" s="231">
        <f t="shared" si="21"/>
        <v>370.72</v>
      </c>
      <c r="P93" s="231">
        <f t="shared" si="22"/>
        <v>1946.28</v>
      </c>
    </row>
    <row r="94" spans="1:17" s="229" customFormat="1" ht="21" x14ac:dyDescent="0.2">
      <c r="A94" s="220"/>
      <c r="B94" s="220"/>
      <c r="C94" s="220"/>
      <c r="D94" s="335"/>
      <c r="E94" s="221"/>
      <c r="F94" s="461"/>
      <c r="G94" s="231"/>
      <c r="H94" s="231"/>
      <c r="I94" s="227"/>
      <c r="J94" s="231"/>
      <c r="K94" s="227"/>
      <c r="L94" s="231"/>
      <c r="M94" s="227"/>
      <c r="N94" s="231"/>
      <c r="O94" s="231"/>
      <c r="P94" s="231"/>
      <c r="Q94" s="86"/>
    </row>
    <row r="95" spans="1:17" s="688" customFormat="1" ht="21.75" x14ac:dyDescent="0.2">
      <c r="A95" s="869" t="s">
        <v>1531</v>
      </c>
      <c r="B95" s="869"/>
      <c r="C95" s="869"/>
      <c r="D95" s="869"/>
      <c r="E95" s="686">
        <f>SUM(E87:E94)</f>
        <v>143176</v>
      </c>
      <c r="F95" s="686"/>
      <c r="G95" s="686">
        <f>SUM(G87:G94)</f>
        <v>22908.160000000003</v>
      </c>
      <c r="H95" s="686">
        <f>SUM(H87:H94)</f>
        <v>0</v>
      </c>
      <c r="I95" s="686"/>
      <c r="J95" s="686">
        <f>SUM(J87:J94)</f>
        <v>11454.080000000002</v>
      </c>
      <c r="K95" s="686"/>
      <c r="L95" s="686">
        <f>SUM(L87:L94)</f>
        <v>7158.8</v>
      </c>
      <c r="M95" s="686"/>
      <c r="N95" s="686">
        <f>SUM(N87:N94)</f>
        <v>4295.28</v>
      </c>
      <c r="O95" s="686">
        <f>SUM(O87:O94)</f>
        <v>22908.160000000003</v>
      </c>
      <c r="P95" s="686">
        <f>SUM(P87:P94)</f>
        <v>120267.84</v>
      </c>
      <c r="Q95" s="687"/>
    </row>
    <row r="96" spans="1:17" s="447" customFormat="1" ht="23.25" x14ac:dyDescent="0.2">
      <c r="A96" s="695" t="s">
        <v>554</v>
      </c>
      <c r="B96" s="681"/>
      <c r="C96" s="681"/>
      <c r="D96" s="682"/>
      <c r="E96" s="683"/>
      <c r="F96" s="684"/>
      <c r="G96" s="691"/>
      <c r="H96" s="691"/>
      <c r="I96" s="692"/>
      <c r="J96" s="691"/>
      <c r="K96" s="692"/>
      <c r="L96" s="691"/>
      <c r="M96" s="692"/>
      <c r="N96" s="691"/>
      <c r="O96" s="691"/>
      <c r="P96" s="691"/>
      <c r="Q96" s="693"/>
    </row>
    <row r="97" spans="1:17" s="229" customFormat="1" ht="21" x14ac:dyDescent="0.2">
      <c r="A97" s="568"/>
      <c r="B97" s="225" t="s">
        <v>4663</v>
      </c>
      <c r="C97" s="225" t="s">
        <v>4664</v>
      </c>
      <c r="D97" s="225" t="s">
        <v>4665</v>
      </c>
      <c r="E97" s="720">
        <v>27900</v>
      </c>
      <c r="F97" s="460">
        <v>0.06</v>
      </c>
      <c r="G97" s="231">
        <v>0</v>
      </c>
      <c r="H97" s="231">
        <f>+E97*F97/F97</f>
        <v>27900</v>
      </c>
      <c r="I97" s="462">
        <v>2.5000000000000001E-2</v>
      </c>
      <c r="J97" s="231">
        <f>E97*I97/F97</f>
        <v>11625</v>
      </c>
      <c r="K97" s="227">
        <v>0.02</v>
      </c>
      <c r="L97" s="231">
        <f>+E97*K97/F97</f>
        <v>9300</v>
      </c>
      <c r="M97" s="462">
        <v>1.4999999999999999E-2</v>
      </c>
      <c r="N97" s="231">
        <f>+E97*M97/F97</f>
        <v>6975</v>
      </c>
      <c r="O97" s="231">
        <f>SUM(J97+L97+N97)</f>
        <v>27900</v>
      </c>
      <c r="P97" s="231">
        <f>+E97-O97</f>
        <v>0</v>
      </c>
    </row>
    <row r="98" spans="1:17" s="229" customFormat="1" ht="21" x14ac:dyDescent="0.2">
      <c r="A98" s="220"/>
      <c r="B98" s="220"/>
      <c r="C98" s="220"/>
      <c r="D98" s="335"/>
      <c r="E98" s="230"/>
      <c r="F98" s="461"/>
      <c r="G98" s="231"/>
      <c r="H98" s="231"/>
      <c r="I98" s="227"/>
      <c r="J98" s="231"/>
      <c r="K98" s="227"/>
      <c r="L98" s="231"/>
      <c r="M98" s="227"/>
      <c r="N98" s="231"/>
      <c r="O98" s="231"/>
      <c r="P98" s="231"/>
      <c r="Q98" s="86"/>
    </row>
    <row r="99" spans="1:17" s="688" customFormat="1" ht="21.75" x14ac:dyDescent="0.2">
      <c r="A99" s="869" t="s">
        <v>1621</v>
      </c>
      <c r="B99" s="869"/>
      <c r="C99" s="869"/>
      <c r="D99" s="869"/>
      <c r="E99" s="686">
        <f>SUM(E97:E98)</f>
        <v>27900</v>
      </c>
      <c r="F99" s="686"/>
      <c r="G99" s="686">
        <f>SUM(G97:G98)</f>
        <v>0</v>
      </c>
      <c r="H99" s="686">
        <f>SUM(H97:H98)</f>
        <v>27900</v>
      </c>
      <c r="I99" s="686"/>
      <c r="J99" s="686">
        <f>SUM(J97:J98)</f>
        <v>11625</v>
      </c>
      <c r="K99" s="686"/>
      <c r="L99" s="686">
        <f>SUM(L97:L98)</f>
        <v>9300</v>
      </c>
      <c r="M99" s="686"/>
      <c r="N99" s="686">
        <f>SUM(N97:N98)</f>
        <v>6975</v>
      </c>
      <c r="O99" s="686">
        <f>SUM(O97:O98)</f>
        <v>27900</v>
      </c>
      <c r="P99" s="686">
        <f>SUM(P97:P98)</f>
        <v>0</v>
      </c>
      <c r="Q99" s="687"/>
    </row>
    <row r="100" spans="1:17" s="447" customFormat="1" ht="23.25" x14ac:dyDescent="0.2">
      <c r="A100" s="681" t="s">
        <v>565</v>
      </c>
      <c r="B100" s="681"/>
      <c r="C100" s="681"/>
      <c r="D100" s="682"/>
      <c r="E100" s="683"/>
      <c r="F100" s="684"/>
      <c r="G100" s="691"/>
      <c r="H100" s="691"/>
      <c r="I100" s="692"/>
      <c r="J100" s="691"/>
      <c r="K100" s="692"/>
      <c r="L100" s="691"/>
      <c r="M100" s="692"/>
      <c r="N100" s="691"/>
      <c r="O100" s="691"/>
      <c r="P100" s="691"/>
      <c r="Q100" s="693"/>
    </row>
    <row r="101" spans="1:17" s="229" customFormat="1" ht="21" x14ac:dyDescent="0.2">
      <c r="A101" s="568"/>
      <c r="B101" s="225" t="s">
        <v>4381</v>
      </c>
      <c r="C101" s="225" t="s">
        <v>4382</v>
      </c>
      <c r="D101" s="225" t="s">
        <v>4383</v>
      </c>
      <c r="E101" s="720">
        <v>12766</v>
      </c>
      <c r="F101" s="460">
        <v>0.06</v>
      </c>
      <c r="G101" s="231">
        <v>0</v>
      </c>
      <c r="H101" s="231">
        <f>+E101*F101</f>
        <v>765.95999999999992</v>
      </c>
      <c r="I101" s="462">
        <v>2.5000000000000001E-2</v>
      </c>
      <c r="J101" s="231">
        <f t="shared" ref="J101:J106" si="23">E101*I101</f>
        <v>319.15000000000003</v>
      </c>
      <c r="K101" s="227">
        <v>0.02</v>
      </c>
      <c r="L101" s="231">
        <f t="shared" ref="L101:L106" si="24">+E101*K101</f>
        <v>255.32</v>
      </c>
      <c r="M101" s="462">
        <v>1.4999999999999999E-2</v>
      </c>
      <c r="N101" s="231">
        <f t="shared" ref="N101:N106" si="25">+E101*M101</f>
        <v>191.48999999999998</v>
      </c>
      <c r="O101" s="231">
        <f t="shared" ref="O101:O106" si="26">SUM(J101+L101+N101)</f>
        <v>765.96</v>
      </c>
      <c r="P101" s="231">
        <f t="shared" ref="P101:P106" si="27">+E101-O101</f>
        <v>12000.04</v>
      </c>
    </row>
    <row r="102" spans="1:17" s="229" customFormat="1" ht="21" x14ac:dyDescent="0.2">
      <c r="A102" s="568"/>
      <c r="B102" s="225" t="s">
        <v>4409</v>
      </c>
      <c r="C102" s="225" t="s">
        <v>4424</v>
      </c>
      <c r="D102" s="225" t="s">
        <v>4425</v>
      </c>
      <c r="E102" s="720">
        <v>15800</v>
      </c>
      <c r="F102" s="460">
        <v>0.06</v>
      </c>
      <c r="G102" s="231">
        <v>0</v>
      </c>
      <c r="H102" s="231">
        <f>+E102*F102</f>
        <v>948</v>
      </c>
      <c r="I102" s="462">
        <v>2.5000000000000001E-2</v>
      </c>
      <c r="J102" s="231">
        <f t="shared" si="23"/>
        <v>395</v>
      </c>
      <c r="K102" s="227">
        <v>0.02</v>
      </c>
      <c r="L102" s="231">
        <f t="shared" si="24"/>
        <v>316</v>
      </c>
      <c r="M102" s="462">
        <v>1.4999999999999999E-2</v>
      </c>
      <c r="N102" s="231">
        <f t="shared" si="25"/>
        <v>237</v>
      </c>
      <c r="O102" s="231">
        <f t="shared" si="26"/>
        <v>948</v>
      </c>
      <c r="P102" s="231">
        <f t="shared" si="27"/>
        <v>14852</v>
      </c>
    </row>
    <row r="103" spans="1:17" s="229" customFormat="1" ht="21" x14ac:dyDescent="0.2">
      <c r="A103" s="568"/>
      <c r="B103" s="225" t="s">
        <v>4426</v>
      </c>
      <c r="C103" s="225" t="s">
        <v>4427</v>
      </c>
      <c r="D103" s="225" t="s">
        <v>4428</v>
      </c>
      <c r="E103" s="720">
        <v>4389</v>
      </c>
      <c r="F103" s="460">
        <v>0.16</v>
      </c>
      <c r="G103" s="231">
        <f>+E103*F103</f>
        <v>702.24</v>
      </c>
      <c r="H103" s="231">
        <v>0</v>
      </c>
      <c r="I103" s="227">
        <v>0.08</v>
      </c>
      <c r="J103" s="231">
        <f t="shared" si="23"/>
        <v>351.12</v>
      </c>
      <c r="K103" s="227">
        <v>0.05</v>
      </c>
      <c r="L103" s="231">
        <f t="shared" si="24"/>
        <v>219.45000000000002</v>
      </c>
      <c r="M103" s="227">
        <v>0.03</v>
      </c>
      <c r="N103" s="231">
        <f t="shared" si="25"/>
        <v>131.66999999999999</v>
      </c>
      <c r="O103" s="231">
        <f t="shared" si="26"/>
        <v>702.24</v>
      </c>
      <c r="P103" s="231">
        <f t="shared" si="27"/>
        <v>3686.76</v>
      </c>
    </row>
    <row r="104" spans="1:17" s="229" customFormat="1" ht="21" x14ac:dyDescent="0.2">
      <c r="A104" s="568"/>
      <c r="B104" s="225" t="s">
        <v>4485</v>
      </c>
      <c r="C104" s="225" t="s">
        <v>4486</v>
      </c>
      <c r="D104" s="225" t="s">
        <v>4487</v>
      </c>
      <c r="E104" s="720">
        <v>21000</v>
      </c>
      <c r="F104" s="460">
        <v>0.06</v>
      </c>
      <c r="G104" s="231">
        <v>0</v>
      </c>
      <c r="H104" s="231">
        <f>+E104*F104</f>
        <v>1260</v>
      </c>
      <c r="I104" s="462">
        <v>2.5000000000000001E-2</v>
      </c>
      <c r="J104" s="231">
        <f t="shared" si="23"/>
        <v>525</v>
      </c>
      <c r="K104" s="227">
        <v>0.02</v>
      </c>
      <c r="L104" s="231">
        <f t="shared" si="24"/>
        <v>420</v>
      </c>
      <c r="M104" s="462">
        <v>1.4999999999999999E-2</v>
      </c>
      <c r="N104" s="231">
        <f t="shared" si="25"/>
        <v>315</v>
      </c>
      <c r="O104" s="231">
        <f t="shared" si="26"/>
        <v>1260</v>
      </c>
      <c r="P104" s="231">
        <f t="shared" si="27"/>
        <v>19740</v>
      </c>
    </row>
    <row r="105" spans="1:17" s="229" customFormat="1" ht="21" x14ac:dyDescent="0.2">
      <c r="A105" s="568"/>
      <c r="B105" s="225" t="s">
        <v>4488</v>
      </c>
      <c r="C105" s="225" t="s">
        <v>4489</v>
      </c>
      <c r="D105" s="225" t="s">
        <v>4490</v>
      </c>
      <c r="E105" s="720">
        <v>16000</v>
      </c>
      <c r="F105" s="460">
        <v>0.16</v>
      </c>
      <c r="G105" s="231">
        <f>+E105*F105</f>
        <v>2560</v>
      </c>
      <c r="H105" s="231">
        <v>0</v>
      </c>
      <c r="I105" s="227">
        <v>0.08</v>
      </c>
      <c r="J105" s="231">
        <f t="shared" si="23"/>
        <v>1280</v>
      </c>
      <c r="K105" s="227">
        <v>0.05</v>
      </c>
      <c r="L105" s="231">
        <f t="shared" si="24"/>
        <v>800</v>
      </c>
      <c r="M105" s="227">
        <v>0.03</v>
      </c>
      <c r="N105" s="231">
        <f t="shared" si="25"/>
        <v>480</v>
      </c>
      <c r="O105" s="231">
        <f t="shared" si="26"/>
        <v>2560</v>
      </c>
      <c r="P105" s="231">
        <f t="shared" si="27"/>
        <v>13440</v>
      </c>
    </row>
    <row r="106" spans="1:17" s="229" customFormat="1" ht="21" x14ac:dyDescent="0.2">
      <c r="A106" s="568"/>
      <c r="B106" s="225" t="s">
        <v>4546</v>
      </c>
      <c r="C106" s="225" t="s">
        <v>4552</v>
      </c>
      <c r="D106" s="225" t="s">
        <v>4553</v>
      </c>
      <c r="E106" s="720">
        <v>30500</v>
      </c>
      <c r="F106" s="460">
        <v>0.16</v>
      </c>
      <c r="G106" s="231">
        <f>+E106*F106</f>
        <v>4880</v>
      </c>
      <c r="H106" s="231">
        <v>0</v>
      </c>
      <c r="I106" s="227">
        <v>0.08</v>
      </c>
      <c r="J106" s="231">
        <f t="shared" si="23"/>
        <v>2440</v>
      </c>
      <c r="K106" s="227">
        <v>0.05</v>
      </c>
      <c r="L106" s="231">
        <f t="shared" si="24"/>
        <v>1525</v>
      </c>
      <c r="M106" s="227">
        <v>0.03</v>
      </c>
      <c r="N106" s="231">
        <f t="shared" si="25"/>
        <v>915</v>
      </c>
      <c r="O106" s="231">
        <f t="shared" si="26"/>
        <v>4880</v>
      </c>
      <c r="P106" s="231">
        <f t="shared" si="27"/>
        <v>25620</v>
      </c>
    </row>
    <row r="107" spans="1:17" s="229" customFormat="1" ht="21" x14ac:dyDescent="0.2">
      <c r="A107" s="568"/>
      <c r="B107" s="225" t="s">
        <v>4603</v>
      </c>
      <c r="C107" s="225" t="s">
        <v>4604</v>
      </c>
      <c r="D107" s="225" t="s">
        <v>4605</v>
      </c>
      <c r="E107" s="720">
        <v>686700</v>
      </c>
      <c r="F107" s="460">
        <v>0.16</v>
      </c>
      <c r="G107" s="231">
        <f>+E107*F107</f>
        <v>109872</v>
      </c>
      <c r="H107" s="231">
        <v>0</v>
      </c>
      <c r="I107" s="227">
        <v>0.08</v>
      </c>
      <c r="J107" s="231">
        <f>E107*I107</f>
        <v>54936</v>
      </c>
      <c r="K107" s="227">
        <v>0.05</v>
      </c>
      <c r="L107" s="231">
        <f>+E107*K107</f>
        <v>34335</v>
      </c>
      <c r="M107" s="227">
        <v>0.03</v>
      </c>
      <c r="N107" s="231">
        <f>+E107*M107</f>
        <v>20601</v>
      </c>
      <c r="O107" s="231">
        <f>SUM(J107+L107+N107)</f>
        <v>109872</v>
      </c>
      <c r="P107" s="231">
        <f>+E107-O107</f>
        <v>576828</v>
      </c>
    </row>
    <row r="108" spans="1:17" s="229" customFormat="1" ht="21" x14ac:dyDescent="0.2">
      <c r="A108" s="568"/>
      <c r="B108" s="225" t="s">
        <v>4594</v>
      </c>
      <c r="C108" s="225" t="s">
        <v>4606</v>
      </c>
      <c r="D108" s="225" t="s">
        <v>4607</v>
      </c>
      <c r="E108" s="720">
        <v>107120</v>
      </c>
      <c r="F108" s="460">
        <v>0.16</v>
      </c>
      <c r="G108" s="231">
        <f>+E108*F108</f>
        <v>17139.2</v>
      </c>
      <c r="H108" s="231">
        <v>0</v>
      </c>
      <c r="I108" s="227">
        <v>0.08</v>
      </c>
      <c r="J108" s="231">
        <f>E108*I108</f>
        <v>8569.6</v>
      </c>
      <c r="K108" s="227">
        <v>0.05</v>
      </c>
      <c r="L108" s="231">
        <f>+E108*K108</f>
        <v>5356</v>
      </c>
      <c r="M108" s="227">
        <v>0.03</v>
      </c>
      <c r="N108" s="231">
        <f>+E108*M108</f>
        <v>3213.6</v>
      </c>
      <c r="O108" s="231">
        <f>SUM(J108+L108+N108)</f>
        <v>17139.2</v>
      </c>
      <c r="P108" s="231">
        <f>+E108-O108</f>
        <v>89980.800000000003</v>
      </c>
    </row>
    <row r="109" spans="1:17" s="229" customFormat="1" ht="21" x14ac:dyDescent="0.2">
      <c r="A109" s="568"/>
      <c r="B109" s="225" t="s">
        <v>4666</v>
      </c>
      <c r="C109" s="225" t="s">
        <v>4667</v>
      </c>
      <c r="D109" s="225" t="s">
        <v>4668</v>
      </c>
      <c r="E109" s="720">
        <v>73670</v>
      </c>
      <c r="F109" s="460">
        <v>0.16</v>
      </c>
      <c r="G109" s="231">
        <f>+E109*F109</f>
        <v>11787.2</v>
      </c>
      <c r="H109" s="231">
        <v>0</v>
      </c>
      <c r="I109" s="227">
        <v>0.08</v>
      </c>
      <c r="J109" s="231">
        <f>E109*I109</f>
        <v>5893.6</v>
      </c>
      <c r="K109" s="227">
        <v>0.05</v>
      </c>
      <c r="L109" s="231">
        <f>+E109*K109</f>
        <v>3683.5</v>
      </c>
      <c r="M109" s="227">
        <v>0.03</v>
      </c>
      <c r="N109" s="231">
        <f>+E109*M109</f>
        <v>2210.1</v>
      </c>
      <c r="O109" s="231">
        <f>SUM(J109+L109+N109)</f>
        <v>11787.2</v>
      </c>
      <c r="P109" s="231">
        <f>+E109-O109</f>
        <v>61882.8</v>
      </c>
    </row>
    <row r="110" spans="1:17" s="229" customFormat="1" ht="21" x14ac:dyDescent="0.2">
      <c r="A110" s="568"/>
      <c r="B110" s="225" t="s">
        <v>4814</v>
      </c>
      <c r="C110" s="225" t="s">
        <v>4815</v>
      </c>
      <c r="D110" s="225" t="s">
        <v>4816</v>
      </c>
      <c r="E110" s="720">
        <v>66000</v>
      </c>
      <c r="F110" s="739">
        <v>0.06</v>
      </c>
      <c r="G110" s="231">
        <v>0</v>
      </c>
      <c r="H110" s="231">
        <f>+E110*F110</f>
        <v>3960</v>
      </c>
      <c r="I110" s="462">
        <v>2.5000000000000001E-2</v>
      </c>
      <c r="J110" s="231">
        <f>E110*I110</f>
        <v>1650</v>
      </c>
      <c r="K110" s="227">
        <v>0.02</v>
      </c>
      <c r="L110" s="231">
        <f>+E110*K110</f>
        <v>1320</v>
      </c>
      <c r="M110" s="462">
        <v>1.4999999999999999E-2</v>
      </c>
      <c r="N110" s="231">
        <f>+E110*M110</f>
        <v>990</v>
      </c>
      <c r="O110" s="231">
        <f>SUM(J110+L110+N110)</f>
        <v>3960</v>
      </c>
      <c r="P110" s="231">
        <f>+E110-O110</f>
        <v>62040</v>
      </c>
    </row>
    <row r="111" spans="1:17" s="229" customFormat="1" ht="21" x14ac:dyDescent="0.2">
      <c r="A111" s="568"/>
      <c r="B111" s="225" t="s">
        <v>4893</v>
      </c>
      <c r="C111" s="225" t="s">
        <v>4894</v>
      </c>
      <c r="D111" s="225" t="s">
        <v>4895</v>
      </c>
      <c r="E111" s="720">
        <v>65000</v>
      </c>
      <c r="F111" s="739">
        <v>0.16</v>
      </c>
      <c r="G111" s="231">
        <f>+E111*F111</f>
        <v>10400</v>
      </c>
      <c r="H111" s="231">
        <v>0</v>
      </c>
      <c r="I111" s="227">
        <v>0.08</v>
      </c>
      <c r="J111" s="231">
        <f>E111*I111</f>
        <v>5200</v>
      </c>
      <c r="K111" s="227">
        <v>0.05</v>
      </c>
      <c r="L111" s="231">
        <f>+E111*K111</f>
        <v>3250</v>
      </c>
      <c r="M111" s="227">
        <v>0.03</v>
      </c>
      <c r="N111" s="231">
        <f>+E111*M111</f>
        <v>1950</v>
      </c>
      <c r="O111" s="231">
        <f>SUM(J111+L111+N111)</f>
        <v>10400</v>
      </c>
      <c r="P111" s="231">
        <f>+E111-O111</f>
        <v>54600</v>
      </c>
    </row>
    <row r="112" spans="1:17" s="229" customFormat="1" ht="21" x14ac:dyDescent="0.2">
      <c r="A112" s="220"/>
      <c r="B112" s="220"/>
      <c r="C112" s="220"/>
      <c r="D112" s="335"/>
      <c r="E112" s="221"/>
      <c r="F112" s="461"/>
      <c r="G112" s="231"/>
      <c r="H112" s="231"/>
      <c r="I112" s="227"/>
      <c r="J112" s="231"/>
      <c r="K112" s="227"/>
      <c r="L112" s="231"/>
      <c r="M112" s="227"/>
      <c r="N112" s="231"/>
      <c r="O112" s="231"/>
      <c r="P112" s="231"/>
      <c r="Q112" s="86"/>
    </row>
    <row r="113" spans="1:19" s="688" customFormat="1" ht="21.75" x14ac:dyDescent="0.2">
      <c r="A113" s="869" t="s">
        <v>1617</v>
      </c>
      <c r="B113" s="869"/>
      <c r="C113" s="869"/>
      <c r="D113" s="869"/>
      <c r="E113" s="686">
        <f>SUM(E101:E112)</f>
        <v>1098945</v>
      </c>
      <c r="F113" s="686"/>
      <c r="G113" s="686">
        <f>SUM(G101:G112)</f>
        <v>157340.64000000001</v>
      </c>
      <c r="H113" s="686">
        <f>SUM(H101:H112)</f>
        <v>6933.96</v>
      </c>
      <c r="I113" s="686"/>
      <c r="J113" s="686">
        <f>SUM(J101:J112)</f>
        <v>81559.470000000016</v>
      </c>
      <c r="K113" s="686"/>
      <c r="L113" s="686">
        <f>SUM(L101:L112)</f>
        <v>51480.27</v>
      </c>
      <c r="M113" s="686"/>
      <c r="N113" s="686">
        <f>SUM(N101:N112)</f>
        <v>31234.859999999997</v>
      </c>
      <c r="O113" s="686">
        <f>SUM(O101:O112)</f>
        <v>164274.6</v>
      </c>
      <c r="P113" s="686">
        <f>SUM(P101:P112)</f>
        <v>934670.40000000014</v>
      </c>
      <c r="Q113" s="687"/>
    </row>
    <row r="114" spans="1:19" s="447" customFormat="1" ht="23.25" x14ac:dyDescent="0.2">
      <c r="A114" s="681" t="s">
        <v>1735</v>
      </c>
      <c r="B114" s="681"/>
      <c r="C114" s="681"/>
      <c r="D114" s="682"/>
      <c r="E114" s="683"/>
      <c r="F114" s="684"/>
      <c r="G114" s="691"/>
      <c r="H114" s="691"/>
      <c r="I114" s="692"/>
      <c r="J114" s="691"/>
      <c r="K114" s="692"/>
      <c r="L114" s="691"/>
      <c r="M114" s="692"/>
      <c r="N114" s="691"/>
      <c r="O114" s="691"/>
      <c r="P114" s="691"/>
      <c r="Q114" s="693"/>
    </row>
    <row r="115" spans="1:19" s="229" customFormat="1" ht="21" x14ac:dyDescent="0.2">
      <c r="A115" s="568"/>
      <c r="B115" s="225" t="s">
        <v>4343</v>
      </c>
      <c r="C115" s="225" t="s">
        <v>4344</v>
      </c>
      <c r="D115" s="225" t="s">
        <v>4345</v>
      </c>
      <c r="E115" s="720">
        <v>41250</v>
      </c>
      <c r="F115" s="460">
        <v>0.06</v>
      </c>
      <c r="G115" s="231">
        <v>0</v>
      </c>
      <c r="H115" s="231">
        <f>SUM(E115*F115/F115)</f>
        <v>41250</v>
      </c>
      <c r="I115" s="462">
        <v>2.5000000000000001E-2</v>
      </c>
      <c r="J115" s="231">
        <f>E115*I115/F115</f>
        <v>17187.5</v>
      </c>
      <c r="K115" s="227">
        <v>0.02</v>
      </c>
      <c r="L115" s="231">
        <f>+E115*K115/F115</f>
        <v>13750</v>
      </c>
      <c r="M115" s="462">
        <v>1.4999999999999999E-2</v>
      </c>
      <c r="N115" s="231">
        <f>+E115*M115/F115</f>
        <v>10312.5</v>
      </c>
      <c r="O115" s="231">
        <f>SUM(J115+L115+N115)</f>
        <v>41250</v>
      </c>
      <c r="P115" s="231">
        <f>+E115-O115</f>
        <v>0</v>
      </c>
    </row>
    <row r="116" spans="1:19" s="229" customFormat="1" ht="21" x14ac:dyDescent="0.2">
      <c r="A116" s="568"/>
      <c r="B116" s="225" t="s">
        <v>4669</v>
      </c>
      <c r="C116" s="225" t="s">
        <v>4670</v>
      </c>
      <c r="D116" s="225" t="s">
        <v>4671</v>
      </c>
      <c r="E116" s="720">
        <v>37500</v>
      </c>
      <c r="F116" s="460">
        <v>0.06</v>
      </c>
      <c r="G116" s="231">
        <v>0</v>
      </c>
      <c r="H116" s="231">
        <f>+E116*F116/F116</f>
        <v>37500</v>
      </c>
      <c r="I116" s="462">
        <v>2.5000000000000001E-2</v>
      </c>
      <c r="J116" s="231">
        <f>E116*I116/F116</f>
        <v>15625</v>
      </c>
      <c r="K116" s="227">
        <v>0.02</v>
      </c>
      <c r="L116" s="231">
        <f>+E116*K116/F116</f>
        <v>12500</v>
      </c>
      <c r="M116" s="462">
        <v>1.4999999999999999E-2</v>
      </c>
      <c r="N116" s="231">
        <f>+E116*M116/F116</f>
        <v>9375</v>
      </c>
      <c r="O116" s="231">
        <f>SUM(J116+L116+N116)</f>
        <v>37500</v>
      </c>
      <c r="P116" s="231">
        <f>+E116-O116</f>
        <v>0</v>
      </c>
    </row>
    <row r="117" spans="1:19" s="229" customFormat="1" ht="21" x14ac:dyDescent="0.2">
      <c r="A117" s="220"/>
      <c r="B117" s="220"/>
      <c r="C117" s="220"/>
      <c r="D117" s="335"/>
      <c r="E117" s="221"/>
      <c r="F117" s="461"/>
      <c r="G117" s="231"/>
      <c r="H117" s="231"/>
      <c r="I117" s="227"/>
      <c r="J117" s="231"/>
      <c r="K117" s="227"/>
      <c r="L117" s="231"/>
      <c r="M117" s="227"/>
      <c r="N117" s="231"/>
      <c r="O117" s="231"/>
      <c r="P117" s="231"/>
      <c r="Q117" s="86"/>
    </row>
    <row r="118" spans="1:19" s="688" customFormat="1" ht="21.75" x14ac:dyDescent="0.2">
      <c r="A118" s="869" t="s">
        <v>1762</v>
      </c>
      <c r="B118" s="869"/>
      <c r="C118" s="869"/>
      <c r="D118" s="869"/>
      <c r="E118" s="686">
        <f>SUM(E115:E117)</f>
        <v>78750</v>
      </c>
      <c r="F118" s="686"/>
      <c r="G118" s="686">
        <f>SUM(G115:G117)</f>
        <v>0</v>
      </c>
      <c r="H118" s="686">
        <f>SUM(H115:H117)</f>
        <v>78750</v>
      </c>
      <c r="I118" s="686"/>
      <c r="J118" s="686">
        <f>SUM(J115:J117)</f>
        <v>32812.5</v>
      </c>
      <c r="K118" s="686"/>
      <c r="L118" s="686">
        <f>SUM(L115:L117)</f>
        <v>26250</v>
      </c>
      <c r="M118" s="686"/>
      <c r="N118" s="686">
        <f>SUM(N115:N117)</f>
        <v>19687.5</v>
      </c>
      <c r="O118" s="686">
        <f>SUM(O115:O117)</f>
        <v>78750</v>
      </c>
      <c r="P118" s="686">
        <f>SUM(P115:P117)</f>
        <v>0</v>
      </c>
      <c r="Q118" s="687"/>
    </row>
    <row r="119" spans="1:19" s="447" customFormat="1" ht="23.25" x14ac:dyDescent="0.2">
      <c r="A119" s="681" t="s">
        <v>2497</v>
      </c>
      <c r="B119" s="681"/>
      <c r="C119" s="681"/>
      <c r="D119" s="682"/>
      <c r="E119" s="683"/>
      <c r="F119" s="684"/>
      <c r="G119" s="691"/>
      <c r="H119" s="691"/>
      <c r="I119" s="692"/>
      <c r="J119" s="691"/>
      <c r="K119" s="692"/>
      <c r="L119" s="691"/>
      <c r="M119" s="692"/>
      <c r="N119" s="691"/>
      <c r="O119" s="691"/>
      <c r="P119" s="691"/>
      <c r="Q119" s="693"/>
    </row>
    <row r="120" spans="1:19" s="229" customFormat="1" ht="21" x14ac:dyDescent="0.2">
      <c r="A120" s="568"/>
      <c r="B120" s="568" t="s">
        <v>4272</v>
      </c>
      <c r="C120" s="568" t="s">
        <v>4273</v>
      </c>
      <c r="D120" s="225" t="s">
        <v>4274</v>
      </c>
      <c r="E120" s="720">
        <v>40500</v>
      </c>
      <c r="F120" s="460">
        <v>0.06</v>
      </c>
      <c r="G120" s="231">
        <v>0</v>
      </c>
      <c r="H120" s="231">
        <f>SUM(E120)</f>
        <v>40500</v>
      </c>
      <c r="I120" s="462">
        <v>2.5000000000000001E-2</v>
      </c>
      <c r="J120" s="231">
        <f>E120*I120/F120</f>
        <v>16875</v>
      </c>
      <c r="K120" s="227">
        <v>0.02</v>
      </c>
      <c r="L120" s="231">
        <f>E120*K120/F120</f>
        <v>13500</v>
      </c>
      <c r="M120" s="462">
        <v>1.4999999999999999E-2</v>
      </c>
      <c r="N120" s="231">
        <f>E120*M120/F120</f>
        <v>10125</v>
      </c>
      <c r="O120" s="231">
        <f>SUM(J120+L120+N120)</f>
        <v>40500</v>
      </c>
      <c r="P120" s="231">
        <f>+E120-O120</f>
        <v>0</v>
      </c>
    </row>
    <row r="121" spans="1:19" s="229" customFormat="1" ht="21" x14ac:dyDescent="0.2">
      <c r="A121" s="568"/>
      <c r="B121" s="225" t="s">
        <v>4656</v>
      </c>
      <c r="C121" s="225" t="s">
        <v>4672</v>
      </c>
      <c r="D121" s="225" t="s">
        <v>4673</v>
      </c>
      <c r="E121" s="720">
        <v>95160</v>
      </c>
      <c r="F121" s="460">
        <v>0.06</v>
      </c>
      <c r="G121" s="231">
        <v>0</v>
      </c>
      <c r="H121" s="231">
        <f>+E121*F121</f>
        <v>5709.5999999999995</v>
      </c>
      <c r="I121" s="462">
        <v>2.5000000000000001E-2</v>
      </c>
      <c r="J121" s="231">
        <f>E121*I121</f>
        <v>2379</v>
      </c>
      <c r="K121" s="227">
        <v>0.02</v>
      </c>
      <c r="L121" s="231">
        <f>+E121*K121</f>
        <v>1903.2</v>
      </c>
      <c r="M121" s="462">
        <v>1.4999999999999999E-2</v>
      </c>
      <c r="N121" s="231">
        <f>+E121*M121</f>
        <v>1427.3999999999999</v>
      </c>
      <c r="O121" s="231">
        <f>SUM(J121+L121+N121)</f>
        <v>5709.5999999999995</v>
      </c>
      <c r="P121" s="231">
        <f>+E121-O121</f>
        <v>89450.4</v>
      </c>
    </row>
    <row r="122" spans="1:19" s="229" customFormat="1" ht="21" x14ac:dyDescent="0.2">
      <c r="A122" s="568"/>
      <c r="B122" s="225" t="s">
        <v>4817</v>
      </c>
      <c r="C122" s="225" t="s">
        <v>4818</v>
      </c>
      <c r="D122" s="225" t="s">
        <v>4819</v>
      </c>
      <c r="E122" s="720">
        <v>63440</v>
      </c>
      <c r="F122" s="739">
        <v>0.06</v>
      </c>
      <c r="G122" s="231">
        <v>0</v>
      </c>
      <c r="H122" s="231">
        <f>+E122*F122</f>
        <v>3806.3999999999996</v>
      </c>
      <c r="I122" s="462">
        <v>2.5000000000000001E-2</v>
      </c>
      <c r="J122" s="231">
        <f>E122*I122</f>
        <v>1586</v>
      </c>
      <c r="K122" s="227">
        <v>0.02</v>
      </c>
      <c r="L122" s="231">
        <f>+E122*K122</f>
        <v>1268.8</v>
      </c>
      <c r="M122" s="462">
        <v>1.4999999999999999E-2</v>
      </c>
      <c r="N122" s="231">
        <f>+E122*M122</f>
        <v>951.59999999999991</v>
      </c>
      <c r="O122" s="231">
        <f>SUM(J122+L122+N122)</f>
        <v>3806.4</v>
      </c>
      <c r="P122" s="231">
        <f>+E122-O122</f>
        <v>59633.599999999999</v>
      </c>
    </row>
    <row r="123" spans="1:19" s="229" customFormat="1" ht="21" x14ac:dyDescent="0.2">
      <c r="A123" s="225"/>
      <c r="B123" s="225"/>
      <c r="C123" s="225"/>
      <c r="D123" s="336"/>
      <c r="E123" s="231"/>
      <c r="F123" s="460"/>
      <c r="G123" s="231"/>
      <c r="H123" s="231"/>
      <c r="I123" s="462"/>
      <c r="J123" s="231"/>
      <c r="K123" s="227"/>
      <c r="L123" s="231"/>
      <c r="M123" s="462"/>
      <c r="N123" s="231"/>
      <c r="O123" s="231"/>
      <c r="P123" s="231"/>
      <c r="Q123" s="86"/>
      <c r="R123" s="736"/>
      <c r="S123" s="736"/>
    </row>
    <row r="124" spans="1:19" s="688" customFormat="1" ht="21.75" x14ac:dyDescent="0.2">
      <c r="A124" s="869" t="s">
        <v>2514</v>
      </c>
      <c r="B124" s="869"/>
      <c r="C124" s="869"/>
      <c r="D124" s="869"/>
      <c r="E124" s="686">
        <f>SUM(E120:E123)</f>
        <v>199100</v>
      </c>
      <c r="F124" s="686"/>
      <c r="G124" s="686">
        <f>SUM(G120:G123)</f>
        <v>0</v>
      </c>
      <c r="H124" s="686">
        <f>SUM(H120:H123)</f>
        <v>50016</v>
      </c>
      <c r="I124" s="686"/>
      <c r="J124" s="686">
        <f>SUM(J120:J123)</f>
        <v>20840</v>
      </c>
      <c r="K124" s="686"/>
      <c r="L124" s="686">
        <f>SUM(L120:L123)</f>
        <v>16672</v>
      </c>
      <c r="M124" s="686"/>
      <c r="N124" s="686">
        <f>SUM(N120:N123)</f>
        <v>12504</v>
      </c>
      <c r="O124" s="686">
        <f>SUM(O120:O123)</f>
        <v>50016</v>
      </c>
      <c r="P124" s="686">
        <f>SUM(P120:P123)</f>
        <v>149084</v>
      </c>
      <c r="Q124" s="687"/>
    </row>
    <row r="125" spans="1:19" s="447" customFormat="1" ht="23.25" x14ac:dyDescent="0.2">
      <c r="A125" s="681" t="s">
        <v>2515</v>
      </c>
      <c r="B125" s="681"/>
      <c r="C125" s="681"/>
      <c r="D125" s="682"/>
      <c r="E125" s="683"/>
      <c r="F125" s="684"/>
      <c r="G125" s="691"/>
      <c r="H125" s="691"/>
      <c r="I125" s="692"/>
      <c r="J125" s="691"/>
      <c r="K125" s="692"/>
      <c r="L125" s="691"/>
      <c r="M125" s="692"/>
      <c r="N125" s="691"/>
      <c r="O125" s="691"/>
      <c r="P125" s="691"/>
      <c r="Q125" s="693"/>
    </row>
    <row r="126" spans="1:19" s="229" customFormat="1" ht="21" x14ac:dyDescent="0.2">
      <c r="A126" s="220"/>
      <c r="B126" s="220"/>
      <c r="C126" s="220"/>
      <c r="D126" s="335"/>
      <c r="E126" s="230"/>
      <c r="F126" s="461"/>
      <c r="G126" s="231"/>
      <c r="H126" s="231"/>
      <c r="I126" s="227"/>
      <c r="J126" s="231"/>
      <c r="K126" s="227"/>
      <c r="L126" s="231"/>
      <c r="M126" s="227"/>
      <c r="N126" s="231"/>
      <c r="O126" s="231"/>
      <c r="P126" s="231"/>
      <c r="Q126" s="86"/>
    </row>
    <row r="127" spans="1:19" s="229" customFormat="1" ht="21" x14ac:dyDescent="0.2">
      <c r="A127" s="220"/>
      <c r="B127" s="220"/>
      <c r="C127" s="220"/>
      <c r="D127" s="335"/>
      <c r="E127" s="221"/>
      <c r="F127" s="461"/>
      <c r="G127" s="231"/>
      <c r="H127" s="231"/>
      <c r="I127" s="227"/>
      <c r="J127" s="231"/>
      <c r="K127" s="227"/>
      <c r="L127" s="231"/>
      <c r="M127" s="227"/>
      <c r="N127" s="231"/>
      <c r="O127" s="231"/>
      <c r="P127" s="231"/>
      <c r="Q127" s="86"/>
    </row>
    <row r="128" spans="1:19" s="688" customFormat="1" ht="21.75" x14ac:dyDescent="0.2">
      <c r="A128" s="869" t="s">
        <v>2521</v>
      </c>
      <c r="B128" s="869"/>
      <c r="C128" s="869"/>
      <c r="D128" s="869"/>
      <c r="E128" s="686">
        <f>SUM(E126:E127)</f>
        <v>0</v>
      </c>
      <c r="F128" s="686"/>
      <c r="G128" s="686">
        <f t="shared" ref="G128:P128" si="28">SUM(G126:G127)</f>
        <v>0</v>
      </c>
      <c r="H128" s="686">
        <f t="shared" si="28"/>
        <v>0</v>
      </c>
      <c r="I128" s="686"/>
      <c r="J128" s="686">
        <f t="shared" si="28"/>
        <v>0</v>
      </c>
      <c r="K128" s="686"/>
      <c r="L128" s="686">
        <f t="shared" si="28"/>
        <v>0</v>
      </c>
      <c r="M128" s="686"/>
      <c r="N128" s="686">
        <f t="shared" si="28"/>
        <v>0</v>
      </c>
      <c r="O128" s="686">
        <f t="shared" si="28"/>
        <v>0</v>
      </c>
      <c r="P128" s="686">
        <f t="shared" si="28"/>
        <v>0</v>
      </c>
      <c r="Q128" s="687"/>
    </row>
    <row r="129" spans="1:17" s="447" customFormat="1" ht="23.25" x14ac:dyDescent="0.2">
      <c r="A129" s="680" t="s">
        <v>48</v>
      </c>
      <c r="B129" s="680"/>
      <c r="C129" s="681"/>
      <c r="D129" s="682"/>
      <c r="E129" s="683"/>
      <c r="F129" s="684"/>
      <c r="G129" s="691"/>
      <c r="H129" s="691"/>
      <c r="I129" s="692"/>
      <c r="J129" s="691"/>
      <c r="K129" s="692"/>
      <c r="L129" s="691"/>
      <c r="M129" s="692"/>
      <c r="N129" s="691"/>
      <c r="O129" s="691"/>
      <c r="P129" s="691"/>
      <c r="Q129" s="693"/>
    </row>
    <row r="130" spans="1:17" s="229" customFormat="1" ht="21" x14ac:dyDescent="0.2">
      <c r="A130" s="568"/>
      <c r="B130" s="568" t="s">
        <v>4275</v>
      </c>
      <c r="C130" s="568" t="s">
        <v>4276</v>
      </c>
      <c r="D130" s="225" t="s">
        <v>4277</v>
      </c>
      <c r="E130" s="720">
        <v>12000</v>
      </c>
      <c r="F130" s="460">
        <v>0.06</v>
      </c>
      <c r="G130" s="231">
        <v>0</v>
      </c>
      <c r="H130" s="231">
        <f>+E130*F130</f>
        <v>720</v>
      </c>
      <c r="I130" s="462">
        <v>2.5000000000000001E-2</v>
      </c>
      <c r="J130" s="231">
        <f t="shared" ref="J130:J142" si="29">E130*I130</f>
        <v>300</v>
      </c>
      <c r="K130" s="227">
        <v>0.02</v>
      </c>
      <c r="L130" s="231">
        <f t="shared" ref="L130:L142" si="30">+E130*K130</f>
        <v>240</v>
      </c>
      <c r="M130" s="462">
        <v>1.4999999999999999E-2</v>
      </c>
      <c r="N130" s="231">
        <f t="shared" ref="N130:N142" si="31">+E130*M130</f>
        <v>180</v>
      </c>
      <c r="O130" s="231">
        <f t="shared" ref="O130:O142" si="32">SUM(J130+L130+N130)</f>
        <v>720</v>
      </c>
      <c r="P130" s="231">
        <f t="shared" ref="P130:P142" si="33">+E130-O130</f>
        <v>11280</v>
      </c>
    </row>
    <row r="131" spans="1:17" s="229" customFormat="1" ht="21" x14ac:dyDescent="0.2">
      <c r="A131" s="568"/>
      <c r="B131" s="568" t="s">
        <v>4278</v>
      </c>
      <c r="C131" s="568" t="s">
        <v>4279</v>
      </c>
      <c r="D131" s="225" t="s">
        <v>4280</v>
      </c>
      <c r="E131" s="720">
        <v>53400</v>
      </c>
      <c r="F131" s="460">
        <v>0.16</v>
      </c>
      <c r="G131" s="231">
        <f>+E131*F131</f>
        <v>8544</v>
      </c>
      <c r="H131" s="231">
        <v>0</v>
      </c>
      <c r="I131" s="227">
        <v>0.08</v>
      </c>
      <c r="J131" s="231">
        <f t="shared" si="29"/>
        <v>4272</v>
      </c>
      <c r="K131" s="227">
        <v>0.05</v>
      </c>
      <c r="L131" s="231">
        <f t="shared" si="30"/>
        <v>2670</v>
      </c>
      <c r="M131" s="227">
        <v>0.03</v>
      </c>
      <c r="N131" s="231">
        <f t="shared" si="31"/>
        <v>1602</v>
      </c>
      <c r="O131" s="231">
        <f t="shared" si="32"/>
        <v>8544</v>
      </c>
      <c r="P131" s="231">
        <f t="shared" si="33"/>
        <v>44856</v>
      </c>
    </row>
    <row r="132" spans="1:17" s="229" customFormat="1" ht="21" x14ac:dyDescent="0.2">
      <c r="A132" s="568"/>
      <c r="B132" s="568" t="s">
        <v>4281</v>
      </c>
      <c r="C132" s="568" t="s">
        <v>4282</v>
      </c>
      <c r="D132" s="225" t="s">
        <v>4283</v>
      </c>
      <c r="E132" s="720">
        <v>75600</v>
      </c>
      <c r="F132" s="460">
        <v>0.16</v>
      </c>
      <c r="G132" s="231">
        <f>+E132*F132</f>
        <v>12096</v>
      </c>
      <c r="H132" s="231">
        <v>0</v>
      </c>
      <c r="I132" s="227">
        <v>0.08</v>
      </c>
      <c r="J132" s="231">
        <f t="shared" si="29"/>
        <v>6048</v>
      </c>
      <c r="K132" s="227">
        <v>0.05</v>
      </c>
      <c r="L132" s="231">
        <f t="shared" si="30"/>
        <v>3780</v>
      </c>
      <c r="M132" s="227">
        <v>0.03</v>
      </c>
      <c r="N132" s="231">
        <f t="shared" si="31"/>
        <v>2268</v>
      </c>
      <c r="O132" s="231">
        <f t="shared" si="32"/>
        <v>12096</v>
      </c>
      <c r="P132" s="231">
        <f t="shared" si="33"/>
        <v>63504</v>
      </c>
    </row>
    <row r="133" spans="1:17" s="229" customFormat="1" ht="21" x14ac:dyDescent="0.2">
      <c r="A133" s="568"/>
      <c r="B133" s="568" t="s">
        <v>4281</v>
      </c>
      <c r="C133" s="568" t="s">
        <v>4284</v>
      </c>
      <c r="D133" s="225" t="s">
        <v>4285</v>
      </c>
      <c r="E133" s="720">
        <v>1000</v>
      </c>
      <c r="F133" s="460">
        <v>0.06</v>
      </c>
      <c r="G133" s="231">
        <v>0</v>
      </c>
      <c r="H133" s="231">
        <f>+E133*F133</f>
        <v>60</v>
      </c>
      <c r="I133" s="462">
        <v>2.5000000000000001E-2</v>
      </c>
      <c r="J133" s="231">
        <f t="shared" si="29"/>
        <v>25</v>
      </c>
      <c r="K133" s="227">
        <v>0.02</v>
      </c>
      <c r="L133" s="231">
        <f t="shared" si="30"/>
        <v>20</v>
      </c>
      <c r="M133" s="462">
        <v>1.4999999999999999E-2</v>
      </c>
      <c r="N133" s="231">
        <f t="shared" si="31"/>
        <v>15</v>
      </c>
      <c r="O133" s="231">
        <f t="shared" si="32"/>
        <v>60</v>
      </c>
      <c r="P133" s="231">
        <f t="shared" si="33"/>
        <v>940</v>
      </c>
    </row>
    <row r="134" spans="1:17" s="229" customFormat="1" ht="21" x14ac:dyDescent="0.2">
      <c r="A134" s="568"/>
      <c r="B134" s="225" t="s">
        <v>4384</v>
      </c>
      <c r="C134" s="225" t="s">
        <v>4385</v>
      </c>
      <c r="D134" s="225" t="s">
        <v>4386</v>
      </c>
      <c r="E134" s="720">
        <v>46500</v>
      </c>
      <c r="F134" s="460">
        <v>0.06</v>
      </c>
      <c r="G134" s="231">
        <v>0</v>
      </c>
      <c r="H134" s="231">
        <f>+E134*F134</f>
        <v>2790</v>
      </c>
      <c r="I134" s="462">
        <v>2.5000000000000001E-2</v>
      </c>
      <c r="J134" s="231">
        <f t="shared" si="29"/>
        <v>1162.5</v>
      </c>
      <c r="K134" s="227">
        <v>0.02</v>
      </c>
      <c r="L134" s="231">
        <f t="shared" si="30"/>
        <v>930</v>
      </c>
      <c r="M134" s="462">
        <v>1.4999999999999999E-2</v>
      </c>
      <c r="N134" s="231">
        <f t="shared" si="31"/>
        <v>697.5</v>
      </c>
      <c r="O134" s="231">
        <f t="shared" si="32"/>
        <v>2790</v>
      </c>
      <c r="P134" s="231">
        <f t="shared" si="33"/>
        <v>43710</v>
      </c>
    </row>
    <row r="135" spans="1:17" s="229" customFormat="1" ht="21" x14ac:dyDescent="0.2">
      <c r="A135" s="568"/>
      <c r="B135" s="225" t="s">
        <v>4429</v>
      </c>
      <c r="C135" s="225" t="s">
        <v>4430</v>
      </c>
      <c r="D135" s="225" t="s">
        <v>4431</v>
      </c>
      <c r="E135" s="720">
        <v>5500</v>
      </c>
      <c r="F135" s="460">
        <v>0.06</v>
      </c>
      <c r="G135" s="231">
        <v>0</v>
      </c>
      <c r="H135" s="231">
        <f>+E135*F135</f>
        <v>330</v>
      </c>
      <c r="I135" s="462">
        <v>2.5000000000000001E-2</v>
      </c>
      <c r="J135" s="231">
        <f t="shared" si="29"/>
        <v>137.5</v>
      </c>
      <c r="K135" s="227">
        <v>0.02</v>
      </c>
      <c r="L135" s="231">
        <f t="shared" si="30"/>
        <v>110</v>
      </c>
      <c r="M135" s="462">
        <v>1.4999999999999999E-2</v>
      </c>
      <c r="N135" s="231">
        <f t="shared" si="31"/>
        <v>82.5</v>
      </c>
      <c r="O135" s="231">
        <f t="shared" si="32"/>
        <v>330</v>
      </c>
      <c r="P135" s="231">
        <f t="shared" si="33"/>
        <v>5170</v>
      </c>
    </row>
    <row r="136" spans="1:17" s="229" customFormat="1" ht="21" x14ac:dyDescent="0.2">
      <c r="A136" s="568"/>
      <c r="B136" s="225" t="s">
        <v>4429</v>
      </c>
      <c r="C136" s="225" t="s">
        <v>4432</v>
      </c>
      <c r="D136" s="225" t="s">
        <v>4433</v>
      </c>
      <c r="E136" s="720">
        <v>6600</v>
      </c>
      <c r="F136" s="460">
        <v>0.16</v>
      </c>
      <c r="G136" s="231">
        <f>+E136*F136</f>
        <v>1056</v>
      </c>
      <c r="H136" s="231">
        <v>0</v>
      </c>
      <c r="I136" s="227">
        <v>0.08</v>
      </c>
      <c r="J136" s="231">
        <f t="shared" si="29"/>
        <v>528</v>
      </c>
      <c r="K136" s="227">
        <v>0.05</v>
      </c>
      <c r="L136" s="231">
        <f t="shared" si="30"/>
        <v>330</v>
      </c>
      <c r="M136" s="227">
        <v>0.03</v>
      </c>
      <c r="N136" s="231">
        <f t="shared" si="31"/>
        <v>198</v>
      </c>
      <c r="O136" s="231">
        <f t="shared" si="32"/>
        <v>1056</v>
      </c>
      <c r="P136" s="231">
        <f t="shared" si="33"/>
        <v>5544</v>
      </c>
    </row>
    <row r="137" spans="1:17" s="229" customFormat="1" ht="21" x14ac:dyDescent="0.2">
      <c r="A137" s="568"/>
      <c r="B137" s="225" t="s">
        <v>4491</v>
      </c>
      <c r="C137" s="225" t="s">
        <v>4492</v>
      </c>
      <c r="D137" s="225" t="s">
        <v>4493</v>
      </c>
      <c r="E137" s="720">
        <v>63500</v>
      </c>
      <c r="F137" s="460">
        <v>0.06</v>
      </c>
      <c r="G137" s="231">
        <v>0</v>
      </c>
      <c r="H137" s="231">
        <f>+E137*F137</f>
        <v>3810</v>
      </c>
      <c r="I137" s="462">
        <v>2.5000000000000001E-2</v>
      </c>
      <c r="J137" s="231">
        <f t="shared" si="29"/>
        <v>1587.5</v>
      </c>
      <c r="K137" s="227">
        <v>0.02</v>
      </c>
      <c r="L137" s="231">
        <f t="shared" si="30"/>
        <v>1270</v>
      </c>
      <c r="M137" s="462">
        <v>1.4999999999999999E-2</v>
      </c>
      <c r="N137" s="231">
        <f t="shared" si="31"/>
        <v>952.5</v>
      </c>
      <c r="O137" s="231">
        <f t="shared" si="32"/>
        <v>3810</v>
      </c>
      <c r="P137" s="231">
        <f t="shared" si="33"/>
        <v>59690</v>
      </c>
    </row>
    <row r="138" spans="1:17" s="229" customFormat="1" ht="21" x14ac:dyDescent="0.2">
      <c r="A138" s="568"/>
      <c r="B138" s="225" t="s">
        <v>4471</v>
      </c>
      <c r="C138" s="225" t="s">
        <v>4494</v>
      </c>
      <c r="D138" s="225" t="s">
        <v>4495</v>
      </c>
      <c r="E138" s="720">
        <v>4200</v>
      </c>
      <c r="F138" s="460">
        <v>0.16</v>
      </c>
      <c r="G138" s="231">
        <f>+E138*F138</f>
        <v>672</v>
      </c>
      <c r="H138" s="231">
        <v>0</v>
      </c>
      <c r="I138" s="227">
        <v>0.08</v>
      </c>
      <c r="J138" s="231">
        <f t="shared" si="29"/>
        <v>336</v>
      </c>
      <c r="K138" s="227">
        <v>0.05</v>
      </c>
      <c r="L138" s="231">
        <f t="shared" si="30"/>
        <v>210</v>
      </c>
      <c r="M138" s="227">
        <v>0.03</v>
      </c>
      <c r="N138" s="231">
        <f t="shared" si="31"/>
        <v>126</v>
      </c>
      <c r="O138" s="231">
        <f t="shared" si="32"/>
        <v>672</v>
      </c>
      <c r="P138" s="231">
        <f t="shared" si="33"/>
        <v>3528</v>
      </c>
    </row>
    <row r="139" spans="1:17" s="229" customFormat="1" ht="21" x14ac:dyDescent="0.2">
      <c r="A139" s="568"/>
      <c r="B139" s="225" t="s">
        <v>4554</v>
      </c>
      <c r="C139" s="225" t="s">
        <v>4555</v>
      </c>
      <c r="D139" s="225" t="s">
        <v>4556</v>
      </c>
      <c r="E139" s="720">
        <v>153500</v>
      </c>
      <c r="F139" s="460">
        <v>0.16</v>
      </c>
      <c r="G139" s="231">
        <f>+E139*F139</f>
        <v>24560</v>
      </c>
      <c r="H139" s="231">
        <v>0</v>
      </c>
      <c r="I139" s="227">
        <v>0.08</v>
      </c>
      <c r="J139" s="231">
        <f t="shared" si="29"/>
        <v>12280</v>
      </c>
      <c r="K139" s="227">
        <v>0.05</v>
      </c>
      <c r="L139" s="231">
        <f t="shared" si="30"/>
        <v>7675</v>
      </c>
      <c r="M139" s="227">
        <v>0.03</v>
      </c>
      <c r="N139" s="231">
        <f t="shared" si="31"/>
        <v>4605</v>
      </c>
      <c r="O139" s="231">
        <f t="shared" si="32"/>
        <v>24560</v>
      </c>
      <c r="P139" s="231">
        <f t="shared" si="33"/>
        <v>128940</v>
      </c>
    </row>
    <row r="140" spans="1:17" s="229" customFormat="1" ht="21" x14ac:dyDescent="0.2">
      <c r="A140" s="568"/>
      <c r="B140" s="225" t="s">
        <v>4557</v>
      </c>
      <c r="C140" s="225" t="s">
        <v>4558</v>
      </c>
      <c r="D140" s="225" t="s">
        <v>4559</v>
      </c>
      <c r="E140" s="720">
        <v>14400</v>
      </c>
      <c r="F140" s="460">
        <v>0.06</v>
      </c>
      <c r="G140" s="231">
        <v>0</v>
      </c>
      <c r="H140" s="231">
        <f>+E140*F140</f>
        <v>864</v>
      </c>
      <c r="I140" s="462">
        <v>2.5000000000000001E-2</v>
      </c>
      <c r="J140" s="231">
        <f t="shared" si="29"/>
        <v>360</v>
      </c>
      <c r="K140" s="227">
        <v>0.02</v>
      </c>
      <c r="L140" s="231">
        <f t="shared" si="30"/>
        <v>288</v>
      </c>
      <c r="M140" s="462">
        <v>1.4999999999999999E-2</v>
      </c>
      <c r="N140" s="231">
        <f t="shared" si="31"/>
        <v>216</v>
      </c>
      <c r="O140" s="231">
        <f t="shared" si="32"/>
        <v>864</v>
      </c>
      <c r="P140" s="231">
        <f t="shared" si="33"/>
        <v>13536</v>
      </c>
    </row>
    <row r="141" spans="1:17" s="229" customFormat="1" ht="21" x14ac:dyDescent="0.2">
      <c r="A141" s="568"/>
      <c r="B141" s="225" t="s">
        <v>4560</v>
      </c>
      <c r="C141" s="225" t="s">
        <v>4561</v>
      </c>
      <c r="D141" s="225" t="s">
        <v>4562</v>
      </c>
      <c r="E141" s="720">
        <v>1600</v>
      </c>
      <c r="F141" s="460">
        <v>0.06</v>
      </c>
      <c r="G141" s="231">
        <v>0</v>
      </c>
      <c r="H141" s="231">
        <f>+E141*F141</f>
        <v>96</v>
      </c>
      <c r="I141" s="462">
        <v>2.5000000000000001E-2</v>
      </c>
      <c r="J141" s="231">
        <f t="shared" si="29"/>
        <v>40</v>
      </c>
      <c r="K141" s="227">
        <v>0.02</v>
      </c>
      <c r="L141" s="231">
        <f t="shared" si="30"/>
        <v>32</v>
      </c>
      <c r="M141" s="462">
        <v>1.4999999999999999E-2</v>
      </c>
      <c r="N141" s="231">
        <f t="shared" si="31"/>
        <v>24</v>
      </c>
      <c r="O141" s="231">
        <f t="shared" si="32"/>
        <v>96</v>
      </c>
      <c r="P141" s="231">
        <f t="shared" si="33"/>
        <v>1504</v>
      </c>
    </row>
    <row r="142" spans="1:17" s="229" customFormat="1" ht="21" x14ac:dyDescent="0.2">
      <c r="A142" s="568"/>
      <c r="B142" s="225" t="s">
        <v>4563</v>
      </c>
      <c r="C142" s="225" t="s">
        <v>4564</v>
      </c>
      <c r="D142" s="225" t="s">
        <v>4565</v>
      </c>
      <c r="E142" s="720">
        <v>5600</v>
      </c>
      <c r="F142" s="460">
        <v>0.16</v>
      </c>
      <c r="G142" s="231">
        <f>+E142*F142</f>
        <v>896</v>
      </c>
      <c r="H142" s="231">
        <v>0</v>
      </c>
      <c r="I142" s="227">
        <v>0.08</v>
      </c>
      <c r="J142" s="231">
        <f t="shared" si="29"/>
        <v>448</v>
      </c>
      <c r="K142" s="227">
        <v>0.05</v>
      </c>
      <c r="L142" s="231">
        <f t="shared" si="30"/>
        <v>280</v>
      </c>
      <c r="M142" s="227">
        <v>0.03</v>
      </c>
      <c r="N142" s="231">
        <f t="shared" si="31"/>
        <v>168</v>
      </c>
      <c r="O142" s="231">
        <f t="shared" si="32"/>
        <v>896</v>
      </c>
      <c r="P142" s="231">
        <f t="shared" si="33"/>
        <v>4704</v>
      </c>
    </row>
    <row r="143" spans="1:17" s="229" customFormat="1" ht="21" x14ac:dyDescent="0.2">
      <c r="A143" s="568"/>
      <c r="B143" s="225" t="s">
        <v>4614</v>
      </c>
      <c r="C143" s="225" t="s">
        <v>4615</v>
      </c>
      <c r="D143" s="225" t="s">
        <v>4616</v>
      </c>
      <c r="E143" s="720">
        <v>24600</v>
      </c>
      <c r="F143" s="460">
        <v>0.16</v>
      </c>
      <c r="G143" s="231">
        <f>+E143*F143</f>
        <v>3936</v>
      </c>
      <c r="H143" s="231">
        <v>0</v>
      </c>
      <c r="I143" s="227">
        <v>0.08</v>
      </c>
      <c r="J143" s="231">
        <f>E143*I143</f>
        <v>1968</v>
      </c>
      <c r="K143" s="227">
        <v>0.05</v>
      </c>
      <c r="L143" s="231">
        <f>+E143*K143</f>
        <v>1230</v>
      </c>
      <c r="M143" s="227">
        <v>0.03</v>
      </c>
      <c r="N143" s="231">
        <f>+E143*M143</f>
        <v>738</v>
      </c>
      <c r="O143" s="231">
        <f>SUM(J143+L143+N143)</f>
        <v>3936</v>
      </c>
      <c r="P143" s="231">
        <f>+E143-O143</f>
        <v>20664</v>
      </c>
    </row>
    <row r="144" spans="1:17" s="229" customFormat="1" ht="21" x14ac:dyDescent="0.2">
      <c r="A144" s="568"/>
      <c r="B144" s="225" t="s">
        <v>4617</v>
      </c>
      <c r="C144" s="225" t="s">
        <v>4618</v>
      </c>
      <c r="D144" s="225" t="s">
        <v>4619</v>
      </c>
      <c r="E144" s="720">
        <v>8000</v>
      </c>
      <c r="F144" s="460">
        <v>0.06</v>
      </c>
      <c r="G144" s="231">
        <v>0</v>
      </c>
      <c r="H144" s="231">
        <f>+E144*F144</f>
        <v>480</v>
      </c>
      <c r="I144" s="462">
        <v>2.5000000000000001E-2</v>
      </c>
      <c r="J144" s="231">
        <f>E144*I144</f>
        <v>200</v>
      </c>
      <c r="K144" s="227">
        <v>0.02</v>
      </c>
      <c r="L144" s="231">
        <f>+E144*K144</f>
        <v>160</v>
      </c>
      <c r="M144" s="462">
        <v>1.4999999999999999E-2</v>
      </c>
      <c r="N144" s="231">
        <f>+E144*M144</f>
        <v>120</v>
      </c>
      <c r="O144" s="231">
        <f>SUM(J144+L144+N144)</f>
        <v>480</v>
      </c>
      <c r="P144" s="231">
        <f>+E144-O144</f>
        <v>7520</v>
      </c>
    </row>
    <row r="145" spans="1:17" s="229" customFormat="1" ht="21" x14ac:dyDescent="0.2">
      <c r="A145" s="568"/>
      <c r="B145" s="225" t="s">
        <v>4611</v>
      </c>
      <c r="C145" s="225" t="s">
        <v>4620</v>
      </c>
      <c r="D145" s="225" t="s">
        <v>4621</v>
      </c>
      <c r="E145" s="720">
        <v>5600</v>
      </c>
      <c r="F145" s="460">
        <v>0.16</v>
      </c>
      <c r="G145" s="231">
        <f>+E145*F145</f>
        <v>896</v>
      </c>
      <c r="H145" s="231">
        <v>0</v>
      </c>
      <c r="I145" s="227">
        <v>0.08</v>
      </c>
      <c r="J145" s="231">
        <f>E145*I145</f>
        <v>448</v>
      </c>
      <c r="K145" s="227">
        <v>0.05</v>
      </c>
      <c r="L145" s="231">
        <f>+E145*K145</f>
        <v>280</v>
      </c>
      <c r="M145" s="227">
        <v>0.03</v>
      </c>
      <c r="N145" s="231">
        <f>+E145*M145</f>
        <v>168</v>
      </c>
      <c r="O145" s="231">
        <f>SUM(J145+L145+N145)</f>
        <v>896</v>
      </c>
      <c r="P145" s="231">
        <f>+E145-O145</f>
        <v>4704</v>
      </c>
    </row>
    <row r="146" spans="1:17" s="229" customFormat="1" ht="21" x14ac:dyDescent="0.2">
      <c r="A146" s="568"/>
      <c r="B146" s="225" t="s">
        <v>4674</v>
      </c>
      <c r="C146" s="225" t="s">
        <v>4675</v>
      </c>
      <c r="D146" s="225" t="s">
        <v>4676</v>
      </c>
      <c r="E146" s="720">
        <v>18400</v>
      </c>
      <c r="F146" s="460">
        <v>0.16</v>
      </c>
      <c r="G146" s="231">
        <f>+E146*F146</f>
        <v>2944</v>
      </c>
      <c r="H146" s="231">
        <v>0</v>
      </c>
      <c r="I146" s="227">
        <v>0.08</v>
      </c>
      <c r="J146" s="231">
        <f>E146*I146</f>
        <v>1472</v>
      </c>
      <c r="K146" s="227">
        <v>0.05</v>
      </c>
      <c r="L146" s="231">
        <f>+E146*K146</f>
        <v>920</v>
      </c>
      <c r="M146" s="227">
        <v>0.03</v>
      </c>
      <c r="N146" s="231">
        <f>+E146*M146</f>
        <v>552</v>
      </c>
      <c r="O146" s="231">
        <f>SUM(J146+L146+N146)</f>
        <v>2944</v>
      </c>
      <c r="P146" s="231">
        <f>+E146-O146</f>
        <v>15456</v>
      </c>
    </row>
    <row r="147" spans="1:17" s="229" customFormat="1" ht="21" x14ac:dyDescent="0.2">
      <c r="A147" s="568"/>
      <c r="B147" s="225" t="s">
        <v>4677</v>
      </c>
      <c r="C147" s="225" t="s">
        <v>4678</v>
      </c>
      <c r="D147" s="225" t="s">
        <v>4679</v>
      </c>
      <c r="E147" s="720">
        <v>16200</v>
      </c>
      <c r="F147" s="460">
        <v>0.06</v>
      </c>
      <c r="G147" s="231">
        <v>0</v>
      </c>
      <c r="H147" s="231">
        <f>+E147*F147</f>
        <v>972</v>
      </c>
      <c r="I147" s="462">
        <v>2.5000000000000001E-2</v>
      </c>
      <c r="J147" s="231">
        <f>E147*I147</f>
        <v>405</v>
      </c>
      <c r="K147" s="227">
        <v>0.02</v>
      </c>
      <c r="L147" s="231">
        <f>+E147*K147</f>
        <v>324</v>
      </c>
      <c r="M147" s="462">
        <v>1.4999999999999999E-2</v>
      </c>
      <c r="N147" s="231">
        <f>+E147*M147</f>
        <v>243</v>
      </c>
      <c r="O147" s="231">
        <f>SUM(J147+L147+N147)</f>
        <v>972</v>
      </c>
      <c r="P147" s="231">
        <f>+E147-O147</f>
        <v>15228</v>
      </c>
    </row>
    <row r="148" spans="1:17" s="229" customFormat="1" ht="21" x14ac:dyDescent="0.2">
      <c r="A148" s="225"/>
      <c r="B148" s="225"/>
      <c r="C148" s="225"/>
      <c r="D148" s="336"/>
      <c r="E148" s="231"/>
      <c r="F148" s="460"/>
      <c r="G148" s="231"/>
      <c r="H148" s="231"/>
      <c r="I148" s="227"/>
      <c r="J148" s="231"/>
      <c r="K148" s="227"/>
      <c r="L148" s="231"/>
      <c r="M148" s="227"/>
      <c r="N148" s="231"/>
      <c r="O148" s="231"/>
      <c r="P148" s="231"/>
    </row>
    <row r="149" spans="1:17" s="688" customFormat="1" ht="21.75" x14ac:dyDescent="0.2">
      <c r="A149" s="869" t="s">
        <v>1772</v>
      </c>
      <c r="B149" s="869"/>
      <c r="C149" s="869"/>
      <c r="D149" s="869"/>
      <c r="E149" s="686">
        <f>SUM(E130:E148)</f>
        <v>516200</v>
      </c>
      <c r="F149" s="686"/>
      <c r="G149" s="686">
        <f>SUM(G130:G148)</f>
        <v>55600</v>
      </c>
      <c r="H149" s="686">
        <f>SUM(H130:H148)</f>
        <v>10122</v>
      </c>
      <c r="I149" s="686"/>
      <c r="J149" s="686">
        <f>SUM(J130:J148)</f>
        <v>32017.5</v>
      </c>
      <c r="K149" s="686"/>
      <c r="L149" s="686">
        <f>SUM(L130:L148)</f>
        <v>20749</v>
      </c>
      <c r="M149" s="686"/>
      <c r="N149" s="686">
        <f>SUM(N130:N148)</f>
        <v>12955.5</v>
      </c>
      <c r="O149" s="686">
        <f>SUM(O130:O148)</f>
        <v>65722</v>
      </c>
      <c r="P149" s="686">
        <f>SUM(P130:P148)</f>
        <v>450478</v>
      </c>
      <c r="Q149" s="687"/>
    </row>
    <row r="150" spans="1:17" s="447" customFormat="1" ht="23.25" x14ac:dyDescent="0.2">
      <c r="A150" s="681" t="s">
        <v>438</v>
      </c>
      <c r="B150" s="681"/>
      <c r="C150" s="681"/>
      <c r="D150" s="682"/>
      <c r="E150" s="683"/>
      <c r="F150" s="684"/>
      <c r="G150" s="691"/>
      <c r="H150" s="691"/>
      <c r="I150" s="692"/>
      <c r="J150" s="691"/>
      <c r="K150" s="692"/>
      <c r="L150" s="691"/>
      <c r="M150" s="692"/>
      <c r="N150" s="691"/>
      <c r="O150" s="691"/>
      <c r="P150" s="691"/>
      <c r="Q150" s="693"/>
    </row>
    <row r="151" spans="1:17" s="229" customFormat="1" ht="21" x14ac:dyDescent="0.2">
      <c r="A151" s="220"/>
      <c r="B151" s="220"/>
      <c r="C151" s="220"/>
      <c r="D151" s="335"/>
      <c r="E151" s="221"/>
      <c r="F151" s="461"/>
      <c r="G151" s="231"/>
      <c r="H151" s="231"/>
      <c r="I151" s="227"/>
      <c r="J151" s="231"/>
      <c r="K151" s="227"/>
      <c r="L151" s="231"/>
      <c r="M151" s="227"/>
      <c r="N151" s="231"/>
      <c r="O151" s="231"/>
      <c r="P151" s="231"/>
      <c r="Q151" s="86"/>
    </row>
    <row r="152" spans="1:17" s="229" customFormat="1" ht="21" x14ac:dyDescent="0.2">
      <c r="A152" s="220"/>
      <c r="B152" s="220"/>
      <c r="C152" s="220"/>
      <c r="D152" s="335"/>
      <c r="E152" s="221"/>
      <c r="F152" s="461"/>
      <c r="G152" s="231"/>
      <c r="H152" s="231"/>
      <c r="I152" s="227"/>
      <c r="J152" s="231"/>
      <c r="K152" s="227"/>
      <c r="L152" s="231"/>
      <c r="M152" s="227"/>
      <c r="N152" s="231"/>
      <c r="O152" s="231"/>
      <c r="P152" s="231"/>
      <c r="Q152" s="86"/>
    </row>
    <row r="153" spans="1:17" s="688" customFormat="1" ht="21.75" x14ac:dyDescent="0.2">
      <c r="A153" s="869" t="s">
        <v>2947</v>
      </c>
      <c r="B153" s="869"/>
      <c r="C153" s="869"/>
      <c r="D153" s="869"/>
      <c r="E153" s="686">
        <f>SUM(E151:E152)</f>
        <v>0</v>
      </c>
      <c r="F153" s="686"/>
      <c r="G153" s="686">
        <f t="shared" ref="G153:P153" si="34">SUM(G151:G152)</f>
        <v>0</v>
      </c>
      <c r="H153" s="686">
        <f t="shared" si="34"/>
        <v>0</v>
      </c>
      <c r="I153" s="686"/>
      <c r="J153" s="686">
        <f t="shared" si="34"/>
        <v>0</v>
      </c>
      <c r="K153" s="686"/>
      <c r="L153" s="686">
        <f t="shared" si="34"/>
        <v>0</v>
      </c>
      <c r="M153" s="686"/>
      <c r="N153" s="686">
        <f t="shared" si="34"/>
        <v>0</v>
      </c>
      <c r="O153" s="686">
        <f t="shared" si="34"/>
        <v>0</v>
      </c>
      <c r="P153" s="686">
        <f t="shared" si="34"/>
        <v>0</v>
      </c>
      <c r="Q153" s="687"/>
    </row>
    <row r="154" spans="1:17" s="447" customFormat="1" ht="23.25" x14ac:dyDescent="0.2">
      <c r="A154" s="680" t="s">
        <v>52</v>
      </c>
      <c r="B154" s="680"/>
      <c r="C154" s="681"/>
      <c r="D154" s="682"/>
      <c r="E154" s="683"/>
      <c r="F154" s="684"/>
      <c r="G154" s="691"/>
      <c r="H154" s="691"/>
      <c r="I154" s="692"/>
      <c r="J154" s="691"/>
      <c r="K154" s="692"/>
      <c r="L154" s="691"/>
      <c r="M154" s="692"/>
      <c r="N154" s="691"/>
      <c r="O154" s="691"/>
      <c r="P154" s="691"/>
      <c r="Q154" s="693"/>
    </row>
    <row r="155" spans="1:17" s="229" customFormat="1" ht="21" x14ac:dyDescent="0.2">
      <c r="A155" s="220"/>
      <c r="B155" s="220"/>
      <c r="C155" s="220"/>
      <c r="D155" s="335"/>
      <c r="E155" s="221"/>
      <c r="F155" s="461"/>
      <c r="G155" s="231"/>
      <c r="H155" s="231"/>
      <c r="I155" s="227"/>
      <c r="J155" s="231"/>
      <c r="K155" s="227"/>
      <c r="L155" s="231"/>
      <c r="M155" s="227"/>
      <c r="N155" s="231"/>
      <c r="O155" s="231"/>
      <c r="P155" s="231"/>
      <c r="Q155" s="86"/>
    </row>
    <row r="156" spans="1:17" s="229" customFormat="1" ht="21" x14ac:dyDescent="0.2">
      <c r="A156" s="220"/>
      <c r="B156" s="220"/>
      <c r="C156" s="220"/>
      <c r="D156" s="335"/>
      <c r="E156" s="221"/>
      <c r="F156" s="461"/>
      <c r="G156" s="231"/>
      <c r="H156" s="231"/>
      <c r="I156" s="227"/>
      <c r="J156" s="231"/>
      <c r="K156" s="227"/>
      <c r="L156" s="231"/>
      <c r="M156" s="227"/>
      <c r="N156" s="231"/>
      <c r="O156" s="231"/>
      <c r="P156" s="231"/>
      <c r="Q156" s="86"/>
    </row>
    <row r="157" spans="1:17" s="688" customFormat="1" ht="21.75" x14ac:dyDescent="0.2">
      <c r="A157" s="869" t="s">
        <v>1900</v>
      </c>
      <c r="B157" s="869"/>
      <c r="C157" s="869"/>
      <c r="D157" s="869"/>
      <c r="E157" s="694">
        <f>SUM(E155:E156)</f>
        <v>0</v>
      </c>
      <c r="F157" s="694"/>
      <c r="G157" s="694">
        <f>SUM(G155:G156)</f>
        <v>0</v>
      </c>
      <c r="H157" s="694">
        <f>SUM(H155:H156)</f>
        <v>0</v>
      </c>
      <c r="I157" s="694"/>
      <c r="J157" s="694">
        <f>SUM(J155:J156)</f>
        <v>0</v>
      </c>
      <c r="K157" s="694"/>
      <c r="L157" s="694">
        <f>SUM(L155:L156)</f>
        <v>0</v>
      </c>
      <c r="M157" s="694"/>
      <c r="N157" s="694">
        <f>SUM(N155:N156)</f>
        <v>0</v>
      </c>
      <c r="O157" s="694">
        <f>SUM(O155:O156)</f>
        <v>0</v>
      </c>
      <c r="P157" s="694">
        <f>SUM(P155:P156)</f>
        <v>0</v>
      </c>
      <c r="Q157" s="687"/>
    </row>
    <row r="158" spans="1:17" s="447" customFormat="1" ht="23.25" x14ac:dyDescent="0.2">
      <c r="A158" s="696" t="s">
        <v>452</v>
      </c>
      <c r="B158" s="696"/>
      <c r="C158" s="695"/>
      <c r="D158" s="697"/>
      <c r="E158" s="698"/>
      <c r="F158" s="699"/>
      <c r="G158" s="691"/>
      <c r="H158" s="691"/>
      <c r="I158" s="692"/>
      <c r="J158" s="691"/>
      <c r="K158" s="692"/>
      <c r="L158" s="691"/>
      <c r="M158" s="692"/>
      <c r="N158" s="691"/>
      <c r="O158" s="691"/>
      <c r="P158" s="691"/>
      <c r="Q158" s="693"/>
    </row>
    <row r="159" spans="1:17" s="229" customFormat="1" ht="21" x14ac:dyDescent="0.2">
      <c r="A159" s="220"/>
      <c r="B159" s="220"/>
      <c r="C159" s="220"/>
      <c r="D159" s="335"/>
      <c r="E159" s="221"/>
      <c r="F159" s="461"/>
      <c r="G159" s="231"/>
      <c r="H159" s="231"/>
      <c r="I159" s="227"/>
      <c r="J159" s="231"/>
      <c r="K159" s="227"/>
      <c r="L159" s="231"/>
      <c r="M159" s="227"/>
      <c r="N159" s="231"/>
      <c r="O159" s="231"/>
      <c r="P159" s="231"/>
      <c r="Q159" s="86"/>
    </row>
    <row r="160" spans="1:17" s="229" customFormat="1" ht="21" x14ac:dyDescent="0.2">
      <c r="A160" s="220"/>
      <c r="B160" s="220"/>
      <c r="C160" s="220"/>
      <c r="D160" s="335"/>
      <c r="E160" s="226"/>
      <c r="F160" s="460"/>
      <c r="G160" s="231"/>
      <c r="H160" s="231"/>
      <c r="I160" s="227"/>
      <c r="J160" s="231"/>
      <c r="K160" s="227"/>
      <c r="L160" s="231"/>
      <c r="M160" s="227"/>
      <c r="N160" s="231"/>
      <c r="O160" s="231"/>
      <c r="P160" s="231"/>
      <c r="Q160" s="86"/>
    </row>
    <row r="161" spans="1:17" s="688" customFormat="1" ht="21.75" x14ac:dyDescent="0.2">
      <c r="A161" s="869" t="s">
        <v>1889</v>
      </c>
      <c r="B161" s="869"/>
      <c r="C161" s="869"/>
      <c r="D161" s="869"/>
      <c r="E161" s="686">
        <f>SUM(E159:E160)</f>
        <v>0</v>
      </c>
      <c r="F161" s="686"/>
      <c r="G161" s="686">
        <f t="shared" ref="G161:P161" si="35">SUM(G159:G160)</f>
        <v>0</v>
      </c>
      <c r="H161" s="686">
        <f t="shared" si="35"/>
        <v>0</v>
      </c>
      <c r="I161" s="686"/>
      <c r="J161" s="686">
        <f t="shared" si="35"/>
        <v>0</v>
      </c>
      <c r="K161" s="686"/>
      <c r="L161" s="686">
        <f t="shared" si="35"/>
        <v>0</v>
      </c>
      <c r="M161" s="686"/>
      <c r="N161" s="686">
        <f t="shared" si="35"/>
        <v>0</v>
      </c>
      <c r="O161" s="686">
        <f t="shared" si="35"/>
        <v>0</v>
      </c>
      <c r="P161" s="686">
        <f t="shared" si="35"/>
        <v>0</v>
      </c>
      <c r="Q161" s="687"/>
    </row>
    <row r="162" spans="1:17" s="447" customFormat="1" ht="23.25" x14ac:dyDescent="0.2">
      <c r="A162" s="680" t="s">
        <v>54</v>
      </c>
      <c r="B162" s="680"/>
      <c r="C162" s="681"/>
      <c r="D162" s="682"/>
      <c r="E162" s="683"/>
      <c r="F162" s="684"/>
      <c r="G162" s="691"/>
      <c r="H162" s="691"/>
      <c r="I162" s="692"/>
      <c r="J162" s="691"/>
      <c r="K162" s="692"/>
      <c r="L162" s="691"/>
      <c r="M162" s="692"/>
      <c r="N162" s="691"/>
      <c r="O162" s="691"/>
      <c r="P162" s="691"/>
      <c r="Q162" s="693"/>
    </row>
    <row r="163" spans="1:17" s="229" customFormat="1" ht="21" x14ac:dyDescent="0.2">
      <c r="A163" s="568"/>
      <c r="B163" s="225" t="s">
        <v>4820</v>
      </c>
      <c r="C163" s="225" t="s">
        <v>4821</v>
      </c>
      <c r="D163" s="225" t="s">
        <v>4822</v>
      </c>
      <c r="E163" s="720">
        <v>945000</v>
      </c>
      <c r="F163" s="739">
        <v>0.16</v>
      </c>
      <c r="G163" s="231">
        <f>+E163*F163</f>
        <v>151200</v>
      </c>
      <c r="H163" s="231">
        <v>0</v>
      </c>
      <c r="I163" s="227">
        <v>0.08</v>
      </c>
      <c r="J163" s="231">
        <f>E163*I163</f>
        <v>75600</v>
      </c>
      <c r="K163" s="227">
        <v>0.05</v>
      </c>
      <c r="L163" s="231">
        <f>+E163*K163</f>
        <v>47250</v>
      </c>
      <c r="M163" s="227">
        <v>0.03</v>
      </c>
      <c r="N163" s="231">
        <f>+E163*M163</f>
        <v>28350</v>
      </c>
      <c r="O163" s="231">
        <f>SUM(J163+L163+N163)</f>
        <v>151200</v>
      </c>
      <c r="P163" s="231">
        <f>+E163-O163</f>
        <v>793800</v>
      </c>
    </row>
    <row r="164" spans="1:17" s="675" customFormat="1" ht="21" x14ac:dyDescent="0.2">
      <c r="A164" s="568"/>
      <c r="B164" s="225" t="s">
        <v>4882</v>
      </c>
      <c r="C164" s="225" t="s">
        <v>4899</v>
      </c>
      <c r="D164" s="225" t="s">
        <v>4900</v>
      </c>
      <c r="E164" s="720">
        <v>945000</v>
      </c>
      <c r="F164" s="739">
        <v>0.16</v>
      </c>
      <c r="G164" s="231">
        <f>+E164*F164</f>
        <v>151200</v>
      </c>
      <c r="H164" s="231">
        <v>0</v>
      </c>
      <c r="I164" s="227">
        <v>0.08</v>
      </c>
      <c r="J164" s="231">
        <f>E164*I164</f>
        <v>75600</v>
      </c>
      <c r="K164" s="227">
        <v>0.05</v>
      </c>
      <c r="L164" s="231">
        <f>+E164*K164</f>
        <v>47250</v>
      </c>
      <c r="M164" s="227">
        <v>0.03</v>
      </c>
      <c r="N164" s="231">
        <f>+E164*M164</f>
        <v>28350</v>
      </c>
      <c r="O164" s="231">
        <f>SUM(J164+L164+N164)</f>
        <v>151200</v>
      </c>
      <c r="P164" s="231">
        <f>+E164-O164</f>
        <v>793800</v>
      </c>
    </row>
    <row r="165" spans="1:17" s="229" customFormat="1" ht="21" x14ac:dyDescent="0.2">
      <c r="A165" s="220"/>
      <c r="B165" s="220"/>
      <c r="C165" s="220"/>
      <c r="D165" s="335"/>
      <c r="E165" s="221"/>
      <c r="F165" s="461"/>
      <c r="G165" s="231"/>
      <c r="H165" s="231"/>
      <c r="I165" s="227"/>
      <c r="J165" s="231"/>
      <c r="K165" s="227"/>
      <c r="L165" s="231"/>
      <c r="M165" s="227"/>
      <c r="N165" s="231"/>
      <c r="O165" s="231"/>
      <c r="P165" s="231"/>
      <c r="Q165" s="86"/>
    </row>
    <row r="166" spans="1:17" s="688" customFormat="1" ht="21.75" x14ac:dyDescent="0.2">
      <c r="A166" s="869" t="s">
        <v>1939</v>
      </c>
      <c r="B166" s="869"/>
      <c r="C166" s="869"/>
      <c r="D166" s="869"/>
      <c r="E166" s="694">
        <f>SUM(E163:E165)</f>
        <v>1890000</v>
      </c>
      <c r="F166" s="694"/>
      <c r="G166" s="694">
        <f>SUM(G163:G165)</f>
        <v>302400</v>
      </c>
      <c r="H166" s="694">
        <f>SUM(H163:H165)</f>
        <v>0</v>
      </c>
      <c r="I166" s="694"/>
      <c r="J166" s="694">
        <f>SUM(J163:J165)</f>
        <v>151200</v>
      </c>
      <c r="K166" s="694"/>
      <c r="L166" s="694">
        <f>SUM(L163:L165)</f>
        <v>94500</v>
      </c>
      <c r="M166" s="694"/>
      <c r="N166" s="694">
        <f>SUM(N163:N165)</f>
        <v>56700</v>
      </c>
      <c r="O166" s="694">
        <f>SUM(O163:O165)</f>
        <v>302400</v>
      </c>
      <c r="P166" s="694">
        <f>SUM(P163:P165)</f>
        <v>1587600</v>
      </c>
      <c r="Q166" s="687"/>
    </row>
    <row r="167" spans="1:17" s="447" customFormat="1" ht="23.25" x14ac:dyDescent="0.2">
      <c r="A167" s="680" t="s">
        <v>69</v>
      </c>
      <c r="B167" s="680"/>
      <c r="C167" s="681"/>
      <c r="D167" s="682"/>
      <c r="E167" s="683"/>
      <c r="F167" s="684"/>
      <c r="G167" s="691"/>
      <c r="H167" s="691"/>
      <c r="I167" s="692"/>
      <c r="J167" s="691"/>
      <c r="K167" s="692"/>
      <c r="L167" s="691"/>
      <c r="M167" s="692"/>
      <c r="N167" s="691"/>
      <c r="O167" s="691"/>
      <c r="P167" s="691"/>
      <c r="Q167" s="693"/>
    </row>
    <row r="168" spans="1:17" s="229" customFormat="1" ht="21" x14ac:dyDescent="0.2">
      <c r="A168" s="568"/>
      <c r="B168" s="225" t="s">
        <v>4611</v>
      </c>
      <c r="C168" s="225" t="s">
        <v>4612</v>
      </c>
      <c r="D168" s="225" t="s">
        <v>4613</v>
      </c>
      <c r="E168" s="720">
        <v>33000</v>
      </c>
      <c r="F168" s="460">
        <v>0.16</v>
      </c>
      <c r="G168" s="231">
        <f>+E168*F168</f>
        <v>5280</v>
      </c>
      <c r="H168" s="231">
        <v>0</v>
      </c>
      <c r="I168" s="227">
        <v>0.08</v>
      </c>
      <c r="J168" s="231">
        <f>E168*I168</f>
        <v>2640</v>
      </c>
      <c r="K168" s="227">
        <v>0.05</v>
      </c>
      <c r="L168" s="231">
        <f>+E168*K168</f>
        <v>1650</v>
      </c>
      <c r="M168" s="227">
        <v>0.03</v>
      </c>
      <c r="N168" s="231">
        <f>+E168*M168</f>
        <v>990</v>
      </c>
      <c r="O168" s="231">
        <f>SUM(J168+L168+N168)</f>
        <v>5280</v>
      </c>
      <c r="P168" s="231">
        <f>+E168-O168</f>
        <v>27720</v>
      </c>
    </row>
    <row r="169" spans="1:17" s="229" customFormat="1" ht="21" x14ac:dyDescent="0.2">
      <c r="A169" s="568"/>
      <c r="B169" s="225" t="s">
        <v>4680</v>
      </c>
      <c r="C169" s="225" t="s">
        <v>4681</v>
      </c>
      <c r="D169" s="225" t="s">
        <v>4682</v>
      </c>
      <c r="E169" s="720">
        <v>16500</v>
      </c>
      <c r="F169" s="460">
        <v>0.16</v>
      </c>
      <c r="G169" s="231">
        <f>+E169*F169</f>
        <v>2640</v>
      </c>
      <c r="H169" s="231">
        <v>0</v>
      </c>
      <c r="I169" s="227">
        <v>0.08</v>
      </c>
      <c r="J169" s="231">
        <f>E169*I169</f>
        <v>1320</v>
      </c>
      <c r="K169" s="227">
        <v>0.05</v>
      </c>
      <c r="L169" s="231">
        <f>+E169*K169</f>
        <v>825</v>
      </c>
      <c r="M169" s="227">
        <v>0.03</v>
      </c>
      <c r="N169" s="231">
        <f>+E169*M169</f>
        <v>495</v>
      </c>
      <c r="O169" s="231">
        <f>SUM(J169+L169+N169)</f>
        <v>2640</v>
      </c>
      <c r="P169" s="231">
        <f>+E169-O169</f>
        <v>13860</v>
      </c>
    </row>
    <row r="170" spans="1:17" s="229" customFormat="1" ht="21" x14ac:dyDescent="0.2">
      <c r="A170" s="568"/>
      <c r="B170" s="225" t="s">
        <v>4738</v>
      </c>
      <c r="C170" s="225" t="s">
        <v>4739</v>
      </c>
      <c r="D170" s="225" t="s">
        <v>4740</v>
      </c>
      <c r="E170" s="720">
        <v>47000</v>
      </c>
      <c r="F170" s="739">
        <v>0.16</v>
      </c>
      <c r="G170" s="231">
        <f>+E170*F170</f>
        <v>7520</v>
      </c>
      <c r="H170" s="231">
        <v>0</v>
      </c>
      <c r="I170" s="227">
        <v>0.08</v>
      </c>
      <c r="J170" s="231">
        <f>E170*I170</f>
        <v>3760</v>
      </c>
      <c r="K170" s="227">
        <v>0.05</v>
      </c>
      <c r="L170" s="231">
        <f>+E170*K170</f>
        <v>2350</v>
      </c>
      <c r="M170" s="227">
        <v>0.03</v>
      </c>
      <c r="N170" s="231">
        <f>+E170*M170</f>
        <v>1410</v>
      </c>
      <c r="O170" s="231">
        <f>SUM(J170+L170+N170)</f>
        <v>7520</v>
      </c>
      <c r="P170" s="231">
        <f>+E170-O170</f>
        <v>39480</v>
      </c>
    </row>
    <row r="171" spans="1:17" s="229" customFormat="1" ht="21" x14ac:dyDescent="0.2">
      <c r="A171" s="568"/>
      <c r="B171" s="225" t="s">
        <v>4776</v>
      </c>
      <c r="C171" s="225" t="s">
        <v>4823</v>
      </c>
      <c r="D171" s="225" t="s">
        <v>4824</v>
      </c>
      <c r="E171" s="720">
        <v>29000</v>
      </c>
      <c r="F171" s="739">
        <v>0.16</v>
      </c>
      <c r="G171" s="231">
        <f>+E171*F171</f>
        <v>4640</v>
      </c>
      <c r="H171" s="231">
        <v>0</v>
      </c>
      <c r="I171" s="227">
        <v>0.08</v>
      </c>
      <c r="J171" s="231">
        <f>E171*I171</f>
        <v>2320</v>
      </c>
      <c r="K171" s="227">
        <v>0.05</v>
      </c>
      <c r="L171" s="231">
        <f>+E171*K171</f>
        <v>1450</v>
      </c>
      <c r="M171" s="227">
        <v>0.03</v>
      </c>
      <c r="N171" s="231">
        <f>+E171*M171</f>
        <v>870</v>
      </c>
      <c r="O171" s="231">
        <f>SUM(J171+L171+N171)</f>
        <v>4640</v>
      </c>
      <c r="P171" s="231">
        <f>+E171-O171</f>
        <v>24360</v>
      </c>
    </row>
    <row r="172" spans="1:17" s="229" customFormat="1" ht="21" x14ac:dyDescent="0.2">
      <c r="A172" s="220"/>
      <c r="B172" s="220"/>
      <c r="C172" s="220"/>
      <c r="D172" s="335"/>
      <c r="E172" s="230"/>
      <c r="F172" s="461"/>
      <c r="G172" s="231"/>
      <c r="H172" s="231"/>
      <c r="I172" s="227"/>
      <c r="J172" s="231"/>
      <c r="K172" s="227"/>
      <c r="L172" s="231"/>
      <c r="M172" s="227"/>
      <c r="N172" s="231"/>
      <c r="O172" s="231"/>
      <c r="P172" s="231"/>
      <c r="Q172" s="86"/>
    </row>
    <row r="173" spans="1:17" s="688" customFormat="1" ht="21.75" x14ac:dyDescent="0.2">
      <c r="A173" s="869" t="s">
        <v>1916</v>
      </c>
      <c r="B173" s="869"/>
      <c r="C173" s="869"/>
      <c r="D173" s="869"/>
      <c r="E173" s="694">
        <f>SUM(E168:E172)</f>
        <v>125500</v>
      </c>
      <c r="F173" s="694"/>
      <c r="G173" s="694">
        <f>SUM(G168:G172)</f>
        <v>20080</v>
      </c>
      <c r="H173" s="694">
        <f>SUM(H168:H172)</f>
        <v>0</v>
      </c>
      <c r="I173" s="694"/>
      <c r="J173" s="694">
        <f>SUM(J168:J172)</f>
        <v>10040</v>
      </c>
      <c r="K173" s="694"/>
      <c r="L173" s="694">
        <f>SUM(L168:L172)</f>
        <v>6275</v>
      </c>
      <c r="M173" s="694"/>
      <c r="N173" s="694">
        <f>SUM(N168:N172)</f>
        <v>3765</v>
      </c>
      <c r="O173" s="694">
        <f>SUM(O168:O172)</f>
        <v>20080</v>
      </c>
      <c r="P173" s="694">
        <f>SUM(P168:P172)</f>
        <v>105420</v>
      </c>
      <c r="Q173" s="687"/>
    </row>
    <row r="174" spans="1:17" s="447" customFormat="1" ht="23.25" x14ac:dyDescent="0.2">
      <c r="A174" s="681" t="s">
        <v>349</v>
      </c>
      <c r="B174" s="681"/>
      <c r="C174" s="681"/>
      <c r="D174" s="682"/>
      <c r="E174" s="683"/>
      <c r="F174" s="684"/>
      <c r="G174" s="691"/>
      <c r="H174" s="691"/>
      <c r="I174" s="692"/>
      <c r="J174" s="691"/>
      <c r="K174" s="692"/>
      <c r="L174" s="691"/>
      <c r="M174" s="692"/>
      <c r="N174" s="691"/>
      <c r="O174" s="691"/>
      <c r="P174" s="691"/>
      <c r="Q174" s="693"/>
    </row>
    <row r="175" spans="1:17" s="229" customFormat="1" ht="21" x14ac:dyDescent="0.2">
      <c r="A175" s="220"/>
      <c r="B175" s="220"/>
      <c r="C175" s="220"/>
      <c r="D175" s="335"/>
      <c r="E175" s="230"/>
      <c r="F175" s="461"/>
      <c r="G175" s="231"/>
      <c r="H175" s="231"/>
      <c r="I175" s="227"/>
      <c r="J175" s="231"/>
      <c r="K175" s="227"/>
      <c r="L175" s="231"/>
      <c r="M175" s="227"/>
      <c r="N175" s="231"/>
      <c r="O175" s="231"/>
      <c r="P175" s="231"/>
      <c r="Q175" s="86"/>
    </row>
    <row r="176" spans="1:17" s="229" customFormat="1" ht="21" x14ac:dyDescent="0.2">
      <c r="A176" s="220"/>
      <c r="B176" s="220"/>
      <c r="C176" s="220"/>
      <c r="D176" s="335"/>
      <c r="E176" s="230"/>
      <c r="F176" s="461"/>
      <c r="G176" s="231"/>
      <c r="H176" s="231"/>
      <c r="I176" s="227"/>
      <c r="J176" s="231"/>
      <c r="K176" s="227"/>
      <c r="L176" s="231"/>
      <c r="M176" s="227"/>
      <c r="N176" s="231"/>
      <c r="O176" s="231"/>
      <c r="P176" s="231"/>
      <c r="Q176" s="86"/>
    </row>
    <row r="177" spans="1:17" s="688" customFormat="1" ht="21.75" x14ac:dyDescent="0.2">
      <c r="A177" s="869" t="s">
        <v>1989</v>
      </c>
      <c r="B177" s="869"/>
      <c r="C177" s="869"/>
      <c r="D177" s="869"/>
      <c r="E177" s="694">
        <f>SUM(E175:E176)</f>
        <v>0</v>
      </c>
      <c r="F177" s="694"/>
      <c r="G177" s="694">
        <f>SUM(G175:G176)</f>
        <v>0</v>
      </c>
      <c r="H177" s="694">
        <f>SUM(H175:H176)</f>
        <v>0</v>
      </c>
      <c r="I177" s="694"/>
      <c r="J177" s="694">
        <f>SUM(J175:J176)</f>
        <v>0</v>
      </c>
      <c r="K177" s="694"/>
      <c r="L177" s="694">
        <f>SUM(L175:L176)</f>
        <v>0</v>
      </c>
      <c r="M177" s="694"/>
      <c r="N177" s="694">
        <f>SUM(N175:N176)</f>
        <v>0</v>
      </c>
      <c r="O177" s="694">
        <f>SUM(O175:O176)</f>
        <v>0</v>
      </c>
      <c r="P177" s="694">
        <f>SUM(P175:P176)</f>
        <v>0</v>
      </c>
      <c r="Q177" s="687"/>
    </row>
    <row r="178" spans="1:17" s="447" customFormat="1" ht="23.25" x14ac:dyDescent="0.2">
      <c r="A178" s="695" t="s">
        <v>1197</v>
      </c>
      <c r="B178" s="695"/>
      <c r="C178" s="695"/>
      <c r="D178" s="697"/>
      <c r="E178" s="698"/>
      <c r="F178" s="699"/>
      <c r="G178" s="691"/>
      <c r="H178" s="691"/>
      <c r="I178" s="692"/>
      <c r="J178" s="691"/>
      <c r="K178" s="692"/>
      <c r="L178" s="691"/>
      <c r="M178" s="692"/>
      <c r="N178" s="691"/>
      <c r="O178" s="691"/>
      <c r="P178" s="691"/>
      <c r="Q178" s="693"/>
    </row>
    <row r="179" spans="1:17" s="229" customFormat="1" ht="21" x14ac:dyDescent="0.2">
      <c r="A179" s="220"/>
      <c r="B179" s="220"/>
      <c r="C179" s="220"/>
      <c r="D179" s="335"/>
      <c r="E179" s="221"/>
      <c r="F179" s="461"/>
      <c r="G179" s="231"/>
      <c r="H179" s="231"/>
      <c r="I179" s="227"/>
      <c r="J179" s="231"/>
      <c r="K179" s="227"/>
      <c r="L179" s="231"/>
      <c r="M179" s="227"/>
      <c r="N179" s="231"/>
      <c r="O179" s="231"/>
      <c r="P179" s="231"/>
      <c r="Q179" s="86"/>
    </row>
    <row r="180" spans="1:17" s="229" customFormat="1" ht="21" x14ac:dyDescent="0.2">
      <c r="A180" s="220"/>
      <c r="B180" s="220"/>
      <c r="C180" s="220"/>
      <c r="D180" s="335"/>
      <c r="E180" s="221"/>
      <c r="F180" s="461"/>
      <c r="G180" s="231"/>
      <c r="H180" s="231"/>
      <c r="I180" s="227"/>
      <c r="J180" s="231"/>
      <c r="K180" s="227"/>
      <c r="L180" s="231"/>
      <c r="M180" s="227"/>
      <c r="N180" s="231"/>
      <c r="O180" s="231"/>
      <c r="P180" s="231"/>
      <c r="Q180" s="86"/>
    </row>
    <row r="181" spans="1:17" s="688" customFormat="1" ht="21.75" x14ac:dyDescent="0.2">
      <c r="A181" s="869" t="s">
        <v>1986</v>
      </c>
      <c r="B181" s="869"/>
      <c r="C181" s="869"/>
      <c r="D181" s="869"/>
      <c r="E181" s="686">
        <f>SUM(E179:E180)</f>
        <v>0</v>
      </c>
      <c r="F181" s="686"/>
      <c r="G181" s="686">
        <f t="shared" ref="G181:P181" si="36">SUM(G179:G180)</f>
        <v>0</v>
      </c>
      <c r="H181" s="686">
        <f t="shared" si="36"/>
        <v>0</v>
      </c>
      <c r="I181" s="686"/>
      <c r="J181" s="686">
        <f t="shared" si="36"/>
        <v>0</v>
      </c>
      <c r="K181" s="686"/>
      <c r="L181" s="686">
        <f t="shared" si="36"/>
        <v>0</v>
      </c>
      <c r="M181" s="686"/>
      <c r="N181" s="686">
        <f t="shared" si="36"/>
        <v>0</v>
      </c>
      <c r="O181" s="686">
        <f t="shared" si="36"/>
        <v>0</v>
      </c>
      <c r="P181" s="686">
        <f t="shared" si="36"/>
        <v>0</v>
      </c>
      <c r="Q181" s="687"/>
    </row>
    <row r="182" spans="1:17" s="447" customFormat="1" ht="23.25" x14ac:dyDescent="0.2">
      <c r="A182" s="695" t="s">
        <v>60</v>
      </c>
      <c r="B182" s="695"/>
      <c r="C182" s="695"/>
      <c r="D182" s="697"/>
      <c r="E182" s="698"/>
      <c r="F182" s="699"/>
      <c r="G182" s="691"/>
      <c r="H182" s="691"/>
      <c r="I182" s="692"/>
      <c r="J182" s="691"/>
      <c r="K182" s="692"/>
      <c r="L182" s="691"/>
      <c r="M182" s="692"/>
      <c r="N182" s="691"/>
      <c r="O182" s="691"/>
      <c r="P182" s="691"/>
      <c r="Q182" s="693"/>
    </row>
    <row r="183" spans="1:17" s="447" customFormat="1" ht="23.25" x14ac:dyDescent="0.45">
      <c r="A183" s="338"/>
      <c r="B183" s="220"/>
      <c r="C183" s="220"/>
      <c r="D183" s="335"/>
      <c r="E183" s="221"/>
      <c r="F183" s="461"/>
      <c r="G183" s="231"/>
      <c r="H183" s="231"/>
      <c r="I183" s="227"/>
      <c r="J183" s="231"/>
      <c r="K183" s="227"/>
      <c r="L183" s="231"/>
      <c r="M183" s="227"/>
      <c r="N183" s="231"/>
      <c r="O183" s="231"/>
      <c r="P183" s="231"/>
      <c r="Q183" s="86"/>
    </row>
    <row r="184" spans="1:17" s="447" customFormat="1" ht="23.25" x14ac:dyDescent="0.2">
      <c r="A184" s="220"/>
      <c r="B184" s="220"/>
      <c r="C184" s="220"/>
      <c r="D184" s="335"/>
      <c r="E184" s="230"/>
      <c r="F184" s="461"/>
      <c r="G184" s="231"/>
      <c r="H184" s="231"/>
      <c r="I184" s="227"/>
      <c r="J184" s="231"/>
      <c r="K184" s="227"/>
      <c r="L184" s="231"/>
      <c r="M184" s="227"/>
      <c r="N184" s="231"/>
      <c r="O184" s="231"/>
      <c r="P184" s="231"/>
      <c r="Q184" s="86"/>
    </row>
    <row r="185" spans="1:17" s="688" customFormat="1" ht="21.75" x14ac:dyDescent="0.2">
      <c r="A185" s="869" t="s">
        <v>1965</v>
      </c>
      <c r="B185" s="869"/>
      <c r="C185" s="869"/>
      <c r="D185" s="869"/>
      <c r="E185" s="686">
        <f>SUM(E183:E184)</f>
        <v>0</v>
      </c>
      <c r="F185" s="686"/>
      <c r="G185" s="686">
        <f t="shared" ref="G185:P185" si="37">SUM(G183:G184)</f>
        <v>0</v>
      </c>
      <c r="H185" s="686">
        <f t="shared" si="37"/>
        <v>0</v>
      </c>
      <c r="I185" s="686"/>
      <c r="J185" s="686">
        <f t="shared" si="37"/>
        <v>0</v>
      </c>
      <c r="K185" s="686"/>
      <c r="L185" s="686">
        <f t="shared" si="37"/>
        <v>0</v>
      </c>
      <c r="M185" s="686"/>
      <c r="N185" s="686">
        <f t="shared" si="37"/>
        <v>0</v>
      </c>
      <c r="O185" s="686">
        <f t="shared" si="37"/>
        <v>0</v>
      </c>
      <c r="P185" s="686">
        <f t="shared" si="37"/>
        <v>0</v>
      </c>
      <c r="Q185" s="687"/>
    </row>
    <row r="186" spans="1:17" s="447" customFormat="1" ht="23.25" x14ac:dyDescent="0.2">
      <c r="A186" s="680" t="s">
        <v>65</v>
      </c>
      <c r="B186" s="680"/>
      <c r="C186" s="681"/>
      <c r="D186" s="682"/>
      <c r="E186" s="683"/>
      <c r="F186" s="684"/>
      <c r="G186" s="691"/>
      <c r="H186" s="691"/>
      <c r="I186" s="692"/>
      <c r="J186" s="691"/>
      <c r="K186" s="692"/>
      <c r="L186" s="691"/>
      <c r="M186" s="692"/>
      <c r="N186" s="691"/>
      <c r="O186" s="691"/>
      <c r="P186" s="691"/>
      <c r="Q186" s="693"/>
    </row>
    <row r="187" spans="1:17" s="229" customFormat="1" ht="21" x14ac:dyDescent="0.2">
      <c r="A187" s="568"/>
      <c r="B187" s="225" t="s">
        <v>4608</v>
      </c>
      <c r="C187" s="225" t="s">
        <v>4609</v>
      </c>
      <c r="D187" s="225" t="s">
        <v>4610</v>
      </c>
      <c r="E187" s="720">
        <v>744500</v>
      </c>
      <c r="F187" s="460">
        <v>0.06</v>
      </c>
      <c r="G187" s="231">
        <v>0</v>
      </c>
      <c r="H187" s="231">
        <f>+E187*F187</f>
        <v>44670</v>
      </c>
      <c r="I187" s="462">
        <v>2.5000000000000001E-2</v>
      </c>
      <c r="J187" s="231">
        <f>E187*I187</f>
        <v>18612.5</v>
      </c>
      <c r="K187" s="227">
        <v>0.02</v>
      </c>
      <c r="L187" s="231">
        <f>+E187*K187</f>
        <v>14890</v>
      </c>
      <c r="M187" s="462">
        <v>1.4999999999999999E-2</v>
      </c>
      <c r="N187" s="231">
        <f>+E187*M187</f>
        <v>11167.5</v>
      </c>
      <c r="O187" s="231">
        <f>SUM(J187+L187+N187)</f>
        <v>44670</v>
      </c>
      <c r="P187" s="231">
        <f>+E187-O187</f>
        <v>699830</v>
      </c>
    </row>
    <row r="188" spans="1:17" s="229" customFormat="1" ht="21" x14ac:dyDescent="0.2">
      <c r="A188" s="568"/>
      <c r="B188" s="225" t="s">
        <v>4901</v>
      </c>
      <c r="C188" s="225" t="s">
        <v>4902</v>
      </c>
      <c r="D188" s="225" t="s">
        <v>4903</v>
      </c>
      <c r="E188" s="720">
        <v>457000</v>
      </c>
      <c r="F188" s="739">
        <v>0.06</v>
      </c>
      <c r="G188" s="231">
        <v>0</v>
      </c>
      <c r="H188" s="231">
        <f>+E188*F188</f>
        <v>27420</v>
      </c>
      <c r="I188" s="462">
        <v>2.5000000000000001E-2</v>
      </c>
      <c r="J188" s="231">
        <f>E188*I188</f>
        <v>11425</v>
      </c>
      <c r="K188" s="227">
        <v>0.02</v>
      </c>
      <c r="L188" s="231">
        <f>+E188*K188</f>
        <v>9140</v>
      </c>
      <c r="M188" s="462">
        <v>1.4999999999999999E-2</v>
      </c>
      <c r="N188" s="231">
        <f>+E188*M188</f>
        <v>6855</v>
      </c>
      <c r="O188" s="231">
        <f>SUM(J188+L188+N188)</f>
        <v>27420</v>
      </c>
      <c r="P188" s="231">
        <f>+E188-O188</f>
        <v>429580</v>
      </c>
    </row>
    <row r="189" spans="1:17" s="447" customFormat="1" ht="23.25" x14ac:dyDescent="0.2">
      <c r="A189" s="220"/>
      <c r="B189" s="220"/>
      <c r="C189" s="220"/>
      <c r="D189" s="335"/>
      <c r="E189" s="221"/>
      <c r="F189" s="461"/>
      <c r="G189" s="231"/>
      <c r="H189" s="231"/>
      <c r="I189" s="227"/>
      <c r="J189" s="231"/>
      <c r="K189" s="227"/>
      <c r="L189" s="231"/>
      <c r="M189" s="227"/>
      <c r="N189" s="231"/>
      <c r="O189" s="231"/>
      <c r="P189" s="231"/>
      <c r="Q189" s="86"/>
    </row>
    <row r="190" spans="1:17" s="688" customFormat="1" ht="21.75" x14ac:dyDescent="0.2">
      <c r="A190" s="869" t="s">
        <v>1955</v>
      </c>
      <c r="B190" s="869"/>
      <c r="C190" s="869"/>
      <c r="D190" s="869"/>
      <c r="E190" s="686">
        <f>SUM(E187:E189)</f>
        <v>1201500</v>
      </c>
      <c r="F190" s="686"/>
      <c r="G190" s="686">
        <f>SUM(G187:G189)</f>
        <v>0</v>
      </c>
      <c r="H190" s="686">
        <f>SUM(H187:H189)</f>
        <v>72090</v>
      </c>
      <c r="I190" s="686"/>
      <c r="J190" s="686">
        <f>SUM(J187:J189)</f>
        <v>30037.5</v>
      </c>
      <c r="K190" s="686"/>
      <c r="L190" s="686">
        <f>SUM(L187:L189)</f>
        <v>24030</v>
      </c>
      <c r="M190" s="686"/>
      <c r="N190" s="686">
        <f>SUM(N187:N189)</f>
        <v>18022.5</v>
      </c>
      <c r="O190" s="686">
        <f>SUM(O187:O189)</f>
        <v>72090</v>
      </c>
      <c r="P190" s="686">
        <f>SUM(P187:P189)</f>
        <v>1129410</v>
      </c>
      <c r="Q190" s="687"/>
    </row>
    <row r="191" spans="1:17" s="447" customFormat="1" ht="23.25" x14ac:dyDescent="0.2">
      <c r="A191" s="700" t="s">
        <v>86</v>
      </c>
      <c r="B191" s="701"/>
      <c r="C191" s="701"/>
      <c r="D191" s="702"/>
      <c r="E191" s="683"/>
      <c r="F191" s="684"/>
      <c r="G191" s="691"/>
      <c r="H191" s="691"/>
      <c r="I191" s="692"/>
      <c r="J191" s="691"/>
      <c r="K191" s="692"/>
      <c r="L191" s="691"/>
      <c r="M191" s="692"/>
      <c r="N191" s="691"/>
      <c r="O191" s="691"/>
      <c r="P191" s="691"/>
      <c r="Q191" s="693"/>
    </row>
    <row r="192" spans="1:17" s="447" customFormat="1" ht="23.25" x14ac:dyDescent="0.2">
      <c r="A192" s="220"/>
      <c r="B192" s="220"/>
      <c r="C192" s="220"/>
      <c r="D192" s="335"/>
      <c r="E192" s="221"/>
      <c r="F192" s="461"/>
      <c r="G192" s="231"/>
      <c r="H192" s="231"/>
      <c r="I192" s="227"/>
      <c r="J192" s="231"/>
      <c r="K192" s="227"/>
      <c r="L192" s="231"/>
      <c r="M192" s="227"/>
      <c r="N192" s="231"/>
      <c r="O192" s="231"/>
      <c r="P192" s="231"/>
      <c r="Q192" s="86"/>
    </row>
    <row r="193" spans="1:17" s="447" customFormat="1" ht="23.25" x14ac:dyDescent="0.2">
      <c r="A193" s="220"/>
      <c r="B193" s="220"/>
      <c r="C193" s="220"/>
      <c r="D193" s="335"/>
      <c r="E193" s="221"/>
      <c r="F193" s="461"/>
      <c r="G193" s="231"/>
      <c r="H193" s="231"/>
      <c r="I193" s="227"/>
      <c r="J193" s="231"/>
      <c r="K193" s="227"/>
      <c r="L193" s="231"/>
      <c r="M193" s="227"/>
      <c r="N193" s="231"/>
      <c r="O193" s="231"/>
      <c r="P193" s="231"/>
      <c r="Q193" s="86"/>
    </row>
    <row r="194" spans="1:17" s="688" customFormat="1" ht="21.75" x14ac:dyDescent="0.2">
      <c r="A194" s="823" t="s">
        <v>2815</v>
      </c>
      <c r="B194" s="824"/>
      <c r="C194" s="824"/>
      <c r="D194" s="825"/>
      <c r="E194" s="686">
        <f>SUM(E192:E193)</f>
        <v>0</v>
      </c>
      <c r="F194" s="686"/>
      <c r="G194" s="686">
        <f>SUM(G192:G193)</f>
        <v>0</v>
      </c>
      <c r="H194" s="686">
        <f>SUM(H192:H193)</f>
        <v>0</v>
      </c>
      <c r="I194" s="686"/>
      <c r="J194" s="686">
        <f>SUM(J192:J193)</f>
        <v>0</v>
      </c>
      <c r="K194" s="686"/>
      <c r="L194" s="686">
        <f>SUM(L192:L193)</f>
        <v>0</v>
      </c>
      <c r="M194" s="686"/>
      <c r="N194" s="686">
        <f>SUM(N192:N193)</f>
        <v>0</v>
      </c>
      <c r="O194" s="686">
        <f>SUM(O192:O193)</f>
        <v>0</v>
      </c>
      <c r="P194" s="686">
        <f>SUM(P192:P193)</f>
        <v>0</v>
      </c>
      <c r="Q194" s="687"/>
    </row>
    <row r="195" spans="1:17" s="447" customFormat="1" ht="23.25" x14ac:dyDescent="0.2">
      <c r="A195" s="681" t="s">
        <v>3137</v>
      </c>
      <c r="B195" s="681"/>
      <c r="C195" s="681"/>
      <c r="D195" s="682"/>
      <c r="E195" s="703"/>
      <c r="F195" s="684"/>
      <c r="G195" s="691"/>
      <c r="H195" s="691"/>
      <c r="I195" s="692"/>
      <c r="J195" s="691"/>
      <c r="K195" s="692"/>
      <c r="L195" s="691"/>
      <c r="M195" s="692"/>
      <c r="N195" s="691"/>
      <c r="O195" s="691"/>
      <c r="P195" s="691"/>
      <c r="Q195" s="693"/>
    </row>
    <row r="196" spans="1:17" s="229" customFormat="1" ht="21" x14ac:dyDescent="0.2">
      <c r="A196" s="568"/>
      <c r="B196" s="568" t="s">
        <v>4286</v>
      </c>
      <c r="C196" s="568" t="s">
        <v>4287</v>
      </c>
      <c r="D196" s="225" t="s">
        <v>4288</v>
      </c>
      <c r="E196" s="720">
        <v>505500</v>
      </c>
      <c r="F196" s="460">
        <v>0.16</v>
      </c>
      <c r="G196" s="231">
        <f>+E196*F196</f>
        <v>80880</v>
      </c>
      <c r="H196" s="231">
        <v>0</v>
      </c>
      <c r="I196" s="227">
        <v>0.08</v>
      </c>
      <c r="J196" s="231">
        <f>E196*I196</f>
        <v>40440</v>
      </c>
      <c r="K196" s="227">
        <v>0.05</v>
      </c>
      <c r="L196" s="231">
        <f>+E196*K196</f>
        <v>25275</v>
      </c>
      <c r="M196" s="227">
        <v>0.03</v>
      </c>
      <c r="N196" s="231">
        <f>+E196*M196</f>
        <v>15165</v>
      </c>
      <c r="O196" s="231">
        <f>SUM(J196+L196+N196)</f>
        <v>80880</v>
      </c>
      <c r="P196" s="231">
        <f t="shared" ref="P196:P221" si="38">+E196-O196</f>
        <v>424620</v>
      </c>
    </row>
    <row r="197" spans="1:17" s="229" customFormat="1" ht="21" x14ac:dyDescent="0.2">
      <c r="A197" s="568"/>
      <c r="B197" s="568" t="s">
        <v>4289</v>
      </c>
      <c r="C197" s="568" t="s">
        <v>4290</v>
      </c>
      <c r="D197" s="225" t="s">
        <v>4291</v>
      </c>
      <c r="E197" s="720">
        <v>820000</v>
      </c>
      <c r="F197" s="460">
        <v>0.06</v>
      </c>
      <c r="G197" s="231">
        <v>0</v>
      </c>
      <c r="H197" s="231">
        <f>+E197*F197</f>
        <v>49200</v>
      </c>
      <c r="I197" s="462">
        <v>2.5000000000000001E-2</v>
      </c>
      <c r="J197" s="231">
        <f>E197*I197</f>
        <v>20500</v>
      </c>
      <c r="K197" s="227">
        <v>0.02</v>
      </c>
      <c r="L197" s="231">
        <f>+E197*K197</f>
        <v>16400</v>
      </c>
      <c r="M197" s="462">
        <v>1.4999999999999999E-2</v>
      </c>
      <c r="N197" s="231">
        <f>+E197*M197</f>
        <v>12300</v>
      </c>
      <c r="O197" s="231">
        <f>SUM(J197+L197+N197)</f>
        <v>49200</v>
      </c>
      <c r="P197" s="231">
        <f t="shared" si="38"/>
        <v>770800</v>
      </c>
    </row>
    <row r="198" spans="1:17" s="229" customFormat="1" ht="21" x14ac:dyDescent="0.2">
      <c r="A198" s="568"/>
      <c r="B198" s="568" t="s">
        <v>4292</v>
      </c>
      <c r="C198" s="568" t="s">
        <v>4293</v>
      </c>
      <c r="D198" s="225" t="s">
        <v>4294</v>
      </c>
      <c r="E198" s="720">
        <v>14300000</v>
      </c>
      <c r="F198" s="227" t="s">
        <v>201</v>
      </c>
      <c r="G198" s="231">
        <v>0</v>
      </c>
      <c r="H198" s="231">
        <v>0</v>
      </c>
      <c r="I198" s="231">
        <v>0</v>
      </c>
      <c r="J198" s="231">
        <v>0</v>
      </c>
      <c r="K198" s="231">
        <v>0</v>
      </c>
      <c r="L198" s="231">
        <v>0</v>
      </c>
      <c r="M198" s="231">
        <v>0</v>
      </c>
      <c r="N198" s="231">
        <v>0</v>
      </c>
      <c r="O198" s="231">
        <v>0</v>
      </c>
      <c r="P198" s="231">
        <f t="shared" si="38"/>
        <v>14300000</v>
      </c>
    </row>
    <row r="199" spans="1:17" s="229" customFormat="1" ht="21" x14ac:dyDescent="0.2">
      <c r="A199" s="568"/>
      <c r="B199" s="568" t="s">
        <v>4292</v>
      </c>
      <c r="C199" s="568" t="s">
        <v>4295</v>
      </c>
      <c r="D199" s="225" t="s">
        <v>4296</v>
      </c>
      <c r="E199" s="720">
        <v>3575000</v>
      </c>
      <c r="F199" s="227" t="s">
        <v>201</v>
      </c>
      <c r="G199" s="231">
        <v>0</v>
      </c>
      <c r="H199" s="231">
        <v>0</v>
      </c>
      <c r="I199" s="231">
        <v>0</v>
      </c>
      <c r="J199" s="231">
        <v>0</v>
      </c>
      <c r="K199" s="231">
        <v>0</v>
      </c>
      <c r="L199" s="231">
        <v>0</v>
      </c>
      <c r="M199" s="231">
        <v>0</v>
      </c>
      <c r="N199" s="231">
        <v>0</v>
      </c>
      <c r="O199" s="231">
        <v>0</v>
      </c>
      <c r="P199" s="231">
        <f t="shared" si="38"/>
        <v>3575000</v>
      </c>
    </row>
    <row r="200" spans="1:17" s="229" customFormat="1" ht="21" x14ac:dyDescent="0.2">
      <c r="A200" s="568"/>
      <c r="B200" s="568" t="s">
        <v>4292</v>
      </c>
      <c r="C200" s="568" t="s">
        <v>4297</v>
      </c>
      <c r="D200" s="225" t="s">
        <v>4298</v>
      </c>
      <c r="E200" s="720">
        <v>3575000</v>
      </c>
      <c r="F200" s="227" t="s">
        <v>201</v>
      </c>
      <c r="G200" s="231">
        <v>0</v>
      </c>
      <c r="H200" s="231">
        <v>0</v>
      </c>
      <c r="I200" s="231">
        <v>0</v>
      </c>
      <c r="J200" s="231">
        <v>0</v>
      </c>
      <c r="K200" s="231">
        <v>0</v>
      </c>
      <c r="L200" s="231">
        <v>0</v>
      </c>
      <c r="M200" s="231">
        <v>0</v>
      </c>
      <c r="N200" s="231">
        <v>0</v>
      </c>
      <c r="O200" s="231">
        <v>0</v>
      </c>
      <c r="P200" s="231">
        <f t="shared" si="38"/>
        <v>3575000</v>
      </c>
    </row>
    <row r="201" spans="1:17" s="229" customFormat="1" ht="21" x14ac:dyDescent="0.2">
      <c r="A201" s="568"/>
      <c r="B201" s="568" t="s">
        <v>4292</v>
      </c>
      <c r="C201" s="568" t="s">
        <v>4299</v>
      </c>
      <c r="D201" s="225" t="s">
        <v>4300</v>
      </c>
      <c r="E201" s="720">
        <v>171800</v>
      </c>
      <c r="F201" s="460">
        <v>0.16</v>
      </c>
      <c r="G201" s="231">
        <f>+E201*F201</f>
        <v>27488</v>
      </c>
      <c r="H201" s="231">
        <v>0</v>
      </c>
      <c r="I201" s="227">
        <v>0.08</v>
      </c>
      <c r="J201" s="231">
        <f>E201*I201</f>
        <v>13744</v>
      </c>
      <c r="K201" s="227">
        <v>0.05</v>
      </c>
      <c r="L201" s="231">
        <f>+E201*K201</f>
        <v>8590</v>
      </c>
      <c r="M201" s="227">
        <v>0.03</v>
      </c>
      <c r="N201" s="231">
        <f>+E201*M201</f>
        <v>5154</v>
      </c>
      <c r="O201" s="231">
        <f>SUM(J201+L201+N201)</f>
        <v>27488</v>
      </c>
      <c r="P201" s="231">
        <f t="shared" si="38"/>
        <v>144312</v>
      </c>
    </row>
    <row r="202" spans="1:17" s="229" customFormat="1" ht="21" x14ac:dyDescent="0.2">
      <c r="A202" s="568"/>
      <c r="B202" s="225" t="s">
        <v>4346</v>
      </c>
      <c r="C202" s="225" t="s">
        <v>4347</v>
      </c>
      <c r="D202" s="225" t="s">
        <v>4348</v>
      </c>
      <c r="E202" s="720">
        <v>3575000</v>
      </c>
      <c r="F202" s="227" t="s">
        <v>201</v>
      </c>
      <c r="G202" s="231">
        <v>0</v>
      </c>
      <c r="H202" s="231">
        <v>0</v>
      </c>
      <c r="I202" s="231">
        <v>0</v>
      </c>
      <c r="J202" s="231">
        <v>0</v>
      </c>
      <c r="K202" s="231">
        <v>0</v>
      </c>
      <c r="L202" s="231">
        <v>0</v>
      </c>
      <c r="M202" s="231">
        <v>0</v>
      </c>
      <c r="N202" s="231">
        <v>0</v>
      </c>
      <c r="O202" s="231">
        <v>0</v>
      </c>
      <c r="P202" s="231">
        <f t="shared" si="38"/>
        <v>3575000</v>
      </c>
    </row>
    <row r="203" spans="1:17" s="229" customFormat="1" ht="21" x14ac:dyDescent="0.2">
      <c r="A203" s="568"/>
      <c r="B203" s="225" t="s">
        <v>4346</v>
      </c>
      <c r="C203" s="225" t="s">
        <v>4349</v>
      </c>
      <c r="D203" s="225" t="s">
        <v>4350</v>
      </c>
      <c r="E203" s="720">
        <v>14300000</v>
      </c>
      <c r="F203" s="227" t="s">
        <v>201</v>
      </c>
      <c r="G203" s="231">
        <v>0</v>
      </c>
      <c r="H203" s="231">
        <v>0</v>
      </c>
      <c r="I203" s="231">
        <v>0</v>
      </c>
      <c r="J203" s="231">
        <v>0</v>
      </c>
      <c r="K203" s="231">
        <v>0</v>
      </c>
      <c r="L203" s="231">
        <v>0</v>
      </c>
      <c r="M203" s="231">
        <v>0</v>
      </c>
      <c r="N203" s="231">
        <v>0</v>
      </c>
      <c r="O203" s="231">
        <v>0</v>
      </c>
      <c r="P203" s="231">
        <f t="shared" si="38"/>
        <v>14300000</v>
      </c>
    </row>
    <row r="204" spans="1:17" s="229" customFormat="1" ht="21" x14ac:dyDescent="0.2">
      <c r="A204" s="568"/>
      <c r="B204" s="225" t="s">
        <v>4351</v>
      </c>
      <c r="C204" s="225" t="s">
        <v>4352</v>
      </c>
      <c r="D204" s="225" t="s">
        <v>4353</v>
      </c>
      <c r="E204" s="720">
        <v>314500</v>
      </c>
      <c r="F204" s="460">
        <v>0.16</v>
      </c>
      <c r="G204" s="231">
        <f>+E204*F204</f>
        <v>50320</v>
      </c>
      <c r="H204" s="231">
        <v>0</v>
      </c>
      <c r="I204" s="227">
        <v>0.08</v>
      </c>
      <c r="J204" s="231">
        <f>E204*I204</f>
        <v>25160</v>
      </c>
      <c r="K204" s="227">
        <v>0.05</v>
      </c>
      <c r="L204" s="231">
        <f>+E204*K204</f>
        <v>15725</v>
      </c>
      <c r="M204" s="227">
        <v>0.03</v>
      </c>
      <c r="N204" s="231">
        <f>+E204*M204</f>
        <v>9435</v>
      </c>
      <c r="O204" s="231">
        <f>SUM(J204+L204+N204)</f>
        <v>50320</v>
      </c>
      <c r="P204" s="231">
        <f t="shared" si="38"/>
        <v>264180</v>
      </c>
    </row>
    <row r="205" spans="1:17" s="229" customFormat="1" ht="21" x14ac:dyDescent="0.2">
      <c r="A205" s="568"/>
      <c r="B205" s="225" t="s">
        <v>4354</v>
      </c>
      <c r="C205" s="225" t="s">
        <v>4355</v>
      </c>
      <c r="D205" s="225" t="s">
        <v>4356</v>
      </c>
      <c r="E205" s="720">
        <v>3575000</v>
      </c>
      <c r="F205" s="227" t="s">
        <v>201</v>
      </c>
      <c r="G205" s="231">
        <v>0</v>
      </c>
      <c r="H205" s="231">
        <v>0</v>
      </c>
      <c r="I205" s="231">
        <v>0</v>
      </c>
      <c r="J205" s="231">
        <v>0</v>
      </c>
      <c r="K205" s="231">
        <v>0</v>
      </c>
      <c r="L205" s="231">
        <v>0</v>
      </c>
      <c r="M205" s="231">
        <v>0</v>
      </c>
      <c r="N205" s="231">
        <v>0</v>
      </c>
      <c r="O205" s="231">
        <v>0</v>
      </c>
      <c r="P205" s="231">
        <f t="shared" si="38"/>
        <v>3575000</v>
      </c>
    </row>
    <row r="206" spans="1:17" s="229" customFormat="1" ht="21" x14ac:dyDescent="0.2">
      <c r="A206" s="568"/>
      <c r="B206" s="225" t="s">
        <v>4354</v>
      </c>
      <c r="C206" s="225" t="s">
        <v>4357</v>
      </c>
      <c r="D206" s="225" t="s">
        <v>4358</v>
      </c>
      <c r="E206" s="720">
        <v>14300000</v>
      </c>
      <c r="F206" s="227" t="s">
        <v>201</v>
      </c>
      <c r="G206" s="231">
        <v>0</v>
      </c>
      <c r="H206" s="231">
        <v>0</v>
      </c>
      <c r="I206" s="231">
        <v>0</v>
      </c>
      <c r="J206" s="231">
        <v>0</v>
      </c>
      <c r="K206" s="231">
        <v>0</v>
      </c>
      <c r="L206" s="231">
        <v>0</v>
      </c>
      <c r="M206" s="231">
        <v>0</v>
      </c>
      <c r="N206" s="231">
        <v>0</v>
      </c>
      <c r="O206" s="231">
        <v>0</v>
      </c>
      <c r="P206" s="231">
        <f t="shared" si="38"/>
        <v>14300000</v>
      </c>
    </row>
    <row r="207" spans="1:17" s="229" customFormat="1" ht="21" x14ac:dyDescent="0.2">
      <c r="A207" s="568"/>
      <c r="B207" s="225" t="s">
        <v>4359</v>
      </c>
      <c r="C207" s="225" t="s">
        <v>4360</v>
      </c>
      <c r="D207" s="225" t="s">
        <v>4361</v>
      </c>
      <c r="E207" s="720">
        <v>319800</v>
      </c>
      <c r="F207" s="460">
        <v>0.06</v>
      </c>
      <c r="G207" s="231">
        <v>0</v>
      </c>
      <c r="H207" s="231">
        <f>+E207*F207</f>
        <v>19188</v>
      </c>
      <c r="I207" s="462">
        <v>2.5000000000000001E-2</v>
      </c>
      <c r="J207" s="231">
        <f t="shared" ref="J207:J221" si="39">E207*I207</f>
        <v>7995</v>
      </c>
      <c r="K207" s="227">
        <v>0.02</v>
      </c>
      <c r="L207" s="231">
        <f t="shared" ref="L207:L221" si="40">+E207*K207</f>
        <v>6396</v>
      </c>
      <c r="M207" s="462">
        <v>1.4999999999999999E-2</v>
      </c>
      <c r="N207" s="231">
        <f t="shared" ref="N207:N221" si="41">+E207*M207</f>
        <v>4797</v>
      </c>
      <c r="O207" s="231">
        <f t="shared" ref="O207:O221" si="42">SUM(J207+L207+N207)</f>
        <v>19188</v>
      </c>
      <c r="P207" s="231">
        <f t="shared" si="38"/>
        <v>300612</v>
      </c>
    </row>
    <row r="208" spans="1:17" s="229" customFormat="1" ht="21" x14ac:dyDescent="0.2">
      <c r="A208" s="568"/>
      <c r="B208" s="225" t="s">
        <v>4387</v>
      </c>
      <c r="C208" s="225" t="s">
        <v>4388</v>
      </c>
      <c r="D208" s="225" t="s">
        <v>4389</v>
      </c>
      <c r="E208" s="720">
        <v>314500</v>
      </c>
      <c r="F208" s="460">
        <v>0.16</v>
      </c>
      <c r="G208" s="231">
        <f>+E208*F208</f>
        <v>50320</v>
      </c>
      <c r="H208" s="231">
        <v>0</v>
      </c>
      <c r="I208" s="227">
        <v>0.08</v>
      </c>
      <c r="J208" s="231">
        <f t="shared" si="39"/>
        <v>25160</v>
      </c>
      <c r="K208" s="227">
        <v>0.05</v>
      </c>
      <c r="L208" s="231">
        <f t="shared" si="40"/>
        <v>15725</v>
      </c>
      <c r="M208" s="227">
        <v>0.03</v>
      </c>
      <c r="N208" s="231">
        <f t="shared" si="41"/>
        <v>9435</v>
      </c>
      <c r="O208" s="231">
        <f t="shared" si="42"/>
        <v>50320</v>
      </c>
      <c r="P208" s="231">
        <f t="shared" si="38"/>
        <v>264180</v>
      </c>
    </row>
    <row r="209" spans="1:16" s="229" customFormat="1" ht="21" x14ac:dyDescent="0.2">
      <c r="A209" s="568"/>
      <c r="B209" s="225" t="s">
        <v>4434</v>
      </c>
      <c r="C209" s="225" t="s">
        <v>4435</v>
      </c>
      <c r="D209" s="225" t="s">
        <v>4436</v>
      </c>
      <c r="E209" s="720">
        <v>202800</v>
      </c>
      <c r="F209" s="460">
        <v>0.06</v>
      </c>
      <c r="G209" s="231">
        <v>0</v>
      </c>
      <c r="H209" s="231">
        <f>+E209*F209</f>
        <v>12168</v>
      </c>
      <c r="I209" s="462">
        <v>2.5000000000000001E-2</v>
      </c>
      <c r="J209" s="231">
        <f t="shared" si="39"/>
        <v>5070</v>
      </c>
      <c r="K209" s="227">
        <v>0.02</v>
      </c>
      <c r="L209" s="231">
        <f t="shared" si="40"/>
        <v>4056</v>
      </c>
      <c r="M209" s="462">
        <v>1.4999999999999999E-2</v>
      </c>
      <c r="N209" s="231">
        <f t="shared" si="41"/>
        <v>3042</v>
      </c>
      <c r="O209" s="231">
        <f t="shared" si="42"/>
        <v>12168</v>
      </c>
      <c r="P209" s="231">
        <f t="shared" si="38"/>
        <v>190632</v>
      </c>
    </row>
    <row r="210" spans="1:16" s="229" customFormat="1" ht="21" x14ac:dyDescent="0.2">
      <c r="A210" s="568"/>
      <c r="B210" s="225" t="s">
        <v>4409</v>
      </c>
      <c r="C210" s="225" t="s">
        <v>4437</v>
      </c>
      <c r="D210" s="225" t="s">
        <v>4438</v>
      </c>
      <c r="E210" s="720">
        <v>226200</v>
      </c>
      <c r="F210" s="460">
        <v>0.06</v>
      </c>
      <c r="G210" s="231">
        <v>0</v>
      </c>
      <c r="H210" s="231">
        <f>+E210*F210</f>
        <v>13572</v>
      </c>
      <c r="I210" s="462">
        <v>2.5000000000000001E-2</v>
      </c>
      <c r="J210" s="231">
        <f t="shared" si="39"/>
        <v>5655</v>
      </c>
      <c r="K210" s="227">
        <v>0.02</v>
      </c>
      <c r="L210" s="231">
        <f t="shared" si="40"/>
        <v>4524</v>
      </c>
      <c r="M210" s="462">
        <v>1.4999999999999999E-2</v>
      </c>
      <c r="N210" s="231">
        <f t="shared" si="41"/>
        <v>3393</v>
      </c>
      <c r="O210" s="231">
        <f t="shared" si="42"/>
        <v>13572</v>
      </c>
      <c r="P210" s="231">
        <f t="shared" si="38"/>
        <v>212628</v>
      </c>
    </row>
    <row r="211" spans="1:16" s="229" customFormat="1" ht="21" x14ac:dyDescent="0.2">
      <c r="A211" s="568"/>
      <c r="B211" s="225" t="s">
        <v>4417</v>
      </c>
      <c r="C211" s="225" t="s">
        <v>4439</v>
      </c>
      <c r="D211" s="225" t="s">
        <v>4440</v>
      </c>
      <c r="E211" s="720">
        <v>70200</v>
      </c>
      <c r="F211" s="460">
        <v>0.06</v>
      </c>
      <c r="G211" s="231">
        <v>0</v>
      </c>
      <c r="H211" s="231">
        <f>+E211*F211</f>
        <v>4212</v>
      </c>
      <c r="I211" s="462">
        <v>2.5000000000000001E-2</v>
      </c>
      <c r="J211" s="231">
        <f t="shared" si="39"/>
        <v>1755</v>
      </c>
      <c r="K211" s="227">
        <v>0.02</v>
      </c>
      <c r="L211" s="231">
        <f t="shared" si="40"/>
        <v>1404</v>
      </c>
      <c r="M211" s="462">
        <v>1.4999999999999999E-2</v>
      </c>
      <c r="N211" s="231">
        <f t="shared" si="41"/>
        <v>1053</v>
      </c>
      <c r="O211" s="231">
        <f t="shared" si="42"/>
        <v>4212</v>
      </c>
      <c r="P211" s="231">
        <f t="shared" si="38"/>
        <v>65988</v>
      </c>
    </row>
    <row r="212" spans="1:16" s="229" customFormat="1" ht="21" x14ac:dyDescent="0.2">
      <c r="A212" s="568"/>
      <c r="B212" s="225" t="s">
        <v>4441</v>
      </c>
      <c r="C212" s="225" t="s">
        <v>4442</v>
      </c>
      <c r="D212" s="225" t="s">
        <v>4443</v>
      </c>
      <c r="E212" s="720">
        <v>187530</v>
      </c>
      <c r="F212" s="460">
        <v>0.16</v>
      </c>
      <c r="G212" s="231">
        <f>+E212*F212</f>
        <v>30004.799999999999</v>
      </c>
      <c r="H212" s="231">
        <v>0</v>
      </c>
      <c r="I212" s="227">
        <v>0.08</v>
      </c>
      <c r="J212" s="231">
        <f t="shared" si="39"/>
        <v>15002.4</v>
      </c>
      <c r="K212" s="227">
        <v>0.05</v>
      </c>
      <c r="L212" s="231">
        <f t="shared" si="40"/>
        <v>9376.5</v>
      </c>
      <c r="M212" s="227">
        <v>0.03</v>
      </c>
      <c r="N212" s="231">
        <f t="shared" si="41"/>
        <v>5625.9</v>
      </c>
      <c r="O212" s="231">
        <f t="shared" si="42"/>
        <v>30004.800000000003</v>
      </c>
      <c r="P212" s="231">
        <f t="shared" si="38"/>
        <v>157525.20000000001</v>
      </c>
    </row>
    <row r="213" spans="1:16" s="229" customFormat="1" ht="21" x14ac:dyDescent="0.2">
      <c r="A213" s="568"/>
      <c r="B213" s="225" t="s">
        <v>4496</v>
      </c>
      <c r="C213" s="225" t="s">
        <v>4497</v>
      </c>
      <c r="D213" s="225" t="s">
        <v>4498</v>
      </c>
      <c r="E213" s="720">
        <v>175500</v>
      </c>
      <c r="F213" s="460">
        <v>0.06</v>
      </c>
      <c r="G213" s="231">
        <v>0</v>
      </c>
      <c r="H213" s="231">
        <f>+E213*F213</f>
        <v>10530</v>
      </c>
      <c r="I213" s="462">
        <v>2.5000000000000001E-2</v>
      </c>
      <c r="J213" s="231">
        <f t="shared" si="39"/>
        <v>4387.5</v>
      </c>
      <c r="K213" s="227">
        <v>0.02</v>
      </c>
      <c r="L213" s="231">
        <f t="shared" si="40"/>
        <v>3510</v>
      </c>
      <c r="M213" s="462">
        <v>1.4999999999999999E-2</v>
      </c>
      <c r="N213" s="231">
        <f t="shared" si="41"/>
        <v>2632.5</v>
      </c>
      <c r="O213" s="231">
        <f t="shared" si="42"/>
        <v>10530</v>
      </c>
      <c r="P213" s="231">
        <f t="shared" si="38"/>
        <v>164970</v>
      </c>
    </row>
    <row r="214" spans="1:16" s="229" customFormat="1" ht="21" x14ac:dyDescent="0.2">
      <c r="A214" s="568"/>
      <c r="B214" s="225" t="s">
        <v>4496</v>
      </c>
      <c r="C214" s="225" t="s">
        <v>4499</v>
      </c>
      <c r="D214" s="225" t="s">
        <v>4500</v>
      </c>
      <c r="E214" s="720">
        <v>179400</v>
      </c>
      <c r="F214" s="460">
        <v>0.06</v>
      </c>
      <c r="G214" s="231">
        <v>0</v>
      </c>
      <c r="H214" s="231">
        <f>+E214*F214</f>
        <v>10764</v>
      </c>
      <c r="I214" s="462">
        <v>2.5000000000000001E-2</v>
      </c>
      <c r="J214" s="231">
        <f t="shared" si="39"/>
        <v>4485</v>
      </c>
      <c r="K214" s="227">
        <v>0.02</v>
      </c>
      <c r="L214" s="231">
        <f t="shared" si="40"/>
        <v>3588</v>
      </c>
      <c r="M214" s="462">
        <v>1.4999999999999999E-2</v>
      </c>
      <c r="N214" s="231">
        <f t="shared" si="41"/>
        <v>2691</v>
      </c>
      <c r="O214" s="231">
        <f t="shared" si="42"/>
        <v>10764</v>
      </c>
      <c r="P214" s="231">
        <f t="shared" si="38"/>
        <v>168636</v>
      </c>
    </row>
    <row r="215" spans="1:16" s="229" customFormat="1" ht="21" x14ac:dyDescent="0.2">
      <c r="A215" s="568"/>
      <c r="B215" s="225" t="s">
        <v>4566</v>
      </c>
      <c r="C215" s="225" t="s">
        <v>4567</v>
      </c>
      <c r="D215" s="225" t="s">
        <v>4568</v>
      </c>
      <c r="E215" s="720">
        <v>500850</v>
      </c>
      <c r="F215" s="460">
        <v>0.16</v>
      </c>
      <c r="G215" s="231">
        <f>+E215*F215</f>
        <v>80136</v>
      </c>
      <c r="H215" s="231">
        <v>0</v>
      </c>
      <c r="I215" s="227">
        <v>0.08</v>
      </c>
      <c r="J215" s="231">
        <f t="shared" si="39"/>
        <v>40068</v>
      </c>
      <c r="K215" s="227">
        <v>0.05</v>
      </c>
      <c r="L215" s="231">
        <f t="shared" si="40"/>
        <v>25042.5</v>
      </c>
      <c r="M215" s="227">
        <v>0.03</v>
      </c>
      <c r="N215" s="231">
        <f t="shared" si="41"/>
        <v>15025.5</v>
      </c>
      <c r="O215" s="231">
        <f t="shared" si="42"/>
        <v>80136</v>
      </c>
      <c r="P215" s="231">
        <f t="shared" si="38"/>
        <v>420714</v>
      </c>
    </row>
    <row r="216" spans="1:16" s="229" customFormat="1" ht="21" x14ac:dyDescent="0.2">
      <c r="A216" s="568"/>
      <c r="B216" s="225" t="s">
        <v>4656</v>
      </c>
      <c r="C216" s="225" t="s">
        <v>4683</v>
      </c>
      <c r="D216" s="225" t="s">
        <v>4684</v>
      </c>
      <c r="E216" s="720">
        <v>54600</v>
      </c>
      <c r="F216" s="460">
        <v>0.06</v>
      </c>
      <c r="G216" s="231">
        <v>0</v>
      </c>
      <c r="H216" s="231">
        <f>+E216*F216</f>
        <v>3276</v>
      </c>
      <c r="I216" s="462">
        <v>2.5000000000000001E-2</v>
      </c>
      <c r="J216" s="231">
        <f t="shared" si="39"/>
        <v>1365</v>
      </c>
      <c r="K216" s="227">
        <v>0.02</v>
      </c>
      <c r="L216" s="231">
        <f t="shared" si="40"/>
        <v>1092</v>
      </c>
      <c r="M216" s="462">
        <v>1.4999999999999999E-2</v>
      </c>
      <c r="N216" s="231">
        <f t="shared" si="41"/>
        <v>819</v>
      </c>
      <c r="O216" s="231">
        <f t="shared" si="42"/>
        <v>3276</v>
      </c>
      <c r="P216" s="231">
        <f t="shared" si="38"/>
        <v>51324</v>
      </c>
    </row>
    <row r="217" spans="1:16" s="229" customFormat="1" ht="21" x14ac:dyDescent="0.2">
      <c r="A217" s="568"/>
      <c r="B217" s="225" t="s">
        <v>4656</v>
      </c>
      <c r="C217" s="225" t="s">
        <v>4685</v>
      </c>
      <c r="D217" s="225" t="s">
        <v>4686</v>
      </c>
      <c r="E217" s="720">
        <v>50700</v>
      </c>
      <c r="F217" s="460">
        <v>0.06</v>
      </c>
      <c r="G217" s="231">
        <v>0</v>
      </c>
      <c r="H217" s="231">
        <f>+E217*F217</f>
        <v>3042</v>
      </c>
      <c r="I217" s="462">
        <v>2.5000000000000001E-2</v>
      </c>
      <c r="J217" s="231">
        <f t="shared" si="39"/>
        <v>1267.5</v>
      </c>
      <c r="K217" s="227">
        <v>0.02</v>
      </c>
      <c r="L217" s="231">
        <f t="shared" si="40"/>
        <v>1014</v>
      </c>
      <c r="M217" s="462">
        <v>1.4999999999999999E-2</v>
      </c>
      <c r="N217" s="231">
        <f t="shared" si="41"/>
        <v>760.5</v>
      </c>
      <c r="O217" s="231">
        <f t="shared" si="42"/>
        <v>3042</v>
      </c>
      <c r="P217" s="231">
        <f t="shared" si="38"/>
        <v>47658</v>
      </c>
    </row>
    <row r="218" spans="1:16" s="229" customFormat="1" ht="21" x14ac:dyDescent="0.2">
      <c r="A218" s="568"/>
      <c r="B218" s="225" t="s">
        <v>4653</v>
      </c>
      <c r="C218" s="225" t="s">
        <v>4687</v>
      </c>
      <c r="D218" s="225" t="s">
        <v>4688</v>
      </c>
      <c r="E218" s="720">
        <v>58500</v>
      </c>
      <c r="F218" s="460">
        <v>0.06</v>
      </c>
      <c r="G218" s="231">
        <v>0</v>
      </c>
      <c r="H218" s="231">
        <f>+E218*F218</f>
        <v>3510</v>
      </c>
      <c r="I218" s="462">
        <v>2.5000000000000001E-2</v>
      </c>
      <c r="J218" s="231">
        <f t="shared" si="39"/>
        <v>1462.5</v>
      </c>
      <c r="K218" s="227">
        <v>0.02</v>
      </c>
      <c r="L218" s="231">
        <f t="shared" si="40"/>
        <v>1170</v>
      </c>
      <c r="M218" s="462">
        <v>1.4999999999999999E-2</v>
      </c>
      <c r="N218" s="231">
        <f t="shared" si="41"/>
        <v>877.5</v>
      </c>
      <c r="O218" s="231">
        <f t="shared" si="42"/>
        <v>3510</v>
      </c>
      <c r="P218" s="231">
        <f t="shared" si="38"/>
        <v>54990</v>
      </c>
    </row>
    <row r="219" spans="1:16" s="229" customFormat="1" ht="21" x14ac:dyDescent="0.2">
      <c r="A219" s="568"/>
      <c r="B219" s="225" t="s">
        <v>4674</v>
      </c>
      <c r="C219" s="225" t="s">
        <v>4689</v>
      </c>
      <c r="D219" s="225" t="s">
        <v>4690</v>
      </c>
      <c r="E219" s="720">
        <v>66300</v>
      </c>
      <c r="F219" s="460">
        <v>0.06</v>
      </c>
      <c r="G219" s="231">
        <v>0</v>
      </c>
      <c r="H219" s="231">
        <f>+E219*F219</f>
        <v>3978</v>
      </c>
      <c r="I219" s="462">
        <v>2.5000000000000001E-2</v>
      </c>
      <c r="J219" s="231">
        <f t="shared" si="39"/>
        <v>1657.5</v>
      </c>
      <c r="K219" s="227">
        <v>0.02</v>
      </c>
      <c r="L219" s="231">
        <f t="shared" si="40"/>
        <v>1326</v>
      </c>
      <c r="M219" s="462">
        <v>1.4999999999999999E-2</v>
      </c>
      <c r="N219" s="231">
        <f t="shared" si="41"/>
        <v>994.5</v>
      </c>
      <c r="O219" s="231">
        <f t="shared" si="42"/>
        <v>3978</v>
      </c>
      <c r="P219" s="231">
        <f t="shared" si="38"/>
        <v>62322</v>
      </c>
    </row>
    <row r="220" spans="1:16" s="229" customFormat="1" ht="21" x14ac:dyDescent="0.2">
      <c r="A220" s="568"/>
      <c r="B220" s="225" t="s">
        <v>4691</v>
      </c>
      <c r="C220" s="225" t="s">
        <v>4692</v>
      </c>
      <c r="D220" s="225" t="s">
        <v>4693</v>
      </c>
      <c r="E220" s="720">
        <v>179970</v>
      </c>
      <c r="F220" s="460">
        <v>0.16</v>
      </c>
      <c r="G220" s="231">
        <f>+E220*F220</f>
        <v>28795.200000000001</v>
      </c>
      <c r="H220" s="231">
        <v>0</v>
      </c>
      <c r="I220" s="227">
        <v>0.08</v>
      </c>
      <c r="J220" s="231">
        <f t="shared" si="39"/>
        <v>14397.6</v>
      </c>
      <c r="K220" s="227">
        <v>0.05</v>
      </c>
      <c r="L220" s="231">
        <f t="shared" si="40"/>
        <v>8998.5</v>
      </c>
      <c r="M220" s="227">
        <v>0.03</v>
      </c>
      <c r="N220" s="231">
        <f t="shared" si="41"/>
        <v>5399.0999999999995</v>
      </c>
      <c r="O220" s="231">
        <f t="shared" si="42"/>
        <v>28795.199999999997</v>
      </c>
      <c r="P220" s="231">
        <f t="shared" si="38"/>
        <v>151174.79999999999</v>
      </c>
    </row>
    <row r="221" spans="1:16" s="229" customFormat="1" ht="21" x14ac:dyDescent="0.2">
      <c r="A221" s="568"/>
      <c r="B221" s="225" t="s">
        <v>4694</v>
      </c>
      <c r="C221" s="225" t="s">
        <v>4695</v>
      </c>
      <c r="D221" s="225" t="s">
        <v>4696</v>
      </c>
      <c r="E221" s="720">
        <v>180000</v>
      </c>
      <c r="F221" s="460">
        <v>0.06</v>
      </c>
      <c r="G221" s="231">
        <v>0</v>
      </c>
      <c r="H221" s="231">
        <f>+E221*F221</f>
        <v>10800</v>
      </c>
      <c r="I221" s="462">
        <v>2.5000000000000001E-2</v>
      </c>
      <c r="J221" s="231">
        <f t="shared" si="39"/>
        <v>4500</v>
      </c>
      <c r="K221" s="227">
        <v>0.02</v>
      </c>
      <c r="L221" s="231">
        <f t="shared" si="40"/>
        <v>3600</v>
      </c>
      <c r="M221" s="462">
        <v>1.4999999999999999E-2</v>
      </c>
      <c r="N221" s="231">
        <f t="shared" si="41"/>
        <v>2700</v>
      </c>
      <c r="O221" s="231">
        <f t="shared" si="42"/>
        <v>10800</v>
      </c>
      <c r="P221" s="231">
        <f t="shared" si="38"/>
        <v>169200</v>
      </c>
    </row>
    <row r="222" spans="1:16" s="229" customFormat="1" ht="21" x14ac:dyDescent="0.2">
      <c r="A222" s="568"/>
      <c r="B222" s="225" t="s">
        <v>4825</v>
      </c>
      <c r="C222" s="225" t="s">
        <v>4826</v>
      </c>
      <c r="D222" s="225" t="s">
        <v>4827</v>
      </c>
      <c r="E222" s="720">
        <v>129360</v>
      </c>
      <c r="F222" s="739">
        <v>0.16</v>
      </c>
      <c r="G222" s="231">
        <f>+E222*F222</f>
        <v>20697.600000000002</v>
      </c>
      <c r="H222" s="231">
        <v>0</v>
      </c>
      <c r="I222" s="227">
        <v>0.08</v>
      </c>
      <c r="J222" s="231">
        <f>E222*I222</f>
        <v>10348.800000000001</v>
      </c>
      <c r="K222" s="227">
        <v>0.05</v>
      </c>
      <c r="L222" s="231">
        <f>+E222*K222</f>
        <v>6468</v>
      </c>
      <c r="M222" s="227">
        <v>0.03</v>
      </c>
      <c r="N222" s="231">
        <f>+E222*M222</f>
        <v>3880.7999999999997</v>
      </c>
      <c r="O222" s="231">
        <f>SUM(J222+L222+N222)</f>
        <v>20697.600000000002</v>
      </c>
      <c r="P222" s="231">
        <f>+E222-O222</f>
        <v>108662.39999999999</v>
      </c>
    </row>
    <row r="223" spans="1:16" s="229" customFormat="1" ht="21" x14ac:dyDescent="0.2">
      <c r="A223" s="568"/>
      <c r="B223" s="225" t="s">
        <v>4825</v>
      </c>
      <c r="C223" s="225" t="s">
        <v>4828</v>
      </c>
      <c r="D223" s="225" t="s">
        <v>4829</v>
      </c>
      <c r="E223" s="720">
        <v>11883200</v>
      </c>
      <c r="F223" s="227" t="s">
        <v>201</v>
      </c>
      <c r="G223" s="231">
        <v>0</v>
      </c>
      <c r="H223" s="231">
        <v>0</v>
      </c>
      <c r="I223" s="231">
        <v>0</v>
      </c>
      <c r="J223" s="231">
        <v>0</v>
      </c>
      <c r="K223" s="231">
        <v>0</v>
      </c>
      <c r="L223" s="231">
        <v>0</v>
      </c>
      <c r="M223" s="231">
        <v>0</v>
      </c>
      <c r="N223" s="231">
        <v>0</v>
      </c>
      <c r="O223" s="231">
        <v>0</v>
      </c>
      <c r="P223" s="231">
        <f>+E223-O223</f>
        <v>11883200</v>
      </c>
    </row>
    <row r="224" spans="1:16" s="229" customFormat="1" ht="21" x14ac:dyDescent="0.2">
      <c r="A224" s="568"/>
      <c r="B224" s="225" t="s">
        <v>4825</v>
      </c>
      <c r="C224" s="225" t="s">
        <v>4830</v>
      </c>
      <c r="D224" s="225" t="s">
        <v>4831</v>
      </c>
      <c r="E224" s="720">
        <v>-1563200</v>
      </c>
      <c r="F224" s="227" t="s">
        <v>201</v>
      </c>
      <c r="G224" s="231">
        <v>0</v>
      </c>
      <c r="H224" s="231">
        <v>0</v>
      </c>
      <c r="I224" s="231">
        <v>0</v>
      </c>
      <c r="J224" s="231">
        <v>0</v>
      </c>
      <c r="K224" s="231">
        <v>0</v>
      </c>
      <c r="L224" s="231">
        <v>0</v>
      </c>
      <c r="M224" s="231">
        <v>0</v>
      </c>
      <c r="N224" s="231">
        <v>0</v>
      </c>
      <c r="O224" s="231">
        <v>0</v>
      </c>
      <c r="P224" s="231">
        <f>+E224-O224</f>
        <v>-1563200</v>
      </c>
    </row>
    <row r="225" spans="1:17" s="229" customFormat="1" ht="21" x14ac:dyDescent="0.2">
      <c r="A225" s="568"/>
      <c r="B225" s="225" t="s">
        <v>4825</v>
      </c>
      <c r="C225" s="225" t="s">
        <v>4832</v>
      </c>
      <c r="D225" s="225" t="s">
        <v>4833</v>
      </c>
      <c r="E225" s="720">
        <v>11917500</v>
      </c>
      <c r="F225" s="739">
        <v>0.06</v>
      </c>
      <c r="G225" s="231">
        <v>0</v>
      </c>
      <c r="H225" s="231">
        <f>+E225*F225</f>
        <v>715050</v>
      </c>
      <c r="I225" s="462">
        <v>2.5000000000000001E-2</v>
      </c>
      <c r="J225" s="231">
        <f>E225*I225</f>
        <v>297937.5</v>
      </c>
      <c r="K225" s="227">
        <v>0.02</v>
      </c>
      <c r="L225" s="231">
        <f>+E225*K225</f>
        <v>238350</v>
      </c>
      <c r="M225" s="462">
        <v>1.4999999999999999E-2</v>
      </c>
      <c r="N225" s="231">
        <f>+E225*M225</f>
        <v>178762.5</v>
      </c>
      <c r="O225" s="231">
        <f>SUM(J225+L225+N225)</f>
        <v>715050</v>
      </c>
      <c r="P225" s="231">
        <f>+E225-O225</f>
        <v>11202450</v>
      </c>
    </row>
    <row r="226" spans="1:17" s="229" customFormat="1" ht="21" x14ac:dyDescent="0.2">
      <c r="A226" s="568"/>
      <c r="B226" s="225" t="s">
        <v>4814</v>
      </c>
      <c r="C226" s="225" t="s">
        <v>4834</v>
      </c>
      <c r="D226" s="225" t="s">
        <v>4835</v>
      </c>
      <c r="E226" s="720">
        <v>187200</v>
      </c>
      <c r="F226" s="739">
        <v>0.06</v>
      </c>
      <c r="G226" s="231">
        <v>0</v>
      </c>
      <c r="H226" s="231">
        <f>+E226*F226</f>
        <v>11232</v>
      </c>
      <c r="I226" s="462">
        <v>2.5000000000000001E-2</v>
      </c>
      <c r="J226" s="231">
        <f>E226*I226</f>
        <v>4680</v>
      </c>
      <c r="K226" s="227">
        <v>0.02</v>
      </c>
      <c r="L226" s="231">
        <f>+E226*K226</f>
        <v>3744</v>
      </c>
      <c r="M226" s="462">
        <v>1.4999999999999999E-2</v>
      </c>
      <c r="N226" s="231">
        <f>+E226*M226</f>
        <v>2808</v>
      </c>
      <c r="O226" s="231">
        <f>SUM(J226+L226+N226)</f>
        <v>11232</v>
      </c>
      <c r="P226" s="231">
        <f>+E226-O226</f>
        <v>175968</v>
      </c>
    </row>
    <row r="227" spans="1:17" s="236" customFormat="1" ht="21" x14ac:dyDescent="0.45">
      <c r="A227" s="338"/>
      <c r="B227" s="338" t="s">
        <v>4885</v>
      </c>
      <c r="C227" s="338" t="s">
        <v>4904</v>
      </c>
      <c r="D227" s="338" t="s">
        <v>4905</v>
      </c>
      <c r="E227" s="720">
        <v>270000</v>
      </c>
      <c r="F227" s="739">
        <v>0.06</v>
      </c>
      <c r="G227" s="231">
        <v>0</v>
      </c>
      <c r="H227" s="231">
        <f>+E227*F227</f>
        <v>16200</v>
      </c>
      <c r="I227" s="462">
        <v>2.5000000000000001E-2</v>
      </c>
      <c r="J227" s="231">
        <f>E227*I227</f>
        <v>6750</v>
      </c>
      <c r="K227" s="227">
        <v>0.02</v>
      </c>
      <c r="L227" s="231">
        <f>+E227*K227</f>
        <v>5400</v>
      </c>
      <c r="M227" s="462">
        <v>1.4999999999999999E-2</v>
      </c>
      <c r="N227" s="231">
        <f>+E227*M227</f>
        <v>4050</v>
      </c>
      <c r="O227" s="231">
        <f>SUM(J227+L227+N227)</f>
        <v>16200</v>
      </c>
      <c r="P227" s="231">
        <f t="shared" ref="P227:P233" si="43">+E227-O227</f>
        <v>253800</v>
      </c>
    </row>
    <row r="228" spans="1:17" s="236" customFormat="1" ht="21" x14ac:dyDescent="0.45">
      <c r="A228" s="338"/>
      <c r="B228" s="338" t="s">
        <v>4885</v>
      </c>
      <c r="C228" s="338" t="s">
        <v>4906</v>
      </c>
      <c r="D228" s="338" t="s">
        <v>4907</v>
      </c>
      <c r="E228" s="720">
        <v>9840000</v>
      </c>
      <c r="F228" s="227" t="s">
        <v>201</v>
      </c>
      <c r="G228" s="231">
        <v>0</v>
      </c>
      <c r="H228" s="231">
        <v>0</v>
      </c>
      <c r="I228" s="231">
        <v>0</v>
      </c>
      <c r="J228" s="231">
        <v>0</v>
      </c>
      <c r="K228" s="231">
        <v>0</v>
      </c>
      <c r="L228" s="231">
        <v>0</v>
      </c>
      <c r="M228" s="231">
        <v>0</v>
      </c>
      <c r="N228" s="231">
        <v>0</v>
      </c>
      <c r="O228" s="231">
        <v>0</v>
      </c>
      <c r="P228" s="231">
        <f t="shared" si="43"/>
        <v>9840000</v>
      </c>
    </row>
    <row r="229" spans="1:17" s="236" customFormat="1" ht="21" x14ac:dyDescent="0.45">
      <c r="A229" s="338"/>
      <c r="B229" s="338" t="s">
        <v>4908</v>
      </c>
      <c r="C229" s="338" t="s">
        <v>4909</v>
      </c>
      <c r="D229" s="338" t="s">
        <v>4910</v>
      </c>
      <c r="E229" s="720">
        <v>97500</v>
      </c>
      <c r="F229" s="739">
        <v>0.06</v>
      </c>
      <c r="G229" s="231">
        <v>0</v>
      </c>
      <c r="H229" s="231">
        <f>+E229*F229</f>
        <v>5850</v>
      </c>
      <c r="I229" s="462">
        <v>2.5000000000000001E-2</v>
      </c>
      <c r="J229" s="231">
        <f>E229*I229</f>
        <v>2437.5</v>
      </c>
      <c r="K229" s="227">
        <v>0.02</v>
      </c>
      <c r="L229" s="231">
        <f>+E229*K229</f>
        <v>1950</v>
      </c>
      <c r="M229" s="462">
        <v>1.4999999999999999E-2</v>
      </c>
      <c r="N229" s="231">
        <f>+E229*M229</f>
        <v>1462.5</v>
      </c>
      <c r="O229" s="231">
        <f>SUM(J229+L229+N229)</f>
        <v>5850</v>
      </c>
      <c r="P229" s="231">
        <f t="shared" si="43"/>
        <v>91650</v>
      </c>
    </row>
    <row r="230" spans="1:17" s="236" customFormat="1" ht="21" x14ac:dyDescent="0.45">
      <c r="A230" s="338"/>
      <c r="B230" s="338" t="s">
        <v>4890</v>
      </c>
      <c r="C230" s="338" t="s">
        <v>4911</v>
      </c>
      <c r="D230" s="338" t="s">
        <v>4912</v>
      </c>
      <c r="E230" s="720">
        <v>100000</v>
      </c>
      <c r="F230" s="739">
        <v>0.06</v>
      </c>
      <c r="G230" s="231">
        <v>0</v>
      </c>
      <c r="H230" s="231">
        <f>+E230*F230</f>
        <v>6000</v>
      </c>
      <c r="I230" s="462">
        <v>2.5000000000000001E-2</v>
      </c>
      <c r="J230" s="231">
        <f>E230*I230</f>
        <v>2500</v>
      </c>
      <c r="K230" s="227">
        <v>0.02</v>
      </c>
      <c r="L230" s="231">
        <f>+E230*K230</f>
        <v>2000</v>
      </c>
      <c r="M230" s="462">
        <v>1.4999999999999999E-2</v>
      </c>
      <c r="N230" s="231">
        <f>+E230*M230</f>
        <v>1500</v>
      </c>
      <c r="O230" s="231">
        <f>SUM(J230+L230+N230)</f>
        <v>6000</v>
      </c>
      <c r="P230" s="231">
        <f t="shared" si="43"/>
        <v>94000</v>
      </c>
    </row>
    <row r="231" spans="1:17" s="236" customFormat="1" ht="21" x14ac:dyDescent="0.45">
      <c r="A231" s="338"/>
      <c r="B231" s="338" t="s">
        <v>4890</v>
      </c>
      <c r="C231" s="338" t="s">
        <v>4913</v>
      </c>
      <c r="D231" s="338" t="s">
        <v>4914</v>
      </c>
      <c r="E231" s="720">
        <v>8367000</v>
      </c>
      <c r="F231" s="227" t="s">
        <v>201</v>
      </c>
      <c r="G231" s="231">
        <v>0</v>
      </c>
      <c r="H231" s="231">
        <v>0</v>
      </c>
      <c r="I231" s="231">
        <v>0</v>
      </c>
      <c r="J231" s="231">
        <v>0</v>
      </c>
      <c r="K231" s="231">
        <v>0</v>
      </c>
      <c r="L231" s="231">
        <v>0</v>
      </c>
      <c r="M231" s="231">
        <v>0</v>
      </c>
      <c r="N231" s="231">
        <v>0</v>
      </c>
      <c r="O231" s="231">
        <v>0</v>
      </c>
      <c r="P231" s="231">
        <f t="shared" si="43"/>
        <v>8367000</v>
      </c>
    </row>
    <row r="232" spans="1:17" s="236" customFormat="1" ht="21" x14ac:dyDescent="0.45">
      <c r="A232" s="338"/>
      <c r="B232" s="338" t="s">
        <v>4890</v>
      </c>
      <c r="C232" s="338" t="s">
        <v>4915</v>
      </c>
      <c r="D232" s="338" t="s">
        <v>4916</v>
      </c>
      <c r="E232" s="720">
        <v>1089000</v>
      </c>
      <c r="F232" s="227" t="s">
        <v>201</v>
      </c>
      <c r="G232" s="231">
        <v>0</v>
      </c>
      <c r="H232" s="231">
        <v>0</v>
      </c>
      <c r="I232" s="231">
        <v>0</v>
      </c>
      <c r="J232" s="231">
        <v>0</v>
      </c>
      <c r="K232" s="231">
        <v>0</v>
      </c>
      <c r="L232" s="231">
        <v>0</v>
      </c>
      <c r="M232" s="231">
        <v>0</v>
      </c>
      <c r="N232" s="231">
        <v>0</v>
      </c>
      <c r="O232" s="231">
        <v>0</v>
      </c>
      <c r="P232" s="231">
        <f t="shared" si="43"/>
        <v>1089000</v>
      </c>
    </row>
    <row r="233" spans="1:17" s="236" customFormat="1" ht="21" x14ac:dyDescent="0.45">
      <c r="A233" s="338"/>
      <c r="B233" s="338" t="s">
        <v>4890</v>
      </c>
      <c r="C233" s="338" t="s">
        <v>4917</v>
      </c>
      <c r="D233" s="338" t="s">
        <v>4918</v>
      </c>
      <c r="E233" s="720">
        <v>162000</v>
      </c>
      <c r="F233" s="227" t="s">
        <v>201</v>
      </c>
      <c r="G233" s="231">
        <v>0</v>
      </c>
      <c r="H233" s="231">
        <v>0</v>
      </c>
      <c r="I233" s="231">
        <v>0</v>
      </c>
      <c r="J233" s="231">
        <v>0</v>
      </c>
      <c r="K233" s="231">
        <v>0</v>
      </c>
      <c r="L233" s="231">
        <v>0</v>
      </c>
      <c r="M233" s="231">
        <v>0</v>
      </c>
      <c r="N233" s="231">
        <v>0</v>
      </c>
      <c r="O233" s="231">
        <v>0</v>
      </c>
      <c r="P233" s="231">
        <f t="shared" si="43"/>
        <v>162000</v>
      </c>
    </row>
    <row r="234" spans="1:17" s="229" customFormat="1" ht="21" x14ac:dyDescent="0.2">
      <c r="A234" s="220"/>
      <c r="B234" s="220"/>
      <c r="C234" s="220"/>
      <c r="D234" s="335"/>
      <c r="E234" s="230"/>
      <c r="F234" s="461"/>
      <c r="G234" s="231"/>
      <c r="H234" s="231"/>
      <c r="I234" s="227"/>
      <c r="J234" s="231"/>
      <c r="K234" s="227"/>
      <c r="L234" s="231"/>
      <c r="M234" s="227"/>
      <c r="N234" s="231"/>
      <c r="O234" s="231"/>
      <c r="P234" s="231"/>
      <c r="Q234" s="86"/>
    </row>
    <row r="235" spans="1:17" s="688" customFormat="1" ht="21.75" x14ac:dyDescent="0.2">
      <c r="A235" s="823" t="s">
        <v>3143</v>
      </c>
      <c r="B235" s="824"/>
      <c r="C235" s="824"/>
      <c r="D235" s="825"/>
      <c r="E235" s="704">
        <f>SUM(E196:E234)</f>
        <v>104258210</v>
      </c>
      <c r="F235" s="704"/>
      <c r="G235" s="704">
        <f>SUM(G196:G234)</f>
        <v>368641.6</v>
      </c>
      <c r="H235" s="704">
        <f>SUM(H196:H234)</f>
        <v>898572</v>
      </c>
      <c r="I235" s="704"/>
      <c r="J235" s="704">
        <f>SUM(J196:J234)</f>
        <v>558725.80000000005</v>
      </c>
      <c r="K235" s="704"/>
      <c r="L235" s="704">
        <f>SUM(L196:L234)</f>
        <v>414724.5</v>
      </c>
      <c r="M235" s="704"/>
      <c r="N235" s="704">
        <f>SUM(N196:N234)</f>
        <v>293763.3</v>
      </c>
      <c r="O235" s="704">
        <f>SUM(O196:O234)</f>
        <v>1267213.6000000001</v>
      </c>
      <c r="P235" s="704">
        <f>SUM(P196:P234)</f>
        <v>102990996.40000001</v>
      </c>
      <c r="Q235" s="687"/>
    </row>
    <row r="236" spans="1:17" s="232" customFormat="1" ht="21" x14ac:dyDescent="0.2">
      <c r="A236" s="740" t="s">
        <v>4741</v>
      </c>
      <c r="B236" s="238"/>
      <c r="C236" s="238"/>
      <c r="D236" s="238"/>
      <c r="E236" s="741"/>
      <c r="F236" s="741"/>
      <c r="G236" s="741"/>
      <c r="H236" s="741"/>
      <c r="I236" s="741"/>
      <c r="J236" s="741"/>
      <c r="K236" s="741"/>
      <c r="L236" s="741"/>
      <c r="M236" s="741"/>
      <c r="N236" s="741"/>
      <c r="O236" s="741"/>
      <c r="P236" s="741"/>
    </row>
    <row r="237" spans="1:17" s="229" customFormat="1" ht="21" x14ac:dyDescent="0.2">
      <c r="A237" s="568"/>
      <c r="B237" s="225" t="s">
        <v>4742</v>
      </c>
      <c r="C237" s="225" t="s">
        <v>4743</v>
      </c>
      <c r="D237" s="225" t="s">
        <v>4744</v>
      </c>
      <c r="E237" s="720">
        <v>4200</v>
      </c>
      <c r="F237" s="739">
        <v>0.06</v>
      </c>
      <c r="G237" s="231">
        <v>0</v>
      </c>
      <c r="H237" s="231">
        <f>+E237*F237</f>
        <v>252</v>
      </c>
      <c r="I237" s="462">
        <v>2.5000000000000001E-2</v>
      </c>
      <c r="J237" s="231">
        <f t="shared" ref="J237:J243" si="44">E237*I237</f>
        <v>105</v>
      </c>
      <c r="K237" s="227">
        <v>0.02</v>
      </c>
      <c r="L237" s="231">
        <f t="shared" ref="L237:L243" si="45">+E237*K237</f>
        <v>84</v>
      </c>
      <c r="M237" s="462">
        <v>1.4999999999999999E-2</v>
      </c>
      <c r="N237" s="231">
        <f t="shared" ref="N237:N243" si="46">+E237*M237</f>
        <v>63</v>
      </c>
      <c r="O237" s="231">
        <f t="shared" ref="O237:O243" si="47">SUM(J237+L237+N237)</f>
        <v>252</v>
      </c>
      <c r="P237" s="231">
        <f t="shared" ref="P237:P243" si="48">+E237-O237</f>
        <v>3948</v>
      </c>
    </row>
    <row r="238" spans="1:17" s="229" customFormat="1" ht="21" x14ac:dyDescent="0.2">
      <c r="A238" s="568"/>
      <c r="B238" s="225" t="s">
        <v>4732</v>
      </c>
      <c r="C238" s="225" t="s">
        <v>4745</v>
      </c>
      <c r="D238" s="225" t="s">
        <v>4746</v>
      </c>
      <c r="E238" s="720">
        <v>4800</v>
      </c>
      <c r="F238" s="739">
        <v>0.06</v>
      </c>
      <c r="G238" s="231">
        <v>0</v>
      </c>
      <c r="H238" s="231">
        <f>+E238*F238</f>
        <v>288</v>
      </c>
      <c r="I238" s="462">
        <v>2.5000000000000001E-2</v>
      </c>
      <c r="J238" s="231">
        <f t="shared" si="44"/>
        <v>120</v>
      </c>
      <c r="K238" s="227">
        <v>0.02</v>
      </c>
      <c r="L238" s="231">
        <f t="shared" si="45"/>
        <v>96</v>
      </c>
      <c r="M238" s="462">
        <v>1.4999999999999999E-2</v>
      </c>
      <c r="N238" s="231">
        <f t="shared" si="46"/>
        <v>72</v>
      </c>
      <c r="O238" s="231">
        <f t="shared" si="47"/>
        <v>288</v>
      </c>
      <c r="P238" s="231">
        <f t="shared" si="48"/>
        <v>4512</v>
      </c>
    </row>
    <row r="239" spans="1:17" s="229" customFormat="1" ht="21" x14ac:dyDescent="0.2">
      <c r="A239" s="568"/>
      <c r="B239" s="225" t="s">
        <v>4747</v>
      </c>
      <c r="C239" s="225" t="s">
        <v>4748</v>
      </c>
      <c r="D239" s="225" t="s">
        <v>4749</v>
      </c>
      <c r="E239" s="720">
        <v>17600</v>
      </c>
      <c r="F239" s="739">
        <v>0.06</v>
      </c>
      <c r="G239" s="231">
        <v>0</v>
      </c>
      <c r="H239" s="231">
        <f>+E239*F239</f>
        <v>1056</v>
      </c>
      <c r="I239" s="462">
        <v>2.5000000000000001E-2</v>
      </c>
      <c r="J239" s="231">
        <f t="shared" si="44"/>
        <v>440</v>
      </c>
      <c r="K239" s="227">
        <v>0.02</v>
      </c>
      <c r="L239" s="231">
        <f t="shared" si="45"/>
        <v>352</v>
      </c>
      <c r="M239" s="462">
        <v>1.4999999999999999E-2</v>
      </c>
      <c r="N239" s="231">
        <f t="shared" si="46"/>
        <v>264</v>
      </c>
      <c r="O239" s="231">
        <f t="shared" si="47"/>
        <v>1056</v>
      </c>
      <c r="P239" s="231">
        <f t="shared" si="48"/>
        <v>16544</v>
      </c>
    </row>
    <row r="240" spans="1:17" s="229" customFormat="1" ht="21" x14ac:dyDescent="0.2">
      <c r="A240" s="568"/>
      <c r="B240" s="225" t="s">
        <v>4805</v>
      </c>
      <c r="C240" s="225" t="s">
        <v>4836</v>
      </c>
      <c r="D240" s="225" t="s">
        <v>4837</v>
      </c>
      <c r="E240" s="720">
        <v>66800</v>
      </c>
      <c r="F240" s="739">
        <v>0.16</v>
      </c>
      <c r="G240" s="231">
        <f>+E240*F240</f>
        <v>10688</v>
      </c>
      <c r="H240" s="231">
        <v>0</v>
      </c>
      <c r="I240" s="227">
        <v>0.08</v>
      </c>
      <c r="J240" s="231">
        <f t="shared" si="44"/>
        <v>5344</v>
      </c>
      <c r="K240" s="227">
        <v>0.05</v>
      </c>
      <c r="L240" s="231">
        <f t="shared" si="45"/>
        <v>3340</v>
      </c>
      <c r="M240" s="227">
        <v>0.03</v>
      </c>
      <c r="N240" s="231">
        <f t="shared" si="46"/>
        <v>2004</v>
      </c>
      <c r="O240" s="231">
        <f t="shared" si="47"/>
        <v>10688</v>
      </c>
      <c r="P240" s="231">
        <f t="shared" si="48"/>
        <v>56112</v>
      </c>
    </row>
    <row r="241" spans="1:19" s="229" customFormat="1" ht="21" x14ac:dyDescent="0.2">
      <c r="A241" s="527"/>
      <c r="B241" s="755" t="s">
        <v>4820</v>
      </c>
      <c r="C241" s="755" t="s">
        <v>4838</v>
      </c>
      <c r="D241" s="755" t="s">
        <v>4839</v>
      </c>
      <c r="E241" s="720">
        <v>2400</v>
      </c>
      <c r="F241" s="756">
        <v>0.06</v>
      </c>
      <c r="G241" s="720">
        <v>0</v>
      </c>
      <c r="H241" s="720">
        <f>+E241*F241</f>
        <v>144</v>
      </c>
      <c r="I241" s="742">
        <v>2.5000000000000001E-2</v>
      </c>
      <c r="J241" s="720">
        <f t="shared" si="44"/>
        <v>60</v>
      </c>
      <c r="K241" s="743">
        <v>0.02</v>
      </c>
      <c r="L241" s="720">
        <f t="shared" si="45"/>
        <v>48</v>
      </c>
      <c r="M241" s="742">
        <v>1.4999999999999999E-2</v>
      </c>
      <c r="N241" s="720">
        <f t="shared" si="46"/>
        <v>36</v>
      </c>
      <c r="O241" s="720">
        <f t="shared" si="47"/>
        <v>144</v>
      </c>
      <c r="P241" s="720">
        <f t="shared" si="48"/>
        <v>2256</v>
      </c>
    </row>
    <row r="242" spans="1:19" s="229" customFormat="1" ht="21" x14ac:dyDescent="0.2">
      <c r="A242" s="225"/>
      <c r="B242" s="435" t="s">
        <v>4882</v>
      </c>
      <c r="C242" s="435" t="s">
        <v>4919</v>
      </c>
      <c r="D242" s="435" t="s">
        <v>4920</v>
      </c>
      <c r="E242" s="438">
        <v>2400</v>
      </c>
      <c r="F242" s="475">
        <v>0.06</v>
      </c>
      <c r="G242" s="429">
        <v>0</v>
      </c>
      <c r="H242" s="429">
        <f>+E242*F242</f>
        <v>144</v>
      </c>
      <c r="I242" s="762">
        <v>2.5000000000000001E-2</v>
      </c>
      <c r="J242" s="429">
        <f>E242*I242</f>
        <v>60</v>
      </c>
      <c r="K242" s="476">
        <v>0.02</v>
      </c>
      <c r="L242" s="429">
        <f>+E242*K242</f>
        <v>48</v>
      </c>
      <c r="M242" s="762">
        <v>1.4999999999999999E-2</v>
      </c>
      <c r="N242" s="429">
        <f>+E242*M242</f>
        <v>36</v>
      </c>
      <c r="O242" s="429">
        <f>SUM(J242+L242+N242)</f>
        <v>144</v>
      </c>
      <c r="P242" s="429">
        <f>+E242-O242</f>
        <v>2256</v>
      </c>
      <c r="Q242" s="675"/>
      <c r="R242" s="675"/>
      <c r="S242" s="675" t="s">
        <v>4961</v>
      </c>
    </row>
    <row r="243" spans="1:19" s="236" customFormat="1" ht="21" x14ac:dyDescent="0.45">
      <c r="A243" s="338"/>
      <c r="B243" s="225" t="s">
        <v>4882</v>
      </c>
      <c r="C243" s="225" t="s">
        <v>4921</v>
      </c>
      <c r="D243" s="225" t="s">
        <v>4922</v>
      </c>
      <c r="E243" s="720">
        <v>11200</v>
      </c>
      <c r="F243" s="739">
        <v>0.16</v>
      </c>
      <c r="G243" s="231">
        <f>+E243*F243</f>
        <v>1792</v>
      </c>
      <c r="H243" s="231">
        <v>0</v>
      </c>
      <c r="I243" s="227">
        <v>0.08</v>
      </c>
      <c r="J243" s="231">
        <f t="shared" si="44"/>
        <v>896</v>
      </c>
      <c r="K243" s="227">
        <v>0.05</v>
      </c>
      <c r="L243" s="231">
        <f t="shared" si="45"/>
        <v>560</v>
      </c>
      <c r="M243" s="227">
        <v>0.03</v>
      </c>
      <c r="N243" s="231">
        <f t="shared" si="46"/>
        <v>336</v>
      </c>
      <c r="O243" s="231">
        <f t="shared" si="47"/>
        <v>1792</v>
      </c>
      <c r="P243" s="231">
        <f t="shared" si="48"/>
        <v>9408</v>
      </c>
    </row>
    <row r="244" spans="1:19" s="229" customFormat="1" ht="21" x14ac:dyDescent="0.2">
      <c r="A244" s="568"/>
      <c r="B244" s="225" t="s">
        <v>4896</v>
      </c>
      <c r="C244" s="225" t="s">
        <v>4897</v>
      </c>
      <c r="D244" s="225" t="s">
        <v>4898</v>
      </c>
      <c r="E244" s="720">
        <v>3000</v>
      </c>
      <c r="F244" s="739">
        <v>0.16</v>
      </c>
      <c r="G244" s="231">
        <f>+E244*F244</f>
        <v>480</v>
      </c>
      <c r="H244" s="231">
        <v>0</v>
      </c>
      <c r="I244" s="227">
        <v>0.08</v>
      </c>
      <c r="J244" s="231">
        <f>E244*I244</f>
        <v>240</v>
      </c>
      <c r="K244" s="227">
        <v>0.05</v>
      </c>
      <c r="L244" s="231">
        <f>+E244*K244</f>
        <v>150</v>
      </c>
      <c r="M244" s="227">
        <v>0.03</v>
      </c>
      <c r="N244" s="231">
        <f>+E244*M244</f>
        <v>90</v>
      </c>
      <c r="O244" s="231">
        <f>SUM(J244+L244+N244)</f>
        <v>480</v>
      </c>
      <c r="P244" s="231">
        <f>+E244-O244</f>
        <v>2520</v>
      </c>
    </row>
    <row r="245" spans="1:19" s="236" customFormat="1" ht="21" x14ac:dyDescent="0.45">
      <c r="A245" s="338"/>
      <c r="B245" s="225" t="s">
        <v>4870</v>
      </c>
      <c r="C245" s="225" t="s">
        <v>4923</v>
      </c>
      <c r="D245" s="225" t="s">
        <v>4924</v>
      </c>
      <c r="E245" s="720">
        <v>800</v>
      </c>
      <c r="F245" s="739">
        <v>0.06</v>
      </c>
      <c r="G245" s="231">
        <v>0</v>
      </c>
      <c r="H245" s="231">
        <f>+E245*F245</f>
        <v>48</v>
      </c>
      <c r="I245" s="462">
        <v>2.5000000000000001E-2</v>
      </c>
      <c r="J245" s="231">
        <f>E245*I245</f>
        <v>20</v>
      </c>
      <c r="K245" s="227">
        <v>0.02</v>
      </c>
      <c r="L245" s="231">
        <f>+E245*K245</f>
        <v>16</v>
      </c>
      <c r="M245" s="462">
        <v>1.4999999999999999E-2</v>
      </c>
      <c r="N245" s="231">
        <f>+E245*M245</f>
        <v>12</v>
      </c>
      <c r="O245" s="231">
        <f>SUM(J245+L245+N245)</f>
        <v>48</v>
      </c>
      <c r="P245" s="231">
        <f>+E245-O245</f>
        <v>752</v>
      </c>
    </row>
    <row r="246" spans="1:19" s="236" customFormat="1" ht="21" x14ac:dyDescent="0.45">
      <c r="A246" s="338"/>
      <c r="B246" s="338"/>
      <c r="C246" s="338"/>
      <c r="D246" s="338"/>
      <c r="E246" s="720"/>
      <c r="F246" s="739"/>
      <c r="G246" s="231"/>
      <c r="H246" s="231"/>
      <c r="I246" s="462"/>
      <c r="J246" s="231"/>
      <c r="K246" s="227"/>
      <c r="L246" s="231"/>
      <c r="M246" s="462"/>
      <c r="N246" s="231"/>
      <c r="O246" s="231"/>
      <c r="P246" s="231"/>
    </row>
    <row r="247" spans="1:19" s="229" customFormat="1" ht="21.75" x14ac:dyDescent="0.2">
      <c r="A247" s="823" t="s">
        <v>4750</v>
      </c>
      <c r="B247" s="824"/>
      <c r="C247" s="824"/>
      <c r="D247" s="825"/>
      <c r="E247" s="741">
        <f>SUM(E237:E246)</f>
        <v>113200</v>
      </c>
      <c r="F247" s="741"/>
      <c r="G247" s="741">
        <f>SUM(G237:G246)</f>
        <v>12960</v>
      </c>
      <c r="H247" s="741">
        <f>SUM(H237:H246)</f>
        <v>1932</v>
      </c>
      <c r="I247" s="741"/>
      <c r="J247" s="741">
        <f>SUM(J237:J246)</f>
        <v>7285</v>
      </c>
      <c r="K247" s="741"/>
      <c r="L247" s="741">
        <f>SUM(L237:L246)</f>
        <v>4694</v>
      </c>
      <c r="M247" s="741"/>
      <c r="N247" s="741">
        <f>SUM(N237:N246)</f>
        <v>2913</v>
      </c>
      <c r="O247" s="741">
        <f>SUM(O237:O246)</f>
        <v>14892</v>
      </c>
      <c r="P247" s="741">
        <f>SUM(P237:P246)</f>
        <v>98308</v>
      </c>
    </row>
    <row r="248" spans="1:19" s="447" customFormat="1" ht="23.25" x14ac:dyDescent="0.2">
      <c r="A248" s="680" t="s">
        <v>83</v>
      </c>
      <c r="B248" s="680"/>
      <c r="C248" s="681"/>
      <c r="D248" s="682"/>
      <c r="E248" s="683"/>
      <c r="F248" s="684"/>
      <c r="G248" s="691"/>
      <c r="H248" s="691"/>
      <c r="I248" s="692"/>
      <c r="J248" s="691"/>
      <c r="K248" s="692"/>
      <c r="L248" s="691"/>
      <c r="M248" s="692"/>
      <c r="N248" s="691"/>
      <c r="O248" s="691"/>
      <c r="P248" s="691"/>
      <c r="Q248" s="693"/>
    </row>
    <row r="249" spans="1:19" s="229" customFormat="1" ht="21" x14ac:dyDescent="0.2">
      <c r="A249" s="568"/>
      <c r="B249" s="568" t="s">
        <v>4286</v>
      </c>
      <c r="C249" s="568" t="s">
        <v>4301</v>
      </c>
      <c r="D249" s="225" t="s">
        <v>4302</v>
      </c>
      <c r="E249" s="720">
        <v>13415</v>
      </c>
      <c r="F249" s="227" t="s">
        <v>201</v>
      </c>
      <c r="G249" s="231">
        <v>0</v>
      </c>
      <c r="H249" s="231">
        <v>0</v>
      </c>
      <c r="I249" s="231">
        <v>0</v>
      </c>
      <c r="J249" s="231">
        <v>0</v>
      </c>
      <c r="K249" s="231">
        <v>0</v>
      </c>
      <c r="L249" s="231">
        <v>0</v>
      </c>
      <c r="M249" s="231">
        <v>0</v>
      </c>
      <c r="N249" s="231">
        <v>0</v>
      </c>
      <c r="O249" s="231">
        <v>0</v>
      </c>
      <c r="P249" s="231">
        <f>+E249-O249</f>
        <v>13415</v>
      </c>
    </row>
    <row r="250" spans="1:19" s="229" customFormat="1" ht="21" x14ac:dyDescent="0.2">
      <c r="A250" s="568"/>
      <c r="B250" s="568" t="s">
        <v>4275</v>
      </c>
      <c r="C250" s="568" t="s">
        <v>4303</v>
      </c>
      <c r="D250" s="225" t="s">
        <v>4304</v>
      </c>
      <c r="E250" s="720">
        <v>35000</v>
      </c>
      <c r="F250" s="227" t="s">
        <v>201</v>
      </c>
      <c r="G250" s="231">
        <v>0</v>
      </c>
      <c r="H250" s="231">
        <v>0</v>
      </c>
      <c r="I250" s="231">
        <v>0</v>
      </c>
      <c r="J250" s="231">
        <v>0</v>
      </c>
      <c r="K250" s="231">
        <v>0</v>
      </c>
      <c r="L250" s="231">
        <v>0</v>
      </c>
      <c r="M250" s="231">
        <v>0</v>
      </c>
      <c r="N250" s="231">
        <v>0</v>
      </c>
      <c r="O250" s="231">
        <v>0</v>
      </c>
      <c r="P250" s="231">
        <f t="shared" ref="P250:P263" si="49">+E250-O250</f>
        <v>35000</v>
      </c>
    </row>
    <row r="251" spans="1:19" s="229" customFormat="1" ht="21" x14ac:dyDescent="0.2">
      <c r="A251" s="568"/>
      <c r="B251" s="568" t="s">
        <v>4275</v>
      </c>
      <c r="C251" s="568" t="s">
        <v>4305</v>
      </c>
      <c r="D251" s="225" t="s">
        <v>4306</v>
      </c>
      <c r="E251" s="720">
        <v>109200</v>
      </c>
      <c r="F251" s="227" t="s">
        <v>201</v>
      </c>
      <c r="G251" s="231">
        <v>0</v>
      </c>
      <c r="H251" s="231">
        <v>0</v>
      </c>
      <c r="I251" s="231">
        <v>0</v>
      </c>
      <c r="J251" s="231">
        <v>0</v>
      </c>
      <c r="K251" s="231">
        <v>0</v>
      </c>
      <c r="L251" s="231">
        <v>0</v>
      </c>
      <c r="M251" s="231">
        <v>0</v>
      </c>
      <c r="N251" s="231">
        <v>0</v>
      </c>
      <c r="O251" s="231">
        <v>0</v>
      </c>
      <c r="P251" s="231">
        <f t="shared" si="49"/>
        <v>109200</v>
      </c>
    </row>
    <row r="252" spans="1:19" s="229" customFormat="1" ht="21" x14ac:dyDescent="0.2">
      <c r="A252" s="568"/>
      <c r="B252" s="568" t="s">
        <v>4307</v>
      </c>
      <c r="C252" s="568" t="s">
        <v>4308</v>
      </c>
      <c r="D252" s="225" t="s">
        <v>4309</v>
      </c>
      <c r="E252" s="720">
        <v>30000</v>
      </c>
      <c r="F252" s="227" t="s">
        <v>201</v>
      </c>
      <c r="G252" s="231">
        <v>0</v>
      </c>
      <c r="H252" s="231">
        <v>0</v>
      </c>
      <c r="I252" s="231">
        <v>0</v>
      </c>
      <c r="J252" s="231">
        <v>0</v>
      </c>
      <c r="K252" s="231">
        <v>0</v>
      </c>
      <c r="L252" s="231">
        <v>0</v>
      </c>
      <c r="M252" s="231">
        <v>0</v>
      </c>
      <c r="N252" s="231">
        <v>0</v>
      </c>
      <c r="O252" s="231">
        <v>0</v>
      </c>
      <c r="P252" s="231">
        <f t="shared" si="49"/>
        <v>30000</v>
      </c>
    </row>
    <row r="253" spans="1:19" s="229" customFormat="1" ht="21" x14ac:dyDescent="0.2">
      <c r="A253" s="568"/>
      <c r="B253" s="568" t="s">
        <v>4310</v>
      </c>
      <c r="C253" s="568" t="s">
        <v>4311</v>
      </c>
      <c r="D253" s="225" t="s">
        <v>4312</v>
      </c>
      <c r="E253" s="720">
        <v>13415</v>
      </c>
      <c r="F253" s="227" t="s">
        <v>201</v>
      </c>
      <c r="G253" s="231">
        <v>0</v>
      </c>
      <c r="H253" s="231">
        <v>0</v>
      </c>
      <c r="I253" s="231">
        <v>0</v>
      </c>
      <c r="J253" s="231">
        <v>0</v>
      </c>
      <c r="K253" s="231">
        <v>0</v>
      </c>
      <c r="L253" s="231">
        <v>0</v>
      </c>
      <c r="M253" s="231">
        <v>0</v>
      </c>
      <c r="N253" s="231">
        <v>0</v>
      </c>
      <c r="O253" s="231">
        <v>0</v>
      </c>
      <c r="P253" s="231">
        <f t="shared" si="49"/>
        <v>13415</v>
      </c>
    </row>
    <row r="254" spans="1:19" s="229" customFormat="1" ht="21" x14ac:dyDescent="0.2">
      <c r="A254" s="568"/>
      <c r="B254" s="568" t="s">
        <v>4310</v>
      </c>
      <c r="C254" s="568" t="s">
        <v>4313</v>
      </c>
      <c r="D254" s="225" t="s">
        <v>4314</v>
      </c>
      <c r="E254" s="720">
        <v>21950</v>
      </c>
      <c r="F254" s="227" t="s">
        <v>201</v>
      </c>
      <c r="G254" s="231">
        <v>0</v>
      </c>
      <c r="H254" s="231">
        <v>0</v>
      </c>
      <c r="I254" s="231">
        <v>0</v>
      </c>
      <c r="J254" s="231">
        <v>0</v>
      </c>
      <c r="K254" s="231">
        <v>0</v>
      </c>
      <c r="L254" s="231">
        <v>0</v>
      </c>
      <c r="M254" s="231">
        <v>0</v>
      </c>
      <c r="N254" s="231">
        <v>0</v>
      </c>
      <c r="O254" s="231">
        <v>0</v>
      </c>
      <c r="P254" s="231">
        <f t="shared" si="49"/>
        <v>21950</v>
      </c>
    </row>
    <row r="255" spans="1:19" s="229" customFormat="1" ht="21" x14ac:dyDescent="0.2">
      <c r="A255" s="568"/>
      <c r="B255" s="568" t="s">
        <v>4289</v>
      </c>
      <c r="C255" s="568" t="s">
        <v>4315</v>
      </c>
      <c r="D255" s="225" t="s">
        <v>4316</v>
      </c>
      <c r="E255" s="720">
        <v>78000</v>
      </c>
      <c r="F255" s="227" t="s">
        <v>201</v>
      </c>
      <c r="G255" s="231">
        <v>0</v>
      </c>
      <c r="H255" s="231">
        <v>0</v>
      </c>
      <c r="I255" s="231">
        <v>0</v>
      </c>
      <c r="J255" s="231">
        <v>0</v>
      </c>
      <c r="K255" s="231">
        <v>0</v>
      </c>
      <c r="L255" s="231">
        <v>0</v>
      </c>
      <c r="M255" s="231">
        <v>0</v>
      </c>
      <c r="N255" s="231">
        <v>0</v>
      </c>
      <c r="O255" s="231">
        <v>0</v>
      </c>
      <c r="P255" s="231">
        <f t="shared" si="49"/>
        <v>78000</v>
      </c>
    </row>
    <row r="256" spans="1:19" s="229" customFormat="1" ht="21" x14ac:dyDescent="0.2">
      <c r="A256" s="568"/>
      <c r="B256" s="568" t="s">
        <v>4289</v>
      </c>
      <c r="C256" s="568" t="s">
        <v>4317</v>
      </c>
      <c r="D256" s="225" t="s">
        <v>4318</v>
      </c>
      <c r="E256" s="720">
        <v>226200</v>
      </c>
      <c r="F256" s="227" t="s">
        <v>201</v>
      </c>
      <c r="G256" s="231">
        <v>0</v>
      </c>
      <c r="H256" s="231">
        <v>0</v>
      </c>
      <c r="I256" s="231">
        <v>0</v>
      </c>
      <c r="J256" s="231">
        <v>0</v>
      </c>
      <c r="K256" s="231">
        <v>0</v>
      </c>
      <c r="L256" s="231">
        <v>0</v>
      </c>
      <c r="M256" s="231">
        <v>0</v>
      </c>
      <c r="N256" s="231">
        <v>0</v>
      </c>
      <c r="O256" s="231">
        <v>0</v>
      </c>
      <c r="P256" s="231">
        <f t="shared" si="49"/>
        <v>226200</v>
      </c>
    </row>
    <row r="257" spans="1:16" s="229" customFormat="1" ht="21" x14ac:dyDescent="0.2">
      <c r="A257" s="568"/>
      <c r="B257" s="568" t="s">
        <v>4266</v>
      </c>
      <c r="C257" s="568" t="s">
        <v>4319</v>
      </c>
      <c r="D257" s="225" t="s">
        <v>4320</v>
      </c>
      <c r="E257" s="720">
        <v>21950</v>
      </c>
      <c r="F257" s="227" t="s">
        <v>201</v>
      </c>
      <c r="G257" s="231">
        <v>0</v>
      </c>
      <c r="H257" s="231">
        <v>0</v>
      </c>
      <c r="I257" s="231">
        <v>0</v>
      </c>
      <c r="J257" s="231">
        <v>0</v>
      </c>
      <c r="K257" s="231">
        <v>0</v>
      </c>
      <c r="L257" s="231">
        <v>0</v>
      </c>
      <c r="M257" s="231">
        <v>0</v>
      </c>
      <c r="N257" s="231">
        <v>0</v>
      </c>
      <c r="O257" s="231">
        <v>0</v>
      </c>
      <c r="P257" s="231">
        <f t="shared" si="49"/>
        <v>21950</v>
      </c>
    </row>
    <row r="258" spans="1:16" s="229" customFormat="1" ht="21" x14ac:dyDescent="0.2">
      <c r="A258" s="568"/>
      <c r="B258" s="568" t="s">
        <v>4266</v>
      </c>
      <c r="C258" s="568" t="s">
        <v>4321</v>
      </c>
      <c r="D258" s="225" t="s">
        <v>4322</v>
      </c>
      <c r="E258" s="720">
        <v>21800</v>
      </c>
      <c r="F258" s="227" t="s">
        <v>201</v>
      </c>
      <c r="G258" s="231">
        <v>0</v>
      </c>
      <c r="H258" s="231">
        <v>0</v>
      </c>
      <c r="I258" s="231">
        <v>0</v>
      </c>
      <c r="J258" s="231">
        <v>0</v>
      </c>
      <c r="K258" s="231">
        <v>0</v>
      </c>
      <c r="L258" s="231">
        <v>0</v>
      </c>
      <c r="M258" s="231">
        <v>0</v>
      </c>
      <c r="N258" s="231">
        <v>0</v>
      </c>
      <c r="O258" s="231">
        <v>0</v>
      </c>
      <c r="P258" s="231">
        <f t="shared" si="49"/>
        <v>21800</v>
      </c>
    </row>
    <row r="259" spans="1:16" s="229" customFormat="1" ht="21" x14ac:dyDescent="0.2">
      <c r="A259" s="568"/>
      <c r="B259" s="568" t="s">
        <v>4292</v>
      </c>
      <c r="C259" s="568" t="s">
        <v>4323</v>
      </c>
      <c r="D259" s="225" t="s">
        <v>4324</v>
      </c>
      <c r="E259" s="720">
        <v>480200</v>
      </c>
      <c r="F259" s="227" t="s">
        <v>201</v>
      </c>
      <c r="G259" s="231">
        <v>0</v>
      </c>
      <c r="H259" s="231">
        <v>0</v>
      </c>
      <c r="I259" s="231">
        <v>0</v>
      </c>
      <c r="J259" s="231">
        <v>0</v>
      </c>
      <c r="K259" s="231">
        <v>0</v>
      </c>
      <c r="L259" s="231">
        <v>0</v>
      </c>
      <c r="M259" s="231">
        <v>0</v>
      </c>
      <c r="N259" s="231">
        <v>0</v>
      </c>
      <c r="O259" s="231">
        <v>0</v>
      </c>
      <c r="P259" s="231">
        <f t="shared" si="49"/>
        <v>480200</v>
      </c>
    </row>
    <row r="260" spans="1:16" s="229" customFormat="1" ht="21" x14ac:dyDescent="0.2">
      <c r="A260" s="568"/>
      <c r="B260" s="568" t="s">
        <v>4325</v>
      </c>
      <c r="C260" s="568" t="s">
        <v>4326</v>
      </c>
      <c r="D260" s="225" t="s">
        <v>4327</v>
      </c>
      <c r="E260" s="720">
        <v>292500</v>
      </c>
      <c r="F260" s="227" t="s">
        <v>201</v>
      </c>
      <c r="G260" s="231">
        <v>0</v>
      </c>
      <c r="H260" s="231">
        <v>0</v>
      </c>
      <c r="I260" s="231">
        <v>0</v>
      </c>
      <c r="J260" s="231">
        <v>0</v>
      </c>
      <c r="K260" s="231">
        <v>0</v>
      </c>
      <c r="L260" s="231">
        <v>0</v>
      </c>
      <c r="M260" s="231">
        <v>0</v>
      </c>
      <c r="N260" s="231">
        <v>0</v>
      </c>
      <c r="O260" s="231">
        <v>0</v>
      </c>
      <c r="P260" s="231">
        <f t="shared" si="49"/>
        <v>292500</v>
      </c>
    </row>
    <row r="261" spans="1:16" s="229" customFormat="1" ht="21" x14ac:dyDescent="0.2">
      <c r="A261" s="568"/>
      <c r="B261" s="568" t="s">
        <v>4272</v>
      </c>
      <c r="C261" s="568" t="s">
        <v>4328</v>
      </c>
      <c r="D261" s="225" t="s">
        <v>4329</v>
      </c>
      <c r="E261" s="720">
        <v>58500</v>
      </c>
      <c r="F261" s="227" t="s">
        <v>201</v>
      </c>
      <c r="G261" s="231">
        <v>0</v>
      </c>
      <c r="H261" s="231">
        <v>0</v>
      </c>
      <c r="I261" s="231">
        <v>0</v>
      </c>
      <c r="J261" s="231">
        <v>0</v>
      </c>
      <c r="K261" s="231">
        <v>0</v>
      </c>
      <c r="L261" s="231">
        <v>0</v>
      </c>
      <c r="M261" s="231">
        <v>0</v>
      </c>
      <c r="N261" s="231">
        <v>0</v>
      </c>
      <c r="O261" s="231">
        <v>0</v>
      </c>
      <c r="P261" s="231">
        <f t="shared" si="49"/>
        <v>58500</v>
      </c>
    </row>
    <row r="262" spans="1:16" s="229" customFormat="1" ht="21" x14ac:dyDescent="0.2">
      <c r="A262" s="568"/>
      <c r="B262" s="568" t="s">
        <v>4272</v>
      </c>
      <c r="C262" s="568" t="s">
        <v>4330</v>
      </c>
      <c r="D262" s="225" t="s">
        <v>4331</v>
      </c>
      <c r="E262" s="720">
        <v>367500</v>
      </c>
      <c r="F262" s="227" t="s">
        <v>201</v>
      </c>
      <c r="G262" s="231">
        <v>0</v>
      </c>
      <c r="H262" s="231">
        <v>0</v>
      </c>
      <c r="I262" s="231">
        <v>0</v>
      </c>
      <c r="J262" s="231">
        <v>0</v>
      </c>
      <c r="K262" s="231">
        <v>0</v>
      </c>
      <c r="L262" s="231">
        <v>0</v>
      </c>
      <c r="M262" s="231">
        <v>0</v>
      </c>
      <c r="N262" s="231">
        <v>0</v>
      </c>
      <c r="O262" s="231">
        <v>0</v>
      </c>
      <c r="P262" s="231">
        <f t="shared" si="49"/>
        <v>367500</v>
      </c>
    </row>
    <row r="263" spans="1:16" s="229" customFormat="1" ht="21" x14ac:dyDescent="0.2">
      <c r="A263" s="568"/>
      <c r="B263" s="568" t="s">
        <v>4272</v>
      </c>
      <c r="C263" s="568" t="s">
        <v>4332</v>
      </c>
      <c r="D263" s="225" t="s">
        <v>4333</v>
      </c>
      <c r="E263" s="720">
        <v>352800</v>
      </c>
      <c r="F263" s="227" t="s">
        <v>201</v>
      </c>
      <c r="G263" s="231">
        <v>0</v>
      </c>
      <c r="H263" s="231">
        <v>0</v>
      </c>
      <c r="I263" s="231">
        <v>0</v>
      </c>
      <c r="J263" s="231">
        <v>0</v>
      </c>
      <c r="K263" s="231">
        <v>0</v>
      </c>
      <c r="L263" s="231">
        <v>0</v>
      </c>
      <c r="M263" s="231">
        <v>0</v>
      </c>
      <c r="N263" s="231">
        <v>0</v>
      </c>
      <c r="O263" s="231">
        <v>0</v>
      </c>
      <c r="P263" s="231">
        <f t="shared" si="49"/>
        <v>352800</v>
      </c>
    </row>
    <row r="264" spans="1:16" s="229" customFormat="1" ht="21" x14ac:dyDescent="0.2">
      <c r="A264" s="568"/>
      <c r="B264" s="225" t="s">
        <v>4351</v>
      </c>
      <c r="C264" s="225" t="s">
        <v>4362</v>
      </c>
      <c r="D264" s="225" t="s">
        <v>4363</v>
      </c>
      <c r="E264" s="720">
        <v>347900</v>
      </c>
      <c r="F264" s="227" t="s">
        <v>201</v>
      </c>
      <c r="G264" s="231">
        <v>0</v>
      </c>
      <c r="H264" s="231">
        <v>0</v>
      </c>
      <c r="I264" s="231">
        <v>0</v>
      </c>
      <c r="J264" s="231">
        <v>0</v>
      </c>
      <c r="K264" s="231">
        <v>0</v>
      </c>
      <c r="L264" s="231">
        <v>0</v>
      </c>
      <c r="M264" s="231">
        <v>0</v>
      </c>
      <c r="N264" s="231">
        <v>0</v>
      </c>
      <c r="O264" s="231">
        <v>0</v>
      </c>
      <c r="P264" s="231">
        <f>+E264-O264</f>
        <v>347900</v>
      </c>
    </row>
    <row r="265" spans="1:16" s="229" customFormat="1" ht="21" x14ac:dyDescent="0.2">
      <c r="A265" s="568"/>
      <c r="B265" s="225" t="s">
        <v>4351</v>
      </c>
      <c r="C265" s="225" t="s">
        <v>4364</v>
      </c>
      <c r="D265" s="225" t="s">
        <v>4365</v>
      </c>
      <c r="E265" s="720">
        <v>319800</v>
      </c>
      <c r="F265" s="227" t="s">
        <v>201</v>
      </c>
      <c r="G265" s="231">
        <v>0</v>
      </c>
      <c r="H265" s="231">
        <v>0</v>
      </c>
      <c r="I265" s="231">
        <v>0</v>
      </c>
      <c r="J265" s="231">
        <v>0</v>
      </c>
      <c r="K265" s="231">
        <v>0</v>
      </c>
      <c r="L265" s="231">
        <v>0</v>
      </c>
      <c r="M265" s="231">
        <v>0</v>
      </c>
      <c r="N265" s="231">
        <v>0</v>
      </c>
      <c r="O265" s="231">
        <v>0</v>
      </c>
      <c r="P265" s="231">
        <f t="shared" ref="P265:P271" si="50">+E265-O265</f>
        <v>319800</v>
      </c>
    </row>
    <row r="266" spans="1:16" s="229" customFormat="1" ht="21" x14ac:dyDescent="0.2">
      <c r="A266" s="568"/>
      <c r="B266" s="225" t="s">
        <v>4340</v>
      </c>
      <c r="C266" s="225" t="s">
        <v>4366</v>
      </c>
      <c r="D266" s="225" t="s">
        <v>4367</v>
      </c>
      <c r="E266" s="720">
        <v>491400</v>
      </c>
      <c r="F266" s="227" t="s">
        <v>201</v>
      </c>
      <c r="G266" s="231">
        <v>0</v>
      </c>
      <c r="H266" s="231">
        <v>0</v>
      </c>
      <c r="I266" s="231">
        <v>0</v>
      </c>
      <c r="J266" s="231">
        <v>0</v>
      </c>
      <c r="K266" s="231">
        <v>0</v>
      </c>
      <c r="L266" s="231">
        <v>0</v>
      </c>
      <c r="M266" s="231">
        <v>0</v>
      </c>
      <c r="N266" s="231">
        <v>0</v>
      </c>
      <c r="O266" s="231">
        <v>0</v>
      </c>
      <c r="P266" s="231">
        <f t="shared" si="50"/>
        <v>491400</v>
      </c>
    </row>
    <row r="267" spans="1:16" s="229" customFormat="1" ht="21" x14ac:dyDescent="0.2">
      <c r="A267" s="568"/>
      <c r="B267" s="225" t="s">
        <v>4359</v>
      </c>
      <c r="C267" s="225" t="s">
        <v>4368</v>
      </c>
      <c r="D267" s="225" t="s">
        <v>4369</v>
      </c>
      <c r="E267" s="720">
        <v>195000</v>
      </c>
      <c r="F267" s="227" t="s">
        <v>201</v>
      </c>
      <c r="G267" s="231">
        <v>0</v>
      </c>
      <c r="H267" s="231">
        <v>0</v>
      </c>
      <c r="I267" s="231">
        <v>0</v>
      </c>
      <c r="J267" s="231">
        <v>0</v>
      </c>
      <c r="K267" s="231">
        <v>0</v>
      </c>
      <c r="L267" s="231">
        <v>0</v>
      </c>
      <c r="M267" s="231">
        <v>0</v>
      </c>
      <c r="N267" s="231">
        <v>0</v>
      </c>
      <c r="O267" s="231">
        <v>0</v>
      </c>
      <c r="P267" s="231">
        <f t="shared" si="50"/>
        <v>195000</v>
      </c>
    </row>
    <row r="268" spans="1:16" s="229" customFormat="1" ht="21" x14ac:dyDescent="0.2">
      <c r="A268" s="568"/>
      <c r="B268" s="225" t="s">
        <v>4359</v>
      </c>
      <c r="C268" s="225" t="s">
        <v>4370</v>
      </c>
      <c r="D268" s="225" t="s">
        <v>4371</v>
      </c>
      <c r="E268" s="720">
        <v>57000</v>
      </c>
      <c r="F268" s="227" t="s">
        <v>201</v>
      </c>
      <c r="G268" s="231">
        <v>0</v>
      </c>
      <c r="H268" s="231">
        <v>0</v>
      </c>
      <c r="I268" s="231">
        <v>0</v>
      </c>
      <c r="J268" s="231">
        <v>0</v>
      </c>
      <c r="K268" s="231">
        <v>0</v>
      </c>
      <c r="L268" s="231">
        <v>0</v>
      </c>
      <c r="M268" s="231">
        <v>0</v>
      </c>
      <c r="N268" s="231">
        <v>0</v>
      </c>
      <c r="O268" s="231">
        <v>0</v>
      </c>
      <c r="P268" s="231">
        <f t="shared" si="50"/>
        <v>57000</v>
      </c>
    </row>
    <row r="269" spans="1:16" s="229" customFormat="1" ht="21" x14ac:dyDescent="0.2">
      <c r="A269" s="568"/>
      <c r="B269" s="225" t="s">
        <v>4359</v>
      </c>
      <c r="C269" s="225" t="s">
        <v>4372</v>
      </c>
      <c r="D269" s="225" t="s">
        <v>4373</v>
      </c>
      <c r="E269" s="720">
        <v>85800</v>
      </c>
      <c r="F269" s="227" t="s">
        <v>201</v>
      </c>
      <c r="G269" s="231">
        <v>0</v>
      </c>
      <c r="H269" s="231">
        <v>0</v>
      </c>
      <c r="I269" s="231">
        <v>0</v>
      </c>
      <c r="J269" s="231">
        <v>0</v>
      </c>
      <c r="K269" s="231">
        <v>0</v>
      </c>
      <c r="L269" s="231">
        <v>0</v>
      </c>
      <c r="M269" s="231">
        <v>0</v>
      </c>
      <c r="N269" s="231">
        <v>0</v>
      </c>
      <c r="O269" s="231">
        <v>0</v>
      </c>
      <c r="P269" s="231">
        <f t="shared" si="50"/>
        <v>85800</v>
      </c>
    </row>
    <row r="270" spans="1:16" s="229" customFormat="1" ht="21" x14ac:dyDescent="0.2">
      <c r="A270" s="568"/>
      <c r="B270" s="225" t="s">
        <v>4359</v>
      </c>
      <c r="C270" s="225" t="s">
        <v>4374</v>
      </c>
      <c r="D270" s="225" t="s">
        <v>4375</v>
      </c>
      <c r="E270" s="720">
        <v>195000</v>
      </c>
      <c r="F270" s="227" t="s">
        <v>201</v>
      </c>
      <c r="G270" s="231">
        <v>0</v>
      </c>
      <c r="H270" s="231">
        <v>0</v>
      </c>
      <c r="I270" s="231">
        <v>0</v>
      </c>
      <c r="J270" s="231">
        <v>0</v>
      </c>
      <c r="K270" s="231">
        <v>0</v>
      </c>
      <c r="L270" s="231">
        <v>0</v>
      </c>
      <c r="M270" s="231">
        <v>0</v>
      </c>
      <c r="N270" s="231">
        <v>0</v>
      </c>
      <c r="O270" s="231">
        <v>0</v>
      </c>
      <c r="P270" s="231">
        <f t="shared" si="50"/>
        <v>195000</v>
      </c>
    </row>
    <row r="271" spans="1:16" s="229" customFormat="1" ht="21" x14ac:dyDescent="0.2">
      <c r="A271" s="568"/>
      <c r="B271" s="225" t="s">
        <v>4359</v>
      </c>
      <c r="C271" s="225" t="s">
        <v>4376</v>
      </c>
      <c r="D271" s="225" t="s">
        <v>4377</v>
      </c>
      <c r="E271" s="720">
        <v>273000</v>
      </c>
      <c r="F271" s="227" t="s">
        <v>201</v>
      </c>
      <c r="G271" s="231">
        <v>0</v>
      </c>
      <c r="H271" s="231">
        <v>0</v>
      </c>
      <c r="I271" s="231">
        <v>0</v>
      </c>
      <c r="J271" s="231">
        <v>0</v>
      </c>
      <c r="K271" s="231">
        <v>0</v>
      </c>
      <c r="L271" s="231">
        <v>0</v>
      </c>
      <c r="M271" s="231">
        <v>0</v>
      </c>
      <c r="N271" s="231">
        <v>0</v>
      </c>
      <c r="O271" s="231">
        <v>0</v>
      </c>
      <c r="P271" s="231">
        <f t="shared" si="50"/>
        <v>273000</v>
      </c>
    </row>
    <row r="272" spans="1:16" s="229" customFormat="1" ht="21" x14ac:dyDescent="0.2">
      <c r="A272" s="568"/>
      <c r="B272" s="225" t="s">
        <v>4390</v>
      </c>
      <c r="C272" s="225" t="s">
        <v>4391</v>
      </c>
      <c r="D272" s="225" t="s">
        <v>4392</v>
      </c>
      <c r="E272" s="720">
        <v>66300</v>
      </c>
      <c r="F272" s="227" t="s">
        <v>201</v>
      </c>
      <c r="G272" s="231">
        <v>0</v>
      </c>
      <c r="H272" s="231">
        <v>0</v>
      </c>
      <c r="I272" s="231">
        <v>0</v>
      </c>
      <c r="J272" s="231">
        <v>0</v>
      </c>
      <c r="K272" s="231">
        <v>0</v>
      </c>
      <c r="L272" s="231">
        <v>0</v>
      </c>
      <c r="M272" s="231">
        <v>0</v>
      </c>
      <c r="N272" s="231">
        <v>0</v>
      </c>
      <c r="O272" s="231">
        <v>0</v>
      </c>
      <c r="P272" s="231">
        <f>+E272-O272</f>
        <v>66300</v>
      </c>
    </row>
    <row r="273" spans="1:16" s="229" customFormat="1" ht="21" x14ac:dyDescent="0.2">
      <c r="A273" s="568"/>
      <c r="B273" s="225" t="s">
        <v>4393</v>
      </c>
      <c r="C273" s="225" t="s">
        <v>4394</v>
      </c>
      <c r="D273" s="225" t="s">
        <v>4395</v>
      </c>
      <c r="E273" s="720">
        <v>120900</v>
      </c>
      <c r="F273" s="227" t="s">
        <v>201</v>
      </c>
      <c r="G273" s="231">
        <v>0</v>
      </c>
      <c r="H273" s="231">
        <v>0</v>
      </c>
      <c r="I273" s="231">
        <v>0</v>
      </c>
      <c r="J273" s="231">
        <v>0</v>
      </c>
      <c r="K273" s="231">
        <v>0</v>
      </c>
      <c r="L273" s="231">
        <v>0</v>
      </c>
      <c r="M273" s="231">
        <v>0</v>
      </c>
      <c r="N273" s="231">
        <v>0</v>
      </c>
      <c r="O273" s="231">
        <v>0</v>
      </c>
      <c r="P273" s="231">
        <f t="shared" ref="P273:P279" si="51">+E273-O273</f>
        <v>120900</v>
      </c>
    </row>
    <row r="274" spans="1:16" s="229" customFormat="1" ht="21" x14ac:dyDescent="0.2">
      <c r="A274" s="568"/>
      <c r="B274" s="225" t="s">
        <v>4393</v>
      </c>
      <c r="C274" s="225" t="s">
        <v>4396</v>
      </c>
      <c r="D274" s="225" t="s">
        <v>4397</v>
      </c>
      <c r="E274" s="720">
        <v>195000</v>
      </c>
      <c r="F274" s="227" t="s">
        <v>201</v>
      </c>
      <c r="G274" s="231">
        <v>0</v>
      </c>
      <c r="H274" s="231">
        <v>0</v>
      </c>
      <c r="I274" s="231">
        <v>0</v>
      </c>
      <c r="J274" s="231">
        <v>0</v>
      </c>
      <c r="K274" s="231">
        <v>0</v>
      </c>
      <c r="L274" s="231">
        <v>0</v>
      </c>
      <c r="M274" s="231">
        <v>0</v>
      </c>
      <c r="N274" s="231">
        <v>0</v>
      </c>
      <c r="O274" s="231">
        <v>0</v>
      </c>
      <c r="P274" s="231">
        <f t="shared" si="51"/>
        <v>195000</v>
      </c>
    </row>
    <row r="275" spans="1:16" s="229" customFormat="1" ht="21" x14ac:dyDescent="0.2">
      <c r="A275" s="568"/>
      <c r="B275" s="225" t="s">
        <v>4393</v>
      </c>
      <c r="C275" s="225" t="s">
        <v>4398</v>
      </c>
      <c r="D275" s="225" t="s">
        <v>4399</v>
      </c>
      <c r="E275" s="720">
        <v>35000</v>
      </c>
      <c r="F275" s="227" t="s">
        <v>201</v>
      </c>
      <c r="G275" s="231">
        <v>0</v>
      </c>
      <c r="H275" s="231">
        <v>0</v>
      </c>
      <c r="I275" s="231">
        <v>0</v>
      </c>
      <c r="J275" s="231">
        <v>0</v>
      </c>
      <c r="K275" s="231">
        <v>0</v>
      </c>
      <c r="L275" s="231">
        <v>0</v>
      </c>
      <c r="M275" s="231">
        <v>0</v>
      </c>
      <c r="N275" s="231">
        <v>0</v>
      </c>
      <c r="O275" s="231">
        <v>0</v>
      </c>
      <c r="P275" s="231">
        <f t="shared" si="51"/>
        <v>35000</v>
      </c>
    </row>
    <row r="276" spans="1:16" s="229" customFormat="1" ht="21" x14ac:dyDescent="0.2">
      <c r="A276" s="568"/>
      <c r="B276" s="225" t="s">
        <v>4400</v>
      </c>
      <c r="C276" s="225" t="s">
        <v>4401</v>
      </c>
      <c r="D276" s="225" t="s">
        <v>4402</v>
      </c>
      <c r="E276" s="720">
        <v>548800</v>
      </c>
      <c r="F276" s="227" t="s">
        <v>201</v>
      </c>
      <c r="G276" s="231">
        <v>0</v>
      </c>
      <c r="H276" s="231">
        <v>0</v>
      </c>
      <c r="I276" s="231">
        <v>0</v>
      </c>
      <c r="J276" s="231">
        <v>0</v>
      </c>
      <c r="K276" s="231">
        <v>0</v>
      </c>
      <c r="L276" s="231">
        <v>0</v>
      </c>
      <c r="M276" s="231">
        <v>0</v>
      </c>
      <c r="N276" s="231">
        <v>0</v>
      </c>
      <c r="O276" s="231">
        <v>0</v>
      </c>
      <c r="P276" s="231">
        <f t="shared" si="51"/>
        <v>548800</v>
      </c>
    </row>
    <row r="277" spans="1:16" s="229" customFormat="1" ht="21" x14ac:dyDescent="0.2">
      <c r="A277" s="568"/>
      <c r="B277" s="225" t="s">
        <v>4400</v>
      </c>
      <c r="C277" s="225" t="s">
        <v>4403</v>
      </c>
      <c r="D277" s="225" t="s">
        <v>4404</v>
      </c>
      <c r="E277" s="720">
        <v>441000</v>
      </c>
      <c r="F277" s="227" t="s">
        <v>201</v>
      </c>
      <c r="G277" s="231">
        <v>0</v>
      </c>
      <c r="H277" s="231">
        <v>0</v>
      </c>
      <c r="I277" s="231">
        <v>0</v>
      </c>
      <c r="J277" s="231">
        <v>0</v>
      </c>
      <c r="K277" s="231">
        <v>0</v>
      </c>
      <c r="L277" s="231">
        <v>0</v>
      </c>
      <c r="M277" s="231">
        <v>0</v>
      </c>
      <c r="N277" s="231">
        <v>0</v>
      </c>
      <c r="O277" s="231">
        <v>0</v>
      </c>
      <c r="P277" s="231">
        <f t="shared" si="51"/>
        <v>441000</v>
      </c>
    </row>
    <row r="278" spans="1:16" s="229" customFormat="1" ht="21" x14ac:dyDescent="0.2">
      <c r="A278" s="568"/>
      <c r="B278" s="225" t="s">
        <v>4400</v>
      </c>
      <c r="C278" s="225" t="s">
        <v>4405</v>
      </c>
      <c r="D278" s="225" t="s">
        <v>4406</v>
      </c>
      <c r="E278" s="720">
        <v>220500</v>
      </c>
      <c r="F278" s="227" t="s">
        <v>201</v>
      </c>
      <c r="G278" s="231">
        <v>0</v>
      </c>
      <c r="H278" s="231">
        <v>0</v>
      </c>
      <c r="I278" s="231">
        <v>0</v>
      </c>
      <c r="J278" s="231">
        <v>0</v>
      </c>
      <c r="K278" s="231">
        <v>0</v>
      </c>
      <c r="L278" s="231">
        <v>0</v>
      </c>
      <c r="M278" s="231">
        <v>0</v>
      </c>
      <c r="N278" s="231">
        <v>0</v>
      </c>
      <c r="O278" s="231">
        <v>0</v>
      </c>
      <c r="P278" s="231">
        <f t="shared" si="51"/>
        <v>220500</v>
      </c>
    </row>
    <row r="279" spans="1:16" s="229" customFormat="1" ht="21" x14ac:dyDescent="0.2">
      <c r="A279" s="568"/>
      <c r="B279" s="225" t="s">
        <v>4384</v>
      </c>
      <c r="C279" s="225" t="s">
        <v>4407</v>
      </c>
      <c r="D279" s="225" t="s">
        <v>4408</v>
      </c>
      <c r="E279" s="720">
        <v>74100</v>
      </c>
      <c r="F279" s="227" t="s">
        <v>201</v>
      </c>
      <c r="G279" s="231">
        <v>0</v>
      </c>
      <c r="H279" s="231">
        <v>0</v>
      </c>
      <c r="I279" s="231">
        <v>0</v>
      </c>
      <c r="J279" s="231">
        <v>0</v>
      </c>
      <c r="K279" s="231">
        <v>0</v>
      </c>
      <c r="L279" s="231">
        <v>0</v>
      </c>
      <c r="M279" s="231">
        <v>0</v>
      </c>
      <c r="N279" s="231">
        <v>0</v>
      </c>
      <c r="O279" s="231">
        <v>0</v>
      </c>
      <c r="P279" s="231">
        <f t="shared" si="51"/>
        <v>74100</v>
      </c>
    </row>
    <row r="280" spans="1:16" s="229" customFormat="1" ht="21" x14ac:dyDescent="0.2">
      <c r="A280" s="568"/>
      <c r="B280" s="225" t="s">
        <v>4444</v>
      </c>
      <c r="C280" s="225" t="s">
        <v>4445</v>
      </c>
      <c r="D280" s="225" t="s">
        <v>4446</v>
      </c>
      <c r="E280" s="720">
        <v>367500</v>
      </c>
      <c r="F280" s="227" t="s">
        <v>201</v>
      </c>
      <c r="G280" s="231">
        <v>0</v>
      </c>
      <c r="H280" s="231">
        <v>0</v>
      </c>
      <c r="I280" s="231">
        <v>0</v>
      </c>
      <c r="J280" s="231">
        <v>0</v>
      </c>
      <c r="K280" s="231">
        <v>0</v>
      </c>
      <c r="L280" s="231">
        <v>0</v>
      </c>
      <c r="M280" s="231">
        <v>0</v>
      </c>
      <c r="N280" s="231">
        <v>0</v>
      </c>
      <c r="O280" s="231">
        <v>0</v>
      </c>
      <c r="P280" s="231">
        <f>+E280-O280</f>
        <v>367500</v>
      </c>
    </row>
    <row r="281" spans="1:16" s="229" customFormat="1" ht="21" x14ac:dyDescent="0.2">
      <c r="A281" s="568"/>
      <c r="B281" s="225" t="s">
        <v>4444</v>
      </c>
      <c r="C281" s="225" t="s">
        <v>4447</v>
      </c>
      <c r="D281" s="225" t="s">
        <v>4448</v>
      </c>
      <c r="E281" s="720">
        <v>431200</v>
      </c>
      <c r="F281" s="227" t="s">
        <v>201</v>
      </c>
      <c r="G281" s="231">
        <v>0</v>
      </c>
      <c r="H281" s="231">
        <v>0</v>
      </c>
      <c r="I281" s="231">
        <v>0</v>
      </c>
      <c r="J281" s="231">
        <v>0</v>
      </c>
      <c r="K281" s="231">
        <v>0</v>
      </c>
      <c r="L281" s="231">
        <v>0</v>
      </c>
      <c r="M281" s="231">
        <v>0</v>
      </c>
      <c r="N281" s="231">
        <v>0</v>
      </c>
      <c r="O281" s="231">
        <v>0</v>
      </c>
      <c r="P281" s="231">
        <f t="shared" ref="P281:P291" si="52">+E281-O281</f>
        <v>431200</v>
      </c>
    </row>
    <row r="282" spans="1:16" s="229" customFormat="1" ht="21" x14ac:dyDescent="0.2">
      <c r="A282" s="568"/>
      <c r="B282" s="225" t="s">
        <v>4444</v>
      </c>
      <c r="C282" s="225" t="s">
        <v>4449</v>
      </c>
      <c r="D282" s="225" t="s">
        <v>4450</v>
      </c>
      <c r="E282" s="720">
        <v>333200</v>
      </c>
      <c r="F282" s="227" t="s">
        <v>201</v>
      </c>
      <c r="G282" s="231">
        <v>0</v>
      </c>
      <c r="H282" s="231">
        <v>0</v>
      </c>
      <c r="I282" s="231">
        <v>0</v>
      </c>
      <c r="J282" s="231">
        <v>0</v>
      </c>
      <c r="K282" s="231">
        <v>0</v>
      </c>
      <c r="L282" s="231">
        <v>0</v>
      </c>
      <c r="M282" s="231">
        <v>0</v>
      </c>
      <c r="N282" s="231">
        <v>0</v>
      </c>
      <c r="O282" s="231">
        <v>0</v>
      </c>
      <c r="P282" s="231">
        <f t="shared" si="52"/>
        <v>333200</v>
      </c>
    </row>
    <row r="283" spans="1:16" s="229" customFormat="1" ht="21" x14ac:dyDescent="0.2">
      <c r="A283" s="568"/>
      <c r="B283" s="225" t="s">
        <v>4451</v>
      </c>
      <c r="C283" s="225" t="s">
        <v>4452</v>
      </c>
      <c r="D283" s="225" t="s">
        <v>4453</v>
      </c>
      <c r="E283" s="720">
        <v>191100</v>
      </c>
      <c r="F283" s="227" t="s">
        <v>201</v>
      </c>
      <c r="G283" s="231">
        <v>0</v>
      </c>
      <c r="H283" s="231">
        <v>0</v>
      </c>
      <c r="I283" s="231">
        <v>0</v>
      </c>
      <c r="J283" s="231">
        <v>0</v>
      </c>
      <c r="K283" s="231">
        <v>0</v>
      </c>
      <c r="L283" s="231">
        <v>0</v>
      </c>
      <c r="M283" s="231">
        <v>0</v>
      </c>
      <c r="N283" s="231">
        <v>0</v>
      </c>
      <c r="O283" s="231">
        <v>0</v>
      </c>
      <c r="P283" s="231">
        <f t="shared" si="52"/>
        <v>191100</v>
      </c>
    </row>
    <row r="284" spans="1:16" s="229" customFormat="1" ht="21" x14ac:dyDescent="0.2">
      <c r="A284" s="568"/>
      <c r="B284" s="225" t="s">
        <v>4451</v>
      </c>
      <c r="C284" s="225" t="s">
        <v>4454</v>
      </c>
      <c r="D284" s="225" t="s">
        <v>4455</v>
      </c>
      <c r="E284" s="720">
        <v>148200</v>
      </c>
      <c r="F284" s="227" t="s">
        <v>201</v>
      </c>
      <c r="G284" s="231">
        <v>0</v>
      </c>
      <c r="H284" s="231">
        <v>0</v>
      </c>
      <c r="I284" s="231">
        <v>0</v>
      </c>
      <c r="J284" s="231">
        <v>0</v>
      </c>
      <c r="K284" s="231">
        <v>0</v>
      </c>
      <c r="L284" s="231">
        <v>0</v>
      </c>
      <c r="M284" s="231">
        <v>0</v>
      </c>
      <c r="N284" s="231">
        <v>0</v>
      </c>
      <c r="O284" s="231">
        <v>0</v>
      </c>
      <c r="P284" s="231">
        <f t="shared" si="52"/>
        <v>148200</v>
      </c>
    </row>
    <row r="285" spans="1:16" s="229" customFormat="1" ht="21" x14ac:dyDescent="0.2">
      <c r="A285" s="568"/>
      <c r="B285" s="225" t="s">
        <v>4409</v>
      </c>
      <c r="C285" s="225" t="s">
        <v>4456</v>
      </c>
      <c r="D285" s="225" t="s">
        <v>4457</v>
      </c>
      <c r="E285" s="720">
        <v>396900</v>
      </c>
      <c r="F285" s="227" t="s">
        <v>201</v>
      </c>
      <c r="G285" s="231">
        <v>0</v>
      </c>
      <c r="H285" s="231">
        <v>0</v>
      </c>
      <c r="I285" s="231">
        <v>0</v>
      </c>
      <c r="J285" s="231">
        <v>0</v>
      </c>
      <c r="K285" s="231">
        <v>0</v>
      </c>
      <c r="L285" s="231">
        <v>0</v>
      </c>
      <c r="M285" s="231">
        <v>0</v>
      </c>
      <c r="N285" s="231">
        <v>0</v>
      </c>
      <c r="O285" s="231">
        <v>0</v>
      </c>
      <c r="P285" s="231">
        <f t="shared" si="52"/>
        <v>396900</v>
      </c>
    </row>
    <row r="286" spans="1:16" s="229" customFormat="1" ht="21" x14ac:dyDescent="0.2">
      <c r="A286" s="568"/>
      <c r="B286" s="225" t="s">
        <v>4417</v>
      </c>
      <c r="C286" s="225" t="s">
        <v>4458</v>
      </c>
      <c r="D286" s="225" t="s">
        <v>4459</v>
      </c>
      <c r="E286" s="720">
        <v>450800</v>
      </c>
      <c r="F286" s="227" t="s">
        <v>201</v>
      </c>
      <c r="G286" s="231">
        <v>0</v>
      </c>
      <c r="H286" s="231">
        <v>0</v>
      </c>
      <c r="I286" s="231">
        <v>0</v>
      </c>
      <c r="J286" s="231">
        <v>0</v>
      </c>
      <c r="K286" s="231">
        <v>0</v>
      </c>
      <c r="L286" s="231">
        <v>0</v>
      </c>
      <c r="M286" s="231">
        <v>0</v>
      </c>
      <c r="N286" s="231">
        <v>0</v>
      </c>
      <c r="O286" s="231">
        <v>0</v>
      </c>
      <c r="P286" s="231">
        <f t="shared" si="52"/>
        <v>450800</v>
      </c>
    </row>
    <row r="287" spans="1:16" s="229" customFormat="1" ht="21" x14ac:dyDescent="0.2">
      <c r="A287" s="568"/>
      <c r="B287" s="225" t="s">
        <v>4460</v>
      </c>
      <c r="C287" s="225" t="s">
        <v>4461</v>
      </c>
      <c r="D287" s="225" t="s">
        <v>4462</v>
      </c>
      <c r="E287" s="720">
        <v>120</v>
      </c>
      <c r="F287" s="227" t="s">
        <v>201</v>
      </c>
      <c r="G287" s="231">
        <v>0</v>
      </c>
      <c r="H287" s="231">
        <v>0</v>
      </c>
      <c r="I287" s="231">
        <v>0</v>
      </c>
      <c r="J287" s="231">
        <v>0</v>
      </c>
      <c r="K287" s="231">
        <v>0</v>
      </c>
      <c r="L287" s="231">
        <v>0</v>
      </c>
      <c r="M287" s="231">
        <v>0</v>
      </c>
      <c r="N287" s="231">
        <v>0</v>
      </c>
      <c r="O287" s="231">
        <v>0</v>
      </c>
      <c r="P287" s="231">
        <f t="shared" si="52"/>
        <v>120</v>
      </c>
    </row>
    <row r="288" spans="1:16" s="229" customFormat="1" ht="21" x14ac:dyDescent="0.2">
      <c r="A288" s="568"/>
      <c r="B288" s="225" t="s">
        <v>4460</v>
      </c>
      <c r="C288" s="225" t="s">
        <v>4463</v>
      </c>
      <c r="D288" s="225" t="s">
        <v>4464</v>
      </c>
      <c r="E288" s="720">
        <v>276900</v>
      </c>
      <c r="F288" s="227" t="s">
        <v>201</v>
      </c>
      <c r="G288" s="231">
        <v>0</v>
      </c>
      <c r="H288" s="231">
        <v>0</v>
      </c>
      <c r="I288" s="231">
        <v>0</v>
      </c>
      <c r="J288" s="231">
        <v>0</v>
      </c>
      <c r="K288" s="231">
        <v>0</v>
      </c>
      <c r="L288" s="231">
        <v>0</v>
      </c>
      <c r="M288" s="231">
        <v>0</v>
      </c>
      <c r="N288" s="231">
        <v>0</v>
      </c>
      <c r="O288" s="231">
        <v>0</v>
      </c>
      <c r="P288" s="231">
        <f t="shared" si="52"/>
        <v>276900</v>
      </c>
    </row>
    <row r="289" spans="1:16" s="229" customFormat="1" ht="21" x14ac:dyDescent="0.2">
      <c r="A289" s="568"/>
      <c r="B289" s="225" t="s">
        <v>4460</v>
      </c>
      <c r="C289" s="225" t="s">
        <v>4465</v>
      </c>
      <c r="D289" s="225" t="s">
        <v>4466</v>
      </c>
      <c r="E289" s="720">
        <v>166600</v>
      </c>
      <c r="F289" s="227" t="s">
        <v>201</v>
      </c>
      <c r="G289" s="231">
        <v>0</v>
      </c>
      <c r="H289" s="231">
        <v>0</v>
      </c>
      <c r="I289" s="231">
        <v>0</v>
      </c>
      <c r="J289" s="231">
        <v>0</v>
      </c>
      <c r="K289" s="231">
        <v>0</v>
      </c>
      <c r="L289" s="231">
        <v>0</v>
      </c>
      <c r="M289" s="231">
        <v>0</v>
      </c>
      <c r="N289" s="231">
        <v>0</v>
      </c>
      <c r="O289" s="231">
        <v>0</v>
      </c>
      <c r="P289" s="231">
        <f t="shared" si="52"/>
        <v>166600</v>
      </c>
    </row>
    <row r="290" spans="1:16" s="229" customFormat="1" ht="21" x14ac:dyDescent="0.2">
      <c r="A290" s="568"/>
      <c r="B290" s="225" t="s">
        <v>4460</v>
      </c>
      <c r="C290" s="225" t="s">
        <v>4467</v>
      </c>
      <c r="D290" s="225" t="s">
        <v>4468</v>
      </c>
      <c r="E290" s="720">
        <v>78500</v>
      </c>
      <c r="F290" s="227" t="s">
        <v>201</v>
      </c>
      <c r="G290" s="231">
        <v>0</v>
      </c>
      <c r="H290" s="231">
        <v>0</v>
      </c>
      <c r="I290" s="231">
        <v>0</v>
      </c>
      <c r="J290" s="231">
        <v>0</v>
      </c>
      <c r="K290" s="231">
        <v>0</v>
      </c>
      <c r="L290" s="231">
        <v>0</v>
      </c>
      <c r="M290" s="231">
        <v>0</v>
      </c>
      <c r="N290" s="231">
        <v>0</v>
      </c>
      <c r="O290" s="231">
        <v>0</v>
      </c>
      <c r="P290" s="231">
        <f t="shared" si="52"/>
        <v>78500</v>
      </c>
    </row>
    <row r="291" spans="1:16" s="229" customFormat="1" ht="21" x14ac:dyDescent="0.2">
      <c r="A291" s="568"/>
      <c r="B291" s="225" t="s">
        <v>4460</v>
      </c>
      <c r="C291" s="225" t="s">
        <v>4469</v>
      </c>
      <c r="D291" s="225" t="s">
        <v>4470</v>
      </c>
      <c r="E291" s="720">
        <v>112000</v>
      </c>
      <c r="F291" s="227" t="s">
        <v>201</v>
      </c>
      <c r="G291" s="231">
        <v>0</v>
      </c>
      <c r="H291" s="231">
        <v>0</v>
      </c>
      <c r="I291" s="231">
        <v>0</v>
      </c>
      <c r="J291" s="231">
        <v>0</v>
      </c>
      <c r="K291" s="231">
        <v>0</v>
      </c>
      <c r="L291" s="231">
        <v>0</v>
      </c>
      <c r="M291" s="231">
        <v>0</v>
      </c>
      <c r="N291" s="231">
        <v>0</v>
      </c>
      <c r="O291" s="231">
        <v>0</v>
      </c>
      <c r="P291" s="231">
        <f t="shared" si="52"/>
        <v>112000</v>
      </c>
    </row>
    <row r="292" spans="1:16" s="229" customFormat="1" ht="21" x14ac:dyDescent="0.2">
      <c r="A292" s="568"/>
      <c r="B292" s="738" t="s">
        <v>4501</v>
      </c>
      <c r="C292" s="225" t="s">
        <v>4502</v>
      </c>
      <c r="D292" s="225" t="s">
        <v>4503</v>
      </c>
      <c r="E292" s="720">
        <v>-120</v>
      </c>
      <c r="F292" s="227" t="s">
        <v>201</v>
      </c>
      <c r="G292" s="231">
        <v>0</v>
      </c>
      <c r="H292" s="231">
        <v>0</v>
      </c>
      <c r="I292" s="231">
        <v>0</v>
      </c>
      <c r="J292" s="231">
        <v>0</v>
      </c>
      <c r="K292" s="231">
        <v>0</v>
      </c>
      <c r="L292" s="231">
        <v>0</v>
      </c>
      <c r="M292" s="231">
        <v>0</v>
      </c>
      <c r="N292" s="231">
        <v>0</v>
      </c>
      <c r="O292" s="231">
        <v>0</v>
      </c>
      <c r="P292" s="231">
        <f>+E292-O292</f>
        <v>-120</v>
      </c>
    </row>
    <row r="293" spans="1:16" s="229" customFormat="1" ht="21" x14ac:dyDescent="0.2">
      <c r="A293" s="568"/>
      <c r="B293" s="225" t="s">
        <v>4504</v>
      </c>
      <c r="C293" s="225" t="s">
        <v>4505</v>
      </c>
      <c r="D293" s="225" t="s">
        <v>4506</v>
      </c>
      <c r="E293" s="720">
        <v>377300</v>
      </c>
      <c r="F293" s="227" t="s">
        <v>201</v>
      </c>
      <c r="G293" s="231">
        <v>0</v>
      </c>
      <c r="H293" s="231">
        <v>0</v>
      </c>
      <c r="I293" s="231">
        <v>0</v>
      </c>
      <c r="J293" s="231">
        <v>0</v>
      </c>
      <c r="K293" s="231">
        <v>0</v>
      </c>
      <c r="L293" s="231">
        <v>0</v>
      </c>
      <c r="M293" s="231">
        <v>0</v>
      </c>
      <c r="N293" s="231">
        <v>0</v>
      </c>
      <c r="O293" s="231">
        <v>0</v>
      </c>
      <c r="P293" s="231">
        <f>+E293-O293</f>
        <v>377300</v>
      </c>
    </row>
    <row r="294" spans="1:16" s="229" customFormat="1" ht="21" x14ac:dyDescent="0.2">
      <c r="A294" s="568"/>
      <c r="B294" s="225" t="s">
        <v>4507</v>
      </c>
      <c r="C294" s="225" t="s">
        <v>4508</v>
      </c>
      <c r="D294" s="225" t="s">
        <v>4509</v>
      </c>
      <c r="E294" s="720">
        <v>10000</v>
      </c>
      <c r="F294" s="227" t="s">
        <v>201</v>
      </c>
      <c r="G294" s="231">
        <v>0</v>
      </c>
      <c r="H294" s="231">
        <v>0</v>
      </c>
      <c r="I294" s="231">
        <v>0</v>
      </c>
      <c r="J294" s="231">
        <v>0</v>
      </c>
      <c r="K294" s="231">
        <v>0</v>
      </c>
      <c r="L294" s="231">
        <v>0</v>
      </c>
      <c r="M294" s="231">
        <v>0</v>
      </c>
      <c r="N294" s="231">
        <v>0</v>
      </c>
      <c r="O294" s="231">
        <v>0</v>
      </c>
      <c r="P294" s="231">
        <f t="shared" ref="P294:P344" si="53">+E294-O294</f>
        <v>10000</v>
      </c>
    </row>
    <row r="295" spans="1:16" s="229" customFormat="1" ht="21" x14ac:dyDescent="0.2">
      <c r="A295" s="568"/>
      <c r="B295" s="225" t="s">
        <v>4507</v>
      </c>
      <c r="C295" s="225" t="s">
        <v>4510</v>
      </c>
      <c r="D295" s="225" t="s">
        <v>4511</v>
      </c>
      <c r="E295" s="720">
        <v>35000</v>
      </c>
      <c r="F295" s="227" t="s">
        <v>201</v>
      </c>
      <c r="G295" s="231">
        <v>0</v>
      </c>
      <c r="H295" s="231">
        <v>0</v>
      </c>
      <c r="I295" s="231">
        <v>0</v>
      </c>
      <c r="J295" s="231">
        <v>0</v>
      </c>
      <c r="K295" s="231">
        <v>0</v>
      </c>
      <c r="L295" s="231">
        <v>0</v>
      </c>
      <c r="M295" s="231">
        <v>0</v>
      </c>
      <c r="N295" s="231">
        <v>0</v>
      </c>
      <c r="O295" s="231">
        <v>0</v>
      </c>
      <c r="P295" s="231">
        <f t="shared" si="53"/>
        <v>35000</v>
      </c>
    </row>
    <row r="296" spans="1:16" s="229" customFormat="1" ht="21" x14ac:dyDescent="0.2">
      <c r="A296" s="568"/>
      <c r="B296" s="225" t="s">
        <v>4507</v>
      </c>
      <c r="C296" s="225" t="s">
        <v>4512</v>
      </c>
      <c r="D296" s="225" t="s">
        <v>4513</v>
      </c>
      <c r="E296" s="720">
        <v>120900</v>
      </c>
      <c r="F296" s="227" t="s">
        <v>201</v>
      </c>
      <c r="G296" s="231">
        <v>0</v>
      </c>
      <c r="H296" s="231">
        <v>0</v>
      </c>
      <c r="I296" s="231">
        <v>0</v>
      </c>
      <c r="J296" s="231">
        <v>0</v>
      </c>
      <c r="K296" s="231">
        <v>0</v>
      </c>
      <c r="L296" s="231">
        <v>0</v>
      </c>
      <c r="M296" s="231">
        <v>0</v>
      </c>
      <c r="N296" s="231">
        <v>0</v>
      </c>
      <c r="O296" s="231">
        <v>0</v>
      </c>
      <c r="P296" s="231">
        <f t="shared" si="53"/>
        <v>120900</v>
      </c>
    </row>
    <row r="297" spans="1:16" s="229" customFormat="1" ht="21" x14ac:dyDescent="0.2">
      <c r="A297" s="568"/>
      <c r="B297" s="225" t="s">
        <v>4507</v>
      </c>
      <c r="C297" s="225" t="s">
        <v>4514</v>
      </c>
      <c r="D297" s="225" t="s">
        <v>4515</v>
      </c>
      <c r="E297" s="720">
        <v>396900</v>
      </c>
      <c r="F297" s="227" t="s">
        <v>201</v>
      </c>
      <c r="G297" s="231">
        <v>0</v>
      </c>
      <c r="H297" s="231">
        <v>0</v>
      </c>
      <c r="I297" s="231">
        <v>0</v>
      </c>
      <c r="J297" s="231">
        <v>0</v>
      </c>
      <c r="K297" s="231">
        <v>0</v>
      </c>
      <c r="L297" s="231">
        <v>0</v>
      </c>
      <c r="M297" s="231">
        <v>0</v>
      </c>
      <c r="N297" s="231">
        <v>0</v>
      </c>
      <c r="O297" s="231">
        <v>0</v>
      </c>
      <c r="P297" s="231">
        <f t="shared" si="53"/>
        <v>396900</v>
      </c>
    </row>
    <row r="298" spans="1:16" s="229" customFormat="1" ht="21" x14ac:dyDescent="0.2">
      <c r="A298" s="568"/>
      <c r="B298" s="225" t="s">
        <v>4516</v>
      </c>
      <c r="C298" s="225" t="s">
        <v>4517</v>
      </c>
      <c r="D298" s="225" t="s">
        <v>4518</v>
      </c>
      <c r="E298" s="720">
        <v>392000</v>
      </c>
      <c r="F298" s="227" t="s">
        <v>201</v>
      </c>
      <c r="G298" s="231">
        <v>0</v>
      </c>
      <c r="H298" s="231">
        <v>0</v>
      </c>
      <c r="I298" s="231">
        <v>0</v>
      </c>
      <c r="J298" s="231">
        <v>0</v>
      </c>
      <c r="K298" s="231">
        <v>0</v>
      </c>
      <c r="L298" s="231">
        <v>0</v>
      </c>
      <c r="M298" s="231">
        <v>0</v>
      </c>
      <c r="N298" s="231">
        <v>0</v>
      </c>
      <c r="O298" s="231">
        <v>0</v>
      </c>
      <c r="P298" s="231">
        <f t="shared" si="53"/>
        <v>392000</v>
      </c>
    </row>
    <row r="299" spans="1:16" s="229" customFormat="1" ht="21" x14ac:dyDescent="0.2">
      <c r="A299" s="568"/>
      <c r="B299" s="225" t="s">
        <v>4516</v>
      </c>
      <c r="C299" s="225" t="s">
        <v>4519</v>
      </c>
      <c r="D299" s="225" t="s">
        <v>4520</v>
      </c>
      <c r="E299" s="720">
        <v>441000</v>
      </c>
      <c r="F299" s="227" t="s">
        <v>201</v>
      </c>
      <c r="G299" s="231">
        <v>0</v>
      </c>
      <c r="H299" s="231">
        <v>0</v>
      </c>
      <c r="I299" s="231">
        <v>0</v>
      </c>
      <c r="J299" s="231">
        <v>0</v>
      </c>
      <c r="K299" s="231">
        <v>0</v>
      </c>
      <c r="L299" s="231">
        <v>0</v>
      </c>
      <c r="M299" s="231">
        <v>0</v>
      </c>
      <c r="N299" s="231">
        <v>0</v>
      </c>
      <c r="O299" s="231">
        <v>0</v>
      </c>
      <c r="P299" s="231">
        <f t="shared" si="53"/>
        <v>441000</v>
      </c>
    </row>
    <row r="300" spans="1:16" s="229" customFormat="1" ht="21" x14ac:dyDescent="0.2">
      <c r="A300" s="568"/>
      <c r="B300" s="225" t="s">
        <v>4516</v>
      </c>
      <c r="C300" s="225" t="s">
        <v>4521</v>
      </c>
      <c r="D300" s="225" t="s">
        <v>4522</v>
      </c>
      <c r="E300" s="720">
        <v>151900</v>
      </c>
      <c r="F300" s="227" t="s">
        <v>201</v>
      </c>
      <c r="G300" s="231">
        <v>0</v>
      </c>
      <c r="H300" s="231">
        <v>0</v>
      </c>
      <c r="I300" s="231">
        <v>0</v>
      </c>
      <c r="J300" s="231">
        <v>0</v>
      </c>
      <c r="K300" s="231">
        <v>0</v>
      </c>
      <c r="L300" s="231">
        <v>0</v>
      </c>
      <c r="M300" s="231">
        <v>0</v>
      </c>
      <c r="N300" s="231">
        <v>0</v>
      </c>
      <c r="O300" s="231">
        <v>0</v>
      </c>
      <c r="P300" s="231">
        <f t="shared" si="53"/>
        <v>151900</v>
      </c>
    </row>
    <row r="301" spans="1:16" s="229" customFormat="1" ht="21" x14ac:dyDescent="0.2">
      <c r="A301" s="568"/>
      <c r="B301" s="225" t="s">
        <v>4516</v>
      </c>
      <c r="C301" s="225" t="s">
        <v>4523</v>
      </c>
      <c r="D301" s="225" t="s">
        <v>4524</v>
      </c>
      <c r="E301" s="720">
        <v>113100</v>
      </c>
      <c r="F301" s="227" t="s">
        <v>201</v>
      </c>
      <c r="G301" s="231">
        <v>0</v>
      </c>
      <c r="H301" s="231">
        <v>0</v>
      </c>
      <c r="I301" s="231">
        <v>0</v>
      </c>
      <c r="J301" s="231">
        <v>0</v>
      </c>
      <c r="K301" s="231">
        <v>0</v>
      </c>
      <c r="L301" s="231">
        <v>0</v>
      </c>
      <c r="M301" s="231">
        <v>0</v>
      </c>
      <c r="N301" s="231">
        <v>0</v>
      </c>
      <c r="O301" s="231">
        <v>0</v>
      </c>
      <c r="P301" s="231">
        <f t="shared" si="53"/>
        <v>113100</v>
      </c>
    </row>
    <row r="302" spans="1:16" s="229" customFormat="1" ht="21" x14ac:dyDescent="0.2">
      <c r="A302" s="568"/>
      <c r="B302" s="225" t="s">
        <v>4516</v>
      </c>
      <c r="C302" s="225" t="s">
        <v>4525</v>
      </c>
      <c r="D302" s="225" t="s">
        <v>4526</v>
      </c>
      <c r="E302" s="720">
        <v>195000</v>
      </c>
      <c r="F302" s="227" t="s">
        <v>201</v>
      </c>
      <c r="G302" s="231">
        <v>0</v>
      </c>
      <c r="H302" s="231">
        <v>0</v>
      </c>
      <c r="I302" s="231">
        <v>0</v>
      </c>
      <c r="J302" s="231">
        <v>0</v>
      </c>
      <c r="K302" s="231">
        <v>0</v>
      </c>
      <c r="L302" s="231">
        <v>0</v>
      </c>
      <c r="M302" s="231">
        <v>0</v>
      </c>
      <c r="N302" s="231">
        <v>0</v>
      </c>
      <c r="O302" s="231">
        <v>0</v>
      </c>
      <c r="P302" s="231">
        <f t="shared" si="53"/>
        <v>195000</v>
      </c>
    </row>
    <row r="303" spans="1:16" s="229" customFormat="1" ht="21" x14ac:dyDescent="0.2">
      <c r="A303" s="568"/>
      <c r="B303" s="225" t="s">
        <v>4527</v>
      </c>
      <c r="C303" s="225" t="s">
        <v>4528</v>
      </c>
      <c r="D303" s="225" t="s">
        <v>4529</v>
      </c>
      <c r="E303" s="720">
        <v>220500</v>
      </c>
      <c r="F303" s="227" t="s">
        <v>201</v>
      </c>
      <c r="G303" s="231">
        <v>0</v>
      </c>
      <c r="H303" s="231">
        <v>0</v>
      </c>
      <c r="I303" s="231">
        <v>0</v>
      </c>
      <c r="J303" s="231">
        <v>0</v>
      </c>
      <c r="K303" s="231">
        <v>0</v>
      </c>
      <c r="L303" s="231">
        <v>0</v>
      </c>
      <c r="M303" s="231">
        <v>0</v>
      </c>
      <c r="N303" s="231">
        <v>0</v>
      </c>
      <c r="O303" s="231">
        <v>0</v>
      </c>
      <c r="P303" s="231">
        <f t="shared" si="53"/>
        <v>220500</v>
      </c>
    </row>
    <row r="304" spans="1:16" s="229" customFormat="1" ht="21" x14ac:dyDescent="0.2">
      <c r="A304" s="568"/>
      <c r="B304" s="225" t="s">
        <v>4527</v>
      </c>
      <c r="C304" s="225" t="s">
        <v>4530</v>
      </c>
      <c r="D304" s="225" t="s">
        <v>4531</v>
      </c>
      <c r="E304" s="720">
        <v>372400</v>
      </c>
      <c r="F304" s="227" t="s">
        <v>201</v>
      </c>
      <c r="G304" s="231">
        <v>0</v>
      </c>
      <c r="H304" s="231">
        <v>0</v>
      </c>
      <c r="I304" s="231">
        <v>0</v>
      </c>
      <c r="J304" s="231">
        <v>0</v>
      </c>
      <c r="K304" s="231">
        <v>0</v>
      </c>
      <c r="L304" s="231">
        <v>0</v>
      </c>
      <c r="M304" s="231">
        <v>0</v>
      </c>
      <c r="N304" s="231">
        <v>0</v>
      </c>
      <c r="O304" s="231">
        <v>0</v>
      </c>
      <c r="P304" s="231">
        <f t="shared" si="53"/>
        <v>372400</v>
      </c>
    </row>
    <row r="305" spans="1:16" s="229" customFormat="1" ht="21" x14ac:dyDescent="0.2">
      <c r="A305" s="568"/>
      <c r="B305" s="225" t="s">
        <v>4527</v>
      </c>
      <c r="C305" s="225" t="s">
        <v>4532</v>
      </c>
      <c r="D305" s="225" t="s">
        <v>4533</v>
      </c>
      <c r="E305" s="720">
        <v>230300</v>
      </c>
      <c r="F305" s="227" t="s">
        <v>201</v>
      </c>
      <c r="G305" s="231">
        <v>0</v>
      </c>
      <c r="H305" s="231">
        <v>0</v>
      </c>
      <c r="I305" s="231">
        <v>0</v>
      </c>
      <c r="J305" s="231">
        <v>0</v>
      </c>
      <c r="K305" s="231">
        <v>0</v>
      </c>
      <c r="L305" s="231">
        <v>0</v>
      </c>
      <c r="M305" s="231">
        <v>0</v>
      </c>
      <c r="N305" s="231">
        <v>0</v>
      </c>
      <c r="O305" s="231">
        <v>0</v>
      </c>
      <c r="P305" s="231">
        <f t="shared" si="53"/>
        <v>230300</v>
      </c>
    </row>
    <row r="306" spans="1:16" s="229" customFormat="1" ht="21" x14ac:dyDescent="0.2">
      <c r="A306" s="568"/>
      <c r="B306" s="225" t="s">
        <v>4534</v>
      </c>
      <c r="C306" s="225" t="s">
        <v>4535</v>
      </c>
      <c r="D306" s="225" t="s">
        <v>4536</v>
      </c>
      <c r="E306" s="720">
        <v>480200</v>
      </c>
      <c r="F306" s="227" t="s">
        <v>201</v>
      </c>
      <c r="G306" s="231">
        <v>0</v>
      </c>
      <c r="H306" s="231">
        <v>0</v>
      </c>
      <c r="I306" s="231">
        <v>0</v>
      </c>
      <c r="J306" s="231">
        <v>0</v>
      </c>
      <c r="K306" s="231">
        <v>0</v>
      </c>
      <c r="L306" s="231">
        <v>0</v>
      </c>
      <c r="M306" s="231">
        <v>0</v>
      </c>
      <c r="N306" s="231">
        <v>0</v>
      </c>
      <c r="O306" s="231">
        <v>0</v>
      </c>
      <c r="P306" s="231">
        <f t="shared" si="53"/>
        <v>480200</v>
      </c>
    </row>
    <row r="307" spans="1:16" s="229" customFormat="1" ht="21" x14ac:dyDescent="0.2">
      <c r="A307" s="568"/>
      <c r="B307" s="225" t="s">
        <v>4534</v>
      </c>
      <c r="C307" s="225" t="s">
        <v>4537</v>
      </c>
      <c r="D307" s="225" t="s">
        <v>4538</v>
      </c>
      <c r="E307" s="720">
        <v>480200</v>
      </c>
      <c r="F307" s="227" t="s">
        <v>201</v>
      </c>
      <c r="G307" s="231">
        <v>0</v>
      </c>
      <c r="H307" s="231">
        <v>0</v>
      </c>
      <c r="I307" s="231">
        <v>0</v>
      </c>
      <c r="J307" s="231">
        <v>0</v>
      </c>
      <c r="K307" s="231">
        <v>0</v>
      </c>
      <c r="L307" s="231">
        <v>0</v>
      </c>
      <c r="M307" s="231">
        <v>0</v>
      </c>
      <c r="N307" s="231">
        <v>0</v>
      </c>
      <c r="O307" s="231">
        <v>0</v>
      </c>
      <c r="P307" s="231">
        <f t="shared" si="53"/>
        <v>480200</v>
      </c>
    </row>
    <row r="308" spans="1:16" s="229" customFormat="1" ht="21" x14ac:dyDescent="0.2">
      <c r="A308" s="568"/>
      <c r="B308" s="225" t="s">
        <v>4539</v>
      </c>
      <c r="C308" s="225" t="s">
        <v>4540</v>
      </c>
      <c r="D308" s="225" t="s">
        <v>4541</v>
      </c>
      <c r="E308" s="720">
        <v>343000</v>
      </c>
      <c r="F308" s="227" t="s">
        <v>201</v>
      </c>
      <c r="G308" s="231">
        <v>0</v>
      </c>
      <c r="H308" s="231">
        <v>0</v>
      </c>
      <c r="I308" s="231">
        <v>0</v>
      </c>
      <c r="J308" s="231">
        <v>0</v>
      </c>
      <c r="K308" s="231">
        <v>0</v>
      </c>
      <c r="L308" s="231">
        <v>0</v>
      </c>
      <c r="M308" s="231">
        <v>0</v>
      </c>
      <c r="N308" s="231">
        <v>0</v>
      </c>
      <c r="O308" s="231">
        <v>0</v>
      </c>
      <c r="P308" s="231">
        <f t="shared" si="53"/>
        <v>343000</v>
      </c>
    </row>
    <row r="309" spans="1:16" s="229" customFormat="1" ht="21" x14ac:dyDescent="0.2">
      <c r="A309" s="568"/>
      <c r="B309" s="225" t="s">
        <v>4539</v>
      </c>
      <c r="C309" s="225" t="s">
        <v>4542</v>
      </c>
      <c r="D309" s="225" t="s">
        <v>4543</v>
      </c>
      <c r="E309" s="720">
        <v>117000</v>
      </c>
      <c r="F309" s="227" t="s">
        <v>201</v>
      </c>
      <c r="G309" s="231">
        <v>0</v>
      </c>
      <c r="H309" s="231">
        <v>0</v>
      </c>
      <c r="I309" s="231">
        <v>0</v>
      </c>
      <c r="J309" s="231">
        <v>0</v>
      </c>
      <c r="K309" s="231">
        <v>0</v>
      </c>
      <c r="L309" s="231">
        <v>0</v>
      </c>
      <c r="M309" s="231">
        <v>0</v>
      </c>
      <c r="N309" s="231">
        <v>0</v>
      </c>
      <c r="O309" s="231">
        <v>0</v>
      </c>
      <c r="P309" s="231">
        <f t="shared" si="53"/>
        <v>117000</v>
      </c>
    </row>
    <row r="310" spans="1:16" s="229" customFormat="1" ht="21" x14ac:dyDescent="0.2">
      <c r="A310" s="568"/>
      <c r="B310" s="225" t="s">
        <v>4539</v>
      </c>
      <c r="C310" s="225" t="s">
        <v>4544</v>
      </c>
      <c r="D310" s="225" t="s">
        <v>4545</v>
      </c>
      <c r="E310" s="720">
        <v>66300</v>
      </c>
      <c r="F310" s="227" t="s">
        <v>201</v>
      </c>
      <c r="G310" s="231">
        <v>0</v>
      </c>
      <c r="H310" s="231">
        <v>0</v>
      </c>
      <c r="I310" s="231">
        <v>0</v>
      </c>
      <c r="J310" s="231">
        <v>0</v>
      </c>
      <c r="K310" s="231">
        <v>0</v>
      </c>
      <c r="L310" s="231">
        <v>0</v>
      </c>
      <c r="M310" s="231">
        <v>0</v>
      </c>
      <c r="N310" s="231">
        <v>0</v>
      </c>
      <c r="O310" s="231">
        <v>0</v>
      </c>
      <c r="P310" s="231">
        <f t="shared" si="53"/>
        <v>66300</v>
      </c>
    </row>
    <row r="311" spans="1:16" s="229" customFormat="1" ht="21" x14ac:dyDescent="0.2">
      <c r="A311" s="568"/>
      <c r="B311" s="225" t="s">
        <v>4554</v>
      </c>
      <c r="C311" s="225" t="s">
        <v>4569</v>
      </c>
      <c r="D311" s="225" t="s">
        <v>4570</v>
      </c>
      <c r="E311" s="720">
        <v>-58800</v>
      </c>
      <c r="F311" s="227" t="s">
        <v>201</v>
      </c>
      <c r="G311" s="231">
        <v>0</v>
      </c>
      <c r="H311" s="231">
        <v>0</v>
      </c>
      <c r="I311" s="231">
        <v>0</v>
      </c>
      <c r="J311" s="231">
        <v>0</v>
      </c>
      <c r="K311" s="231">
        <v>0</v>
      </c>
      <c r="L311" s="231">
        <v>0</v>
      </c>
      <c r="M311" s="231">
        <v>0</v>
      </c>
      <c r="N311" s="231">
        <v>0</v>
      </c>
      <c r="O311" s="231">
        <v>0</v>
      </c>
      <c r="P311" s="231">
        <f t="shared" si="53"/>
        <v>-58800</v>
      </c>
    </row>
    <row r="312" spans="1:16" s="229" customFormat="1" ht="21" x14ac:dyDescent="0.2">
      <c r="A312" s="568"/>
      <c r="B312" s="225" t="s">
        <v>4554</v>
      </c>
      <c r="C312" s="225" t="s">
        <v>4571</v>
      </c>
      <c r="D312" s="225" t="s">
        <v>4572</v>
      </c>
      <c r="E312" s="720">
        <v>97500</v>
      </c>
      <c r="F312" s="227" t="s">
        <v>201</v>
      </c>
      <c r="G312" s="231">
        <v>0</v>
      </c>
      <c r="H312" s="231">
        <v>0</v>
      </c>
      <c r="I312" s="231">
        <v>0</v>
      </c>
      <c r="J312" s="231">
        <v>0</v>
      </c>
      <c r="K312" s="231">
        <v>0</v>
      </c>
      <c r="L312" s="231">
        <v>0</v>
      </c>
      <c r="M312" s="231">
        <v>0</v>
      </c>
      <c r="N312" s="231">
        <v>0</v>
      </c>
      <c r="O312" s="231">
        <v>0</v>
      </c>
      <c r="P312" s="231">
        <f t="shared" si="53"/>
        <v>97500</v>
      </c>
    </row>
    <row r="313" spans="1:16" s="229" customFormat="1" ht="21" x14ac:dyDescent="0.2">
      <c r="A313" s="568"/>
      <c r="B313" s="225" t="s">
        <v>4566</v>
      </c>
      <c r="C313" s="225" t="s">
        <v>4573</v>
      </c>
      <c r="D313" s="225" t="s">
        <v>4574</v>
      </c>
      <c r="E313" s="720">
        <v>127400</v>
      </c>
      <c r="F313" s="227" t="s">
        <v>201</v>
      </c>
      <c r="G313" s="231">
        <v>0</v>
      </c>
      <c r="H313" s="231">
        <v>0</v>
      </c>
      <c r="I313" s="231">
        <v>0</v>
      </c>
      <c r="J313" s="231">
        <v>0</v>
      </c>
      <c r="K313" s="231">
        <v>0</v>
      </c>
      <c r="L313" s="231">
        <v>0</v>
      </c>
      <c r="M313" s="231">
        <v>0</v>
      </c>
      <c r="N313" s="231">
        <v>0</v>
      </c>
      <c r="O313" s="231">
        <v>0</v>
      </c>
      <c r="P313" s="231">
        <f t="shared" si="53"/>
        <v>127400</v>
      </c>
    </row>
    <row r="314" spans="1:16" s="229" customFormat="1" ht="21" x14ac:dyDescent="0.2">
      <c r="A314" s="568"/>
      <c r="B314" s="738" t="s">
        <v>4566</v>
      </c>
      <c r="C314" s="225" t="s">
        <v>4575</v>
      </c>
      <c r="D314" s="225" t="s">
        <v>4576</v>
      </c>
      <c r="E314" s="720">
        <v>333200</v>
      </c>
      <c r="F314" s="227" t="s">
        <v>201</v>
      </c>
      <c r="G314" s="231">
        <v>0</v>
      </c>
      <c r="H314" s="231">
        <v>0</v>
      </c>
      <c r="I314" s="231">
        <v>0</v>
      </c>
      <c r="J314" s="231">
        <v>0</v>
      </c>
      <c r="K314" s="231">
        <v>0</v>
      </c>
      <c r="L314" s="231">
        <v>0</v>
      </c>
      <c r="M314" s="231">
        <v>0</v>
      </c>
      <c r="N314" s="231">
        <v>0</v>
      </c>
      <c r="O314" s="231">
        <v>0</v>
      </c>
      <c r="P314" s="231">
        <f t="shared" si="53"/>
        <v>333200</v>
      </c>
    </row>
    <row r="315" spans="1:16" s="229" customFormat="1" ht="21" x14ac:dyDescent="0.2">
      <c r="A315" s="568"/>
      <c r="B315" s="225" t="s">
        <v>4577</v>
      </c>
      <c r="C315" s="225" t="s">
        <v>4578</v>
      </c>
      <c r="D315" s="225" t="s">
        <v>4579</v>
      </c>
      <c r="E315" s="720">
        <v>159900</v>
      </c>
      <c r="F315" s="227" t="s">
        <v>201</v>
      </c>
      <c r="G315" s="231">
        <v>0</v>
      </c>
      <c r="H315" s="231">
        <v>0</v>
      </c>
      <c r="I315" s="231">
        <v>0</v>
      </c>
      <c r="J315" s="231">
        <v>0</v>
      </c>
      <c r="K315" s="231">
        <v>0</v>
      </c>
      <c r="L315" s="231">
        <v>0</v>
      </c>
      <c r="M315" s="231">
        <v>0</v>
      </c>
      <c r="N315" s="231">
        <v>0</v>
      </c>
      <c r="O315" s="231">
        <v>0</v>
      </c>
      <c r="P315" s="231">
        <f t="shared" si="53"/>
        <v>159900</v>
      </c>
    </row>
    <row r="316" spans="1:16" s="229" customFormat="1" ht="21" x14ac:dyDescent="0.2">
      <c r="A316" s="568"/>
      <c r="B316" s="225" t="s">
        <v>4549</v>
      </c>
      <c r="C316" s="225" t="s">
        <v>4580</v>
      </c>
      <c r="D316" s="225" t="s">
        <v>4581</v>
      </c>
      <c r="E316" s="720">
        <v>382200</v>
      </c>
      <c r="F316" s="227" t="s">
        <v>201</v>
      </c>
      <c r="G316" s="231">
        <v>0</v>
      </c>
      <c r="H316" s="231">
        <v>0</v>
      </c>
      <c r="I316" s="231">
        <v>0</v>
      </c>
      <c r="J316" s="231">
        <v>0</v>
      </c>
      <c r="K316" s="231">
        <v>0</v>
      </c>
      <c r="L316" s="231">
        <v>0</v>
      </c>
      <c r="M316" s="231">
        <v>0</v>
      </c>
      <c r="N316" s="231">
        <v>0</v>
      </c>
      <c r="O316" s="231">
        <v>0</v>
      </c>
      <c r="P316" s="231">
        <f t="shared" si="53"/>
        <v>382200</v>
      </c>
    </row>
    <row r="317" spans="1:16" s="229" customFormat="1" ht="21" x14ac:dyDescent="0.2">
      <c r="A317" s="568"/>
      <c r="B317" s="225" t="s">
        <v>4614</v>
      </c>
      <c r="C317" s="225" t="s">
        <v>4622</v>
      </c>
      <c r="D317" s="225" t="s">
        <v>4623</v>
      </c>
      <c r="E317" s="720">
        <v>187200</v>
      </c>
      <c r="F317" s="227" t="s">
        <v>201</v>
      </c>
      <c r="G317" s="231">
        <v>0</v>
      </c>
      <c r="H317" s="231">
        <v>0</v>
      </c>
      <c r="I317" s="231">
        <v>0</v>
      </c>
      <c r="J317" s="231">
        <v>0</v>
      </c>
      <c r="K317" s="231">
        <v>0</v>
      </c>
      <c r="L317" s="231">
        <v>0</v>
      </c>
      <c r="M317" s="231">
        <v>0</v>
      </c>
      <c r="N317" s="231">
        <v>0</v>
      </c>
      <c r="O317" s="231">
        <v>0</v>
      </c>
      <c r="P317" s="231">
        <f t="shared" si="53"/>
        <v>187200</v>
      </c>
    </row>
    <row r="318" spans="1:16" s="229" customFormat="1" ht="21" x14ac:dyDescent="0.2">
      <c r="A318" s="568"/>
      <c r="B318" s="225" t="s">
        <v>4614</v>
      </c>
      <c r="C318" s="225" t="s">
        <v>4624</v>
      </c>
      <c r="D318" s="225" t="s">
        <v>4625</v>
      </c>
      <c r="E318" s="720">
        <v>264600</v>
      </c>
      <c r="F318" s="227" t="s">
        <v>201</v>
      </c>
      <c r="G318" s="231">
        <v>0</v>
      </c>
      <c r="H318" s="231">
        <v>0</v>
      </c>
      <c r="I318" s="231">
        <v>0</v>
      </c>
      <c r="J318" s="231">
        <v>0</v>
      </c>
      <c r="K318" s="231">
        <v>0</v>
      </c>
      <c r="L318" s="231">
        <v>0</v>
      </c>
      <c r="M318" s="231">
        <v>0</v>
      </c>
      <c r="N318" s="231">
        <v>0</v>
      </c>
      <c r="O318" s="231">
        <v>0</v>
      </c>
      <c r="P318" s="231">
        <f t="shared" si="53"/>
        <v>264600</v>
      </c>
    </row>
    <row r="319" spans="1:16" s="229" customFormat="1" ht="21" x14ac:dyDescent="0.2">
      <c r="A319" s="568"/>
      <c r="B319" s="225" t="s">
        <v>4614</v>
      </c>
      <c r="C319" s="225" t="s">
        <v>4626</v>
      </c>
      <c r="D319" s="225" t="s">
        <v>4627</v>
      </c>
      <c r="E319" s="720">
        <v>445900</v>
      </c>
      <c r="F319" s="227" t="s">
        <v>201</v>
      </c>
      <c r="G319" s="231">
        <v>0</v>
      </c>
      <c r="H319" s="231">
        <v>0</v>
      </c>
      <c r="I319" s="231">
        <v>0</v>
      </c>
      <c r="J319" s="231">
        <v>0</v>
      </c>
      <c r="K319" s="231">
        <v>0</v>
      </c>
      <c r="L319" s="231">
        <v>0</v>
      </c>
      <c r="M319" s="231">
        <v>0</v>
      </c>
      <c r="N319" s="231">
        <v>0</v>
      </c>
      <c r="O319" s="231">
        <v>0</v>
      </c>
      <c r="P319" s="231">
        <f t="shared" si="53"/>
        <v>445900</v>
      </c>
    </row>
    <row r="320" spans="1:16" s="229" customFormat="1" ht="21" x14ac:dyDescent="0.2">
      <c r="A320" s="568"/>
      <c r="B320" s="738" t="s">
        <v>4614</v>
      </c>
      <c r="C320" s="225" t="s">
        <v>4628</v>
      </c>
      <c r="D320" s="225" t="s">
        <v>4629</v>
      </c>
      <c r="E320" s="720">
        <v>259700</v>
      </c>
      <c r="F320" s="227" t="s">
        <v>201</v>
      </c>
      <c r="G320" s="231">
        <v>0</v>
      </c>
      <c r="H320" s="231">
        <v>0</v>
      </c>
      <c r="I320" s="231">
        <v>0</v>
      </c>
      <c r="J320" s="231">
        <v>0</v>
      </c>
      <c r="K320" s="231">
        <v>0</v>
      </c>
      <c r="L320" s="231">
        <v>0</v>
      </c>
      <c r="M320" s="231">
        <v>0</v>
      </c>
      <c r="N320" s="231">
        <v>0</v>
      </c>
      <c r="O320" s="231">
        <v>0</v>
      </c>
      <c r="P320" s="231">
        <f t="shared" si="53"/>
        <v>259700</v>
      </c>
    </row>
    <row r="321" spans="1:16" s="229" customFormat="1" ht="21" x14ac:dyDescent="0.2">
      <c r="A321" s="568"/>
      <c r="B321" s="225" t="s">
        <v>4630</v>
      </c>
      <c r="C321" s="225" t="s">
        <v>4631</v>
      </c>
      <c r="D321" s="225" t="s">
        <v>4632</v>
      </c>
      <c r="E321" s="720">
        <v>230300</v>
      </c>
      <c r="F321" s="227" t="s">
        <v>201</v>
      </c>
      <c r="G321" s="231">
        <v>0</v>
      </c>
      <c r="H321" s="231">
        <v>0</v>
      </c>
      <c r="I321" s="231">
        <v>0</v>
      </c>
      <c r="J321" s="231">
        <v>0</v>
      </c>
      <c r="K321" s="231">
        <v>0</v>
      </c>
      <c r="L321" s="231">
        <v>0</v>
      </c>
      <c r="M321" s="231">
        <v>0</v>
      </c>
      <c r="N321" s="231">
        <v>0</v>
      </c>
      <c r="O321" s="231">
        <v>0</v>
      </c>
      <c r="P321" s="231">
        <f t="shared" si="53"/>
        <v>230300</v>
      </c>
    </row>
    <row r="322" spans="1:16" s="229" customFormat="1" ht="21" x14ac:dyDescent="0.2">
      <c r="A322" s="568"/>
      <c r="B322" s="225" t="s">
        <v>4617</v>
      </c>
      <c r="C322" s="225" t="s">
        <v>4633</v>
      </c>
      <c r="D322" s="225" t="s">
        <v>4634</v>
      </c>
      <c r="E322" s="720">
        <v>46800</v>
      </c>
      <c r="F322" s="227" t="s">
        <v>201</v>
      </c>
      <c r="G322" s="231">
        <v>0</v>
      </c>
      <c r="H322" s="231">
        <v>0</v>
      </c>
      <c r="I322" s="231">
        <v>0</v>
      </c>
      <c r="J322" s="231">
        <v>0</v>
      </c>
      <c r="K322" s="231">
        <v>0</v>
      </c>
      <c r="L322" s="231">
        <v>0</v>
      </c>
      <c r="M322" s="231">
        <v>0</v>
      </c>
      <c r="N322" s="231">
        <v>0</v>
      </c>
      <c r="O322" s="231">
        <v>0</v>
      </c>
      <c r="P322" s="231">
        <f t="shared" si="53"/>
        <v>46800</v>
      </c>
    </row>
    <row r="323" spans="1:16" s="229" customFormat="1" ht="21" x14ac:dyDescent="0.2">
      <c r="A323" s="568"/>
      <c r="B323" s="225" t="s">
        <v>4617</v>
      </c>
      <c r="C323" s="225" t="s">
        <v>4635</v>
      </c>
      <c r="D323" s="225" t="s">
        <v>4636</v>
      </c>
      <c r="E323" s="720">
        <v>78000</v>
      </c>
      <c r="F323" s="227" t="s">
        <v>201</v>
      </c>
      <c r="G323" s="231">
        <v>0</v>
      </c>
      <c r="H323" s="231">
        <v>0</v>
      </c>
      <c r="I323" s="231">
        <v>0</v>
      </c>
      <c r="J323" s="231">
        <v>0</v>
      </c>
      <c r="K323" s="231">
        <v>0</v>
      </c>
      <c r="L323" s="231">
        <v>0</v>
      </c>
      <c r="M323" s="231">
        <v>0</v>
      </c>
      <c r="N323" s="231">
        <v>0</v>
      </c>
      <c r="O323" s="231">
        <v>0</v>
      </c>
      <c r="P323" s="231">
        <f t="shared" si="53"/>
        <v>78000</v>
      </c>
    </row>
    <row r="324" spans="1:16" s="229" customFormat="1" ht="21" x14ac:dyDescent="0.2">
      <c r="A324" s="568"/>
      <c r="B324" s="225" t="s">
        <v>4617</v>
      </c>
      <c r="C324" s="225" t="s">
        <v>4637</v>
      </c>
      <c r="D324" s="225" t="s">
        <v>4638</v>
      </c>
      <c r="E324" s="720">
        <v>39000</v>
      </c>
      <c r="F324" s="227" t="s">
        <v>201</v>
      </c>
      <c r="G324" s="231">
        <v>0</v>
      </c>
      <c r="H324" s="231">
        <v>0</v>
      </c>
      <c r="I324" s="231">
        <v>0</v>
      </c>
      <c r="J324" s="231">
        <v>0</v>
      </c>
      <c r="K324" s="231">
        <v>0</v>
      </c>
      <c r="L324" s="231">
        <v>0</v>
      </c>
      <c r="M324" s="231">
        <v>0</v>
      </c>
      <c r="N324" s="231">
        <v>0</v>
      </c>
      <c r="O324" s="231">
        <v>0</v>
      </c>
      <c r="P324" s="231">
        <f t="shared" si="53"/>
        <v>39000</v>
      </c>
    </row>
    <row r="325" spans="1:16" s="229" customFormat="1" ht="21" x14ac:dyDescent="0.2">
      <c r="A325" s="568"/>
      <c r="B325" s="225" t="s">
        <v>4639</v>
      </c>
      <c r="C325" s="225" t="s">
        <v>4640</v>
      </c>
      <c r="D325" s="225" t="s">
        <v>4641</v>
      </c>
      <c r="E325" s="720">
        <v>12500</v>
      </c>
      <c r="F325" s="227" t="s">
        <v>201</v>
      </c>
      <c r="G325" s="231">
        <v>0</v>
      </c>
      <c r="H325" s="231">
        <v>0</v>
      </c>
      <c r="I325" s="231">
        <v>0</v>
      </c>
      <c r="J325" s="231">
        <v>0</v>
      </c>
      <c r="K325" s="231">
        <v>0</v>
      </c>
      <c r="L325" s="231">
        <v>0</v>
      </c>
      <c r="M325" s="231">
        <v>0</v>
      </c>
      <c r="N325" s="231">
        <v>0</v>
      </c>
      <c r="O325" s="231">
        <v>0</v>
      </c>
      <c r="P325" s="231">
        <f t="shared" si="53"/>
        <v>12500</v>
      </c>
    </row>
    <row r="326" spans="1:16" s="229" customFormat="1" ht="21" x14ac:dyDescent="0.2">
      <c r="A326" s="568"/>
      <c r="B326" s="225" t="s">
        <v>4639</v>
      </c>
      <c r="C326" s="225" t="s">
        <v>4642</v>
      </c>
      <c r="D326" s="225" t="s">
        <v>4643</v>
      </c>
      <c r="E326" s="720">
        <v>347900</v>
      </c>
      <c r="F326" s="227" t="s">
        <v>201</v>
      </c>
      <c r="G326" s="231">
        <v>0</v>
      </c>
      <c r="H326" s="231">
        <v>0</v>
      </c>
      <c r="I326" s="231">
        <v>0</v>
      </c>
      <c r="J326" s="231">
        <v>0</v>
      </c>
      <c r="K326" s="231">
        <v>0</v>
      </c>
      <c r="L326" s="231">
        <v>0</v>
      </c>
      <c r="M326" s="231">
        <v>0</v>
      </c>
      <c r="N326" s="231">
        <v>0</v>
      </c>
      <c r="O326" s="231">
        <v>0</v>
      </c>
      <c r="P326" s="231">
        <f t="shared" si="53"/>
        <v>347900</v>
      </c>
    </row>
    <row r="327" spans="1:16" s="229" customFormat="1" ht="21" x14ac:dyDescent="0.2">
      <c r="A327" s="568"/>
      <c r="B327" s="225" t="s">
        <v>4656</v>
      </c>
      <c r="C327" s="225" t="s">
        <v>4697</v>
      </c>
      <c r="D327" s="225" t="s">
        <v>4698</v>
      </c>
      <c r="E327" s="720">
        <v>46800</v>
      </c>
      <c r="F327" s="227" t="s">
        <v>201</v>
      </c>
      <c r="G327" s="231">
        <v>0</v>
      </c>
      <c r="H327" s="231">
        <v>0</v>
      </c>
      <c r="I327" s="231">
        <v>0</v>
      </c>
      <c r="J327" s="231">
        <v>0</v>
      </c>
      <c r="K327" s="231">
        <v>0</v>
      </c>
      <c r="L327" s="231">
        <v>0</v>
      </c>
      <c r="M327" s="231">
        <v>0</v>
      </c>
      <c r="N327" s="231">
        <v>0</v>
      </c>
      <c r="O327" s="231">
        <v>0</v>
      </c>
      <c r="P327" s="231">
        <f t="shared" si="53"/>
        <v>46800</v>
      </c>
    </row>
    <row r="328" spans="1:16" s="229" customFormat="1" ht="21" x14ac:dyDescent="0.2">
      <c r="A328" s="568"/>
      <c r="B328" s="225" t="s">
        <v>4656</v>
      </c>
      <c r="C328" s="225" t="s">
        <v>4699</v>
      </c>
      <c r="D328" s="225" t="s">
        <v>4700</v>
      </c>
      <c r="E328" s="720">
        <v>62400</v>
      </c>
      <c r="F328" s="227" t="s">
        <v>201</v>
      </c>
      <c r="G328" s="231">
        <v>0</v>
      </c>
      <c r="H328" s="231">
        <v>0</v>
      </c>
      <c r="I328" s="231">
        <v>0</v>
      </c>
      <c r="J328" s="231">
        <v>0</v>
      </c>
      <c r="K328" s="231">
        <v>0</v>
      </c>
      <c r="L328" s="231">
        <v>0</v>
      </c>
      <c r="M328" s="231">
        <v>0</v>
      </c>
      <c r="N328" s="231">
        <v>0</v>
      </c>
      <c r="O328" s="231">
        <v>0</v>
      </c>
      <c r="P328" s="231">
        <f t="shared" si="53"/>
        <v>62400</v>
      </c>
    </row>
    <row r="329" spans="1:16" s="229" customFormat="1" ht="21" x14ac:dyDescent="0.2">
      <c r="A329" s="568"/>
      <c r="B329" s="225" t="s">
        <v>4656</v>
      </c>
      <c r="C329" s="225" t="s">
        <v>4701</v>
      </c>
      <c r="D329" s="225" t="s">
        <v>4702</v>
      </c>
      <c r="E329" s="720">
        <v>27300</v>
      </c>
      <c r="F329" s="227" t="s">
        <v>201</v>
      </c>
      <c r="G329" s="231">
        <v>0</v>
      </c>
      <c r="H329" s="231">
        <v>0</v>
      </c>
      <c r="I329" s="231">
        <v>0</v>
      </c>
      <c r="J329" s="231">
        <v>0</v>
      </c>
      <c r="K329" s="231">
        <v>0</v>
      </c>
      <c r="L329" s="231">
        <v>0</v>
      </c>
      <c r="M329" s="231">
        <v>0</v>
      </c>
      <c r="N329" s="231">
        <v>0</v>
      </c>
      <c r="O329" s="231">
        <v>0</v>
      </c>
      <c r="P329" s="231">
        <f t="shared" si="53"/>
        <v>27300</v>
      </c>
    </row>
    <row r="330" spans="1:16" s="229" customFormat="1" ht="21" x14ac:dyDescent="0.2">
      <c r="A330" s="568"/>
      <c r="B330" s="738" t="s">
        <v>4653</v>
      </c>
      <c r="C330" s="225" t="s">
        <v>4703</v>
      </c>
      <c r="D330" s="225" t="s">
        <v>4704</v>
      </c>
      <c r="E330" s="720">
        <v>333200</v>
      </c>
      <c r="F330" s="227" t="s">
        <v>201</v>
      </c>
      <c r="G330" s="231">
        <v>0</v>
      </c>
      <c r="H330" s="231">
        <v>0</v>
      </c>
      <c r="I330" s="231">
        <v>0</v>
      </c>
      <c r="J330" s="231">
        <v>0</v>
      </c>
      <c r="K330" s="231">
        <v>0</v>
      </c>
      <c r="L330" s="231">
        <v>0</v>
      </c>
      <c r="M330" s="231">
        <v>0</v>
      </c>
      <c r="N330" s="231">
        <v>0</v>
      </c>
      <c r="O330" s="231">
        <v>0</v>
      </c>
      <c r="P330" s="231">
        <f t="shared" si="53"/>
        <v>333200</v>
      </c>
    </row>
    <row r="331" spans="1:16" s="229" customFormat="1" ht="21" x14ac:dyDescent="0.2">
      <c r="A331" s="568"/>
      <c r="B331" s="225" t="s">
        <v>4653</v>
      </c>
      <c r="C331" s="225" t="s">
        <v>4705</v>
      </c>
      <c r="D331" s="225" t="s">
        <v>4706</v>
      </c>
      <c r="E331" s="720">
        <v>490000</v>
      </c>
      <c r="F331" s="227" t="s">
        <v>201</v>
      </c>
      <c r="G331" s="231">
        <v>0</v>
      </c>
      <c r="H331" s="231">
        <v>0</v>
      </c>
      <c r="I331" s="231">
        <v>0</v>
      </c>
      <c r="J331" s="231">
        <v>0</v>
      </c>
      <c r="K331" s="231">
        <v>0</v>
      </c>
      <c r="L331" s="231">
        <v>0</v>
      </c>
      <c r="M331" s="231">
        <v>0</v>
      </c>
      <c r="N331" s="231">
        <v>0</v>
      </c>
      <c r="O331" s="231">
        <v>0</v>
      </c>
      <c r="P331" s="231">
        <f t="shared" si="53"/>
        <v>490000</v>
      </c>
    </row>
    <row r="332" spans="1:16" s="229" customFormat="1" ht="21" x14ac:dyDescent="0.2">
      <c r="A332" s="568"/>
      <c r="B332" s="225" t="s">
        <v>4674</v>
      </c>
      <c r="C332" s="225" t="s">
        <v>4707</v>
      </c>
      <c r="D332" s="225" t="s">
        <v>4708</v>
      </c>
      <c r="E332" s="720">
        <v>476000</v>
      </c>
      <c r="F332" s="227" t="s">
        <v>201</v>
      </c>
      <c r="G332" s="231">
        <v>0</v>
      </c>
      <c r="H332" s="231">
        <v>0</v>
      </c>
      <c r="I332" s="231">
        <v>0</v>
      </c>
      <c r="J332" s="231">
        <v>0</v>
      </c>
      <c r="K332" s="231">
        <v>0</v>
      </c>
      <c r="L332" s="231">
        <v>0</v>
      </c>
      <c r="M332" s="231">
        <v>0</v>
      </c>
      <c r="N332" s="231">
        <v>0</v>
      </c>
      <c r="O332" s="231">
        <v>0</v>
      </c>
      <c r="P332" s="231">
        <f t="shared" si="53"/>
        <v>476000</v>
      </c>
    </row>
    <row r="333" spans="1:16" s="229" customFormat="1" ht="21" x14ac:dyDescent="0.2">
      <c r="A333" s="568"/>
      <c r="B333" s="225" t="s">
        <v>4674</v>
      </c>
      <c r="C333" s="225" t="s">
        <v>4709</v>
      </c>
      <c r="D333" s="225" t="s">
        <v>4710</v>
      </c>
      <c r="E333" s="720">
        <v>225400</v>
      </c>
      <c r="F333" s="227" t="s">
        <v>201</v>
      </c>
      <c r="G333" s="231">
        <v>0</v>
      </c>
      <c r="H333" s="231">
        <v>0</v>
      </c>
      <c r="I333" s="231">
        <v>0</v>
      </c>
      <c r="J333" s="231">
        <v>0</v>
      </c>
      <c r="K333" s="231">
        <v>0</v>
      </c>
      <c r="L333" s="231">
        <v>0</v>
      </c>
      <c r="M333" s="231">
        <v>0</v>
      </c>
      <c r="N333" s="231">
        <v>0</v>
      </c>
      <c r="O333" s="231">
        <v>0</v>
      </c>
      <c r="P333" s="231">
        <f t="shared" si="53"/>
        <v>225400</v>
      </c>
    </row>
    <row r="334" spans="1:16" s="229" customFormat="1" ht="21" x14ac:dyDescent="0.2">
      <c r="A334" s="568"/>
      <c r="B334" s="225" t="s">
        <v>4674</v>
      </c>
      <c r="C334" s="225" t="s">
        <v>4711</v>
      </c>
      <c r="D334" s="225" t="s">
        <v>4712</v>
      </c>
      <c r="E334" s="720">
        <v>294000</v>
      </c>
      <c r="F334" s="227" t="s">
        <v>201</v>
      </c>
      <c r="G334" s="231">
        <v>0</v>
      </c>
      <c r="H334" s="231">
        <v>0</v>
      </c>
      <c r="I334" s="231">
        <v>0</v>
      </c>
      <c r="J334" s="231">
        <v>0</v>
      </c>
      <c r="K334" s="231">
        <v>0</v>
      </c>
      <c r="L334" s="231">
        <v>0</v>
      </c>
      <c r="M334" s="231">
        <v>0</v>
      </c>
      <c r="N334" s="231">
        <v>0</v>
      </c>
      <c r="O334" s="231">
        <v>0</v>
      </c>
      <c r="P334" s="231">
        <f t="shared" si="53"/>
        <v>294000</v>
      </c>
    </row>
    <row r="335" spans="1:16" s="229" customFormat="1" ht="21" x14ac:dyDescent="0.2">
      <c r="A335" s="568"/>
      <c r="B335" s="225" t="s">
        <v>4674</v>
      </c>
      <c r="C335" s="225" t="s">
        <v>4713</v>
      </c>
      <c r="D335" s="225" t="s">
        <v>4714</v>
      </c>
      <c r="E335" s="720">
        <v>280800</v>
      </c>
      <c r="F335" s="227" t="s">
        <v>201</v>
      </c>
      <c r="G335" s="231">
        <v>0</v>
      </c>
      <c r="H335" s="231">
        <v>0</v>
      </c>
      <c r="I335" s="231">
        <v>0</v>
      </c>
      <c r="J335" s="231">
        <v>0</v>
      </c>
      <c r="K335" s="231">
        <v>0</v>
      </c>
      <c r="L335" s="231">
        <v>0</v>
      </c>
      <c r="M335" s="231">
        <v>0</v>
      </c>
      <c r="N335" s="231">
        <v>0</v>
      </c>
      <c r="O335" s="231">
        <v>0</v>
      </c>
      <c r="P335" s="231">
        <f t="shared" si="53"/>
        <v>280800</v>
      </c>
    </row>
    <row r="336" spans="1:16" s="229" customFormat="1" ht="21" x14ac:dyDescent="0.2">
      <c r="A336" s="568"/>
      <c r="B336" s="225" t="s">
        <v>4715</v>
      </c>
      <c r="C336" s="225" t="s">
        <v>4716</v>
      </c>
      <c r="D336" s="225" t="s">
        <v>4717</v>
      </c>
      <c r="E336" s="720">
        <v>269500</v>
      </c>
      <c r="F336" s="227" t="s">
        <v>201</v>
      </c>
      <c r="G336" s="231">
        <v>0</v>
      </c>
      <c r="H336" s="231">
        <v>0</v>
      </c>
      <c r="I336" s="231">
        <v>0</v>
      </c>
      <c r="J336" s="231">
        <v>0</v>
      </c>
      <c r="K336" s="231">
        <v>0</v>
      </c>
      <c r="L336" s="231">
        <v>0</v>
      </c>
      <c r="M336" s="231">
        <v>0</v>
      </c>
      <c r="N336" s="231">
        <v>0</v>
      </c>
      <c r="O336" s="231">
        <v>0</v>
      </c>
      <c r="P336" s="231">
        <f t="shared" si="53"/>
        <v>269500</v>
      </c>
    </row>
    <row r="337" spans="1:16" s="229" customFormat="1" ht="21" x14ac:dyDescent="0.2">
      <c r="A337" s="568"/>
      <c r="B337" s="225" t="s">
        <v>4715</v>
      </c>
      <c r="C337" s="225" t="s">
        <v>4718</v>
      </c>
      <c r="D337" s="225" t="s">
        <v>4719</v>
      </c>
      <c r="E337" s="720">
        <v>485100</v>
      </c>
      <c r="F337" s="227" t="s">
        <v>201</v>
      </c>
      <c r="G337" s="231">
        <v>0</v>
      </c>
      <c r="H337" s="231">
        <v>0</v>
      </c>
      <c r="I337" s="231">
        <v>0</v>
      </c>
      <c r="J337" s="231">
        <v>0</v>
      </c>
      <c r="K337" s="231">
        <v>0</v>
      </c>
      <c r="L337" s="231">
        <v>0</v>
      </c>
      <c r="M337" s="231">
        <v>0</v>
      </c>
      <c r="N337" s="231">
        <v>0</v>
      </c>
      <c r="O337" s="231">
        <v>0</v>
      </c>
      <c r="P337" s="231">
        <f t="shared" si="53"/>
        <v>485100</v>
      </c>
    </row>
    <row r="338" spans="1:16" s="229" customFormat="1" ht="21" x14ac:dyDescent="0.2">
      <c r="A338" s="568"/>
      <c r="B338" s="225" t="s">
        <v>4738</v>
      </c>
      <c r="C338" s="225" t="s">
        <v>4751</v>
      </c>
      <c r="D338" s="225" t="s">
        <v>4752</v>
      </c>
      <c r="E338" s="720">
        <v>35100</v>
      </c>
      <c r="F338" s="227" t="s">
        <v>201</v>
      </c>
      <c r="G338" s="231">
        <v>0</v>
      </c>
      <c r="H338" s="231">
        <v>0</v>
      </c>
      <c r="I338" s="231">
        <v>0</v>
      </c>
      <c r="J338" s="231">
        <v>0</v>
      </c>
      <c r="K338" s="231">
        <v>0</v>
      </c>
      <c r="L338" s="231">
        <v>0</v>
      </c>
      <c r="M338" s="231">
        <v>0</v>
      </c>
      <c r="N338" s="231">
        <v>0</v>
      </c>
      <c r="O338" s="231">
        <v>0</v>
      </c>
      <c r="P338" s="231">
        <f t="shared" si="53"/>
        <v>35100</v>
      </c>
    </row>
    <row r="339" spans="1:16" s="229" customFormat="1" ht="21" x14ac:dyDescent="0.2">
      <c r="A339" s="568"/>
      <c r="B339" s="225" t="s">
        <v>4738</v>
      </c>
      <c r="C339" s="225" t="s">
        <v>4753</v>
      </c>
      <c r="D339" s="225" t="s">
        <v>4754</v>
      </c>
      <c r="E339" s="720">
        <v>377300</v>
      </c>
      <c r="F339" s="227" t="s">
        <v>201</v>
      </c>
      <c r="G339" s="231">
        <v>0</v>
      </c>
      <c r="H339" s="231">
        <v>0</v>
      </c>
      <c r="I339" s="231">
        <v>0</v>
      </c>
      <c r="J339" s="231">
        <v>0</v>
      </c>
      <c r="K339" s="231">
        <v>0</v>
      </c>
      <c r="L339" s="231">
        <v>0</v>
      </c>
      <c r="M339" s="231">
        <v>0</v>
      </c>
      <c r="N339" s="231">
        <v>0</v>
      </c>
      <c r="O339" s="231">
        <v>0</v>
      </c>
      <c r="P339" s="231">
        <f t="shared" si="53"/>
        <v>377300</v>
      </c>
    </row>
    <row r="340" spans="1:16" s="229" customFormat="1" ht="21" x14ac:dyDescent="0.2">
      <c r="A340" s="568"/>
      <c r="B340" s="225" t="s">
        <v>4738</v>
      </c>
      <c r="C340" s="225" t="s">
        <v>4755</v>
      </c>
      <c r="D340" s="225" t="s">
        <v>4756</v>
      </c>
      <c r="E340" s="720">
        <v>220500</v>
      </c>
      <c r="F340" s="227" t="s">
        <v>201</v>
      </c>
      <c r="G340" s="231">
        <v>0</v>
      </c>
      <c r="H340" s="231">
        <v>0</v>
      </c>
      <c r="I340" s="231">
        <v>0</v>
      </c>
      <c r="J340" s="231">
        <v>0</v>
      </c>
      <c r="K340" s="231">
        <v>0</v>
      </c>
      <c r="L340" s="231">
        <v>0</v>
      </c>
      <c r="M340" s="231">
        <v>0</v>
      </c>
      <c r="N340" s="231">
        <v>0</v>
      </c>
      <c r="O340" s="231">
        <v>0</v>
      </c>
      <c r="P340" s="231">
        <f t="shared" si="53"/>
        <v>220500</v>
      </c>
    </row>
    <row r="341" spans="1:16" s="229" customFormat="1" ht="21" x14ac:dyDescent="0.2">
      <c r="A341" s="568"/>
      <c r="B341" s="738" t="s">
        <v>4738</v>
      </c>
      <c r="C341" s="225" t="s">
        <v>4757</v>
      </c>
      <c r="D341" s="225" t="s">
        <v>4758</v>
      </c>
      <c r="E341" s="720">
        <v>553700</v>
      </c>
      <c r="F341" s="227" t="s">
        <v>201</v>
      </c>
      <c r="G341" s="231">
        <v>0</v>
      </c>
      <c r="H341" s="231">
        <v>0</v>
      </c>
      <c r="I341" s="231">
        <v>0</v>
      </c>
      <c r="J341" s="231">
        <v>0</v>
      </c>
      <c r="K341" s="231">
        <v>0</v>
      </c>
      <c r="L341" s="231">
        <v>0</v>
      </c>
      <c r="M341" s="231">
        <v>0</v>
      </c>
      <c r="N341" s="231">
        <v>0</v>
      </c>
      <c r="O341" s="231">
        <v>0</v>
      </c>
      <c r="P341" s="231">
        <f t="shared" si="53"/>
        <v>553700</v>
      </c>
    </row>
    <row r="342" spans="1:16" s="229" customFormat="1" ht="21" x14ac:dyDescent="0.2">
      <c r="A342" s="568"/>
      <c r="B342" s="225" t="s">
        <v>4738</v>
      </c>
      <c r="C342" s="225" t="s">
        <v>4759</v>
      </c>
      <c r="D342" s="225" t="s">
        <v>4760</v>
      </c>
      <c r="E342" s="720">
        <v>553700</v>
      </c>
      <c r="F342" s="227" t="s">
        <v>201</v>
      </c>
      <c r="G342" s="231">
        <v>0</v>
      </c>
      <c r="H342" s="231">
        <v>0</v>
      </c>
      <c r="I342" s="231">
        <v>0</v>
      </c>
      <c r="J342" s="231">
        <v>0</v>
      </c>
      <c r="K342" s="231">
        <v>0</v>
      </c>
      <c r="L342" s="231">
        <v>0</v>
      </c>
      <c r="M342" s="231">
        <v>0</v>
      </c>
      <c r="N342" s="231">
        <v>0</v>
      </c>
      <c r="O342" s="231">
        <v>0</v>
      </c>
      <c r="P342" s="231">
        <f t="shared" si="53"/>
        <v>553700</v>
      </c>
    </row>
    <row r="343" spans="1:16" s="229" customFormat="1" ht="21" x14ac:dyDescent="0.2">
      <c r="A343" s="568"/>
      <c r="B343" s="225" t="s">
        <v>4761</v>
      </c>
      <c r="C343" s="225" t="s">
        <v>4762</v>
      </c>
      <c r="D343" s="225" t="s">
        <v>4763</v>
      </c>
      <c r="E343" s="720">
        <v>592800</v>
      </c>
      <c r="F343" s="227" t="s">
        <v>201</v>
      </c>
      <c r="G343" s="231">
        <v>0</v>
      </c>
      <c r="H343" s="231">
        <v>0</v>
      </c>
      <c r="I343" s="231">
        <v>0</v>
      </c>
      <c r="J343" s="231">
        <v>0</v>
      </c>
      <c r="K343" s="231">
        <v>0</v>
      </c>
      <c r="L343" s="231">
        <v>0</v>
      </c>
      <c r="M343" s="231">
        <v>0</v>
      </c>
      <c r="N343" s="231">
        <v>0</v>
      </c>
      <c r="O343" s="231">
        <v>0</v>
      </c>
      <c r="P343" s="231">
        <f t="shared" si="53"/>
        <v>592800</v>
      </c>
    </row>
    <row r="344" spans="1:16" s="229" customFormat="1" ht="21" x14ac:dyDescent="0.2">
      <c r="A344" s="568"/>
      <c r="B344" s="225" t="s">
        <v>4761</v>
      </c>
      <c r="C344" s="225" t="s">
        <v>4764</v>
      </c>
      <c r="D344" s="225" t="s">
        <v>4763</v>
      </c>
      <c r="E344" s="720">
        <v>78000</v>
      </c>
      <c r="F344" s="227" t="s">
        <v>201</v>
      </c>
      <c r="G344" s="231">
        <v>0</v>
      </c>
      <c r="H344" s="231">
        <v>0</v>
      </c>
      <c r="I344" s="231">
        <v>0</v>
      </c>
      <c r="J344" s="231">
        <v>0</v>
      </c>
      <c r="K344" s="231">
        <v>0</v>
      </c>
      <c r="L344" s="231">
        <v>0</v>
      </c>
      <c r="M344" s="231">
        <v>0</v>
      </c>
      <c r="N344" s="231">
        <v>0</v>
      </c>
      <c r="O344" s="231">
        <v>0</v>
      </c>
      <c r="P344" s="231">
        <f t="shared" si="53"/>
        <v>78000</v>
      </c>
    </row>
    <row r="345" spans="1:16" s="229" customFormat="1" ht="21" x14ac:dyDescent="0.2">
      <c r="A345" s="568"/>
      <c r="B345" s="225" t="s">
        <v>4761</v>
      </c>
      <c r="C345" s="225" t="s">
        <v>4765</v>
      </c>
      <c r="D345" s="225" t="s">
        <v>4766</v>
      </c>
      <c r="E345" s="720">
        <v>58000</v>
      </c>
      <c r="F345" s="227" t="s">
        <v>201</v>
      </c>
      <c r="G345" s="231">
        <v>0</v>
      </c>
      <c r="H345" s="231">
        <v>0</v>
      </c>
      <c r="I345" s="231">
        <v>0</v>
      </c>
      <c r="J345" s="231">
        <v>0</v>
      </c>
      <c r="K345" s="231">
        <v>0</v>
      </c>
      <c r="L345" s="231">
        <v>0</v>
      </c>
      <c r="M345" s="231">
        <v>0</v>
      </c>
      <c r="N345" s="231">
        <v>0</v>
      </c>
      <c r="O345" s="231">
        <v>0</v>
      </c>
      <c r="P345" s="231">
        <f>+E345-O345</f>
        <v>58000</v>
      </c>
    </row>
    <row r="346" spans="1:16" s="229" customFormat="1" ht="21" x14ac:dyDescent="0.2">
      <c r="A346" s="568"/>
      <c r="B346" s="225" t="s">
        <v>4761</v>
      </c>
      <c r="C346" s="225" t="s">
        <v>4767</v>
      </c>
      <c r="D346" s="225" t="s">
        <v>4768</v>
      </c>
      <c r="E346" s="720">
        <v>333200</v>
      </c>
      <c r="F346" s="227" t="s">
        <v>201</v>
      </c>
      <c r="G346" s="231">
        <v>0</v>
      </c>
      <c r="H346" s="231">
        <v>0</v>
      </c>
      <c r="I346" s="231">
        <v>0</v>
      </c>
      <c r="J346" s="231">
        <v>0</v>
      </c>
      <c r="K346" s="231">
        <v>0</v>
      </c>
      <c r="L346" s="231">
        <v>0</v>
      </c>
      <c r="M346" s="231">
        <v>0</v>
      </c>
      <c r="N346" s="231">
        <v>0</v>
      </c>
      <c r="O346" s="231">
        <v>0</v>
      </c>
      <c r="P346" s="231">
        <f>+E346-O346</f>
        <v>333200</v>
      </c>
    </row>
    <row r="347" spans="1:16" s="229" customFormat="1" ht="21" x14ac:dyDescent="0.2">
      <c r="A347" s="568"/>
      <c r="B347" s="225" t="s">
        <v>4761</v>
      </c>
      <c r="C347" s="225" t="s">
        <v>4769</v>
      </c>
      <c r="D347" s="225" t="s">
        <v>4770</v>
      </c>
      <c r="E347" s="720">
        <v>113100</v>
      </c>
      <c r="F347" s="227" t="s">
        <v>201</v>
      </c>
      <c r="G347" s="231">
        <v>0</v>
      </c>
      <c r="H347" s="231">
        <v>0</v>
      </c>
      <c r="I347" s="231">
        <v>0</v>
      </c>
      <c r="J347" s="231">
        <v>0</v>
      </c>
      <c r="K347" s="231">
        <v>0</v>
      </c>
      <c r="L347" s="231">
        <v>0</v>
      </c>
      <c r="M347" s="231">
        <v>0</v>
      </c>
      <c r="N347" s="231">
        <v>0</v>
      </c>
      <c r="O347" s="231">
        <v>0</v>
      </c>
      <c r="P347" s="231">
        <f>+E347-O347</f>
        <v>113100</v>
      </c>
    </row>
    <row r="348" spans="1:16" s="229" customFormat="1" ht="21" x14ac:dyDescent="0.2">
      <c r="A348" s="568"/>
      <c r="B348" s="225" t="s">
        <v>4771</v>
      </c>
      <c r="C348" s="225" t="s">
        <v>4772</v>
      </c>
      <c r="D348" s="225" t="s">
        <v>4773</v>
      </c>
      <c r="E348" s="720">
        <v>105300</v>
      </c>
      <c r="F348" s="227" t="s">
        <v>201</v>
      </c>
      <c r="G348" s="231">
        <v>0</v>
      </c>
      <c r="H348" s="231">
        <v>0</v>
      </c>
      <c r="I348" s="231">
        <v>0</v>
      </c>
      <c r="J348" s="231">
        <v>0</v>
      </c>
      <c r="K348" s="231">
        <v>0</v>
      </c>
      <c r="L348" s="231">
        <v>0</v>
      </c>
      <c r="M348" s="231">
        <v>0</v>
      </c>
      <c r="N348" s="231">
        <v>0</v>
      </c>
      <c r="O348" s="231">
        <v>0</v>
      </c>
      <c r="P348" s="231">
        <f>+E348-O348</f>
        <v>105300</v>
      </c>
    </row>
    <row r="349" spans="1:16" s="229" customFormat="1" ht="21" x14ac:dyDescent="0.2">
      <c r="A349" s="568"/>
      <c r="B349" s="225" t="s">
        <v>4771</v>
      </c>
      <c r="C349" s="225" t="s">
        <v>4774</v>
      </c>
      <c r="D349" s="225" t="s">
        <v>4775</v>
      </c>
      <c r="E349" s="720">
        <v>393900</v>
      </c>
      <c r="F349" s="227" t="s">
        <v>201</v>
      </c>
      <c r="G349" s="231">
        <v>0</v>
      </c>
      <c r="H349" s="231">
        <v>0</v>
      </c>
      <c r="I349" s="231">
        <v>0</v>
      </c>
      <c r="J349" s="231">
        <v>0</v>
      </c>
      <c r="K349" s="231">
        <v>0</v>
      </c>
      <c r="L349" s="231">
        <v>0</v>
      </c>
      <c r="M349" s="231">
        <v>0</v>
      </c>
      <c r="N349" s="231">
        <v>0</v>
      </c>
      <c r="O349" s="231">
        <v>0</v>
      </c>
      <c r="P349" s="231">
        <f>+E349-O349</f>
        <v>393900</v>
      </c>
    </row>
    <row r="350" spans="1:16" s="229" customFormat="1" ht="21" x14ac:dyDescent="0.2">
      <c r="A350" s="568"/>
      <c r="B350" s="225" t="s">
        <v>4785</v>
      </c>
      <c r="C350" s="225" t="s">
        <v>4840</v>
      </c>
      <c r="D350" s="225" t="s">
        <v>4841</v>
      </c>
      <c r="E350" s="720">
        <v>279300</v>
      </c>
      <c r="F350" s="227" t="s">
        <v>201</v>
      </c>
      <c r="G350" s="231">
        <v>0</v>
      </c>
      <c r="H350" s="231">
        <v>0</v>
      </c>
      <c r="I350" s="231">
        <v>0</v>
      </c>
      <c r="J350" s="231">
        <v>0</v>
      </c>
      <c r="K350" s="231">
        <v>0</v>
      </c>
      <c r="L350" s="231">
        <v>0</v>
      </c>
      <c r="M350" s="231">
        <v>0</v>
      </c>
      <c r="N350" s="231">
        <v>0</v>
      </c>
      <c r="O350" s="231">
        <v>0</v>
      </c>
      <c r="P350" s="231">
        <f t="shared" ref="P350:P376" si="54">+E350-O350</f>
        <v>279300</v>
      </c>
    </row>
    <row r="351" spans="1:16" s="229" customFormat="1" ht="21" x14ac:dyDescent="0.2">
      <c r="A351" s="568"/>
      <c r="B351" s="225" t="s">
        <v>4785</v>
      </c>
      <c r="C351" s="225" t="s">
        <v>4842</v>
      </c>
      <c r="D351" s="225" t="s">
        <v>4843</v>
      </c>
      <c r="E351" s="720">
        <v>514500</v>
      </c>
      <c r="F351" s="227" t="s">
        <v>201</v>
      </c>
      <c r="G351" s="231">
        <v>0</v>
      </c>
      <c r="H351" s="231">
        <v>0</v>
      </c>
      <c r="I351" s="231">
        <v>0</v>
      </c>
      <c r="J351" s="231">
        <v>0</v>
      </c>
      <c r="K351" s="231">
        <v>0</v>
      </c>
      <c r="L351" s="231">
        <v>0</v>
      </c>
      <c r="M351" s="231">
        <v>0</v>
      </c>
      <c r="N351" s="231">
        <v>0</v>
      </c>
      <c r="O351" s="231">
        <v>0</v>
      </c>
      <c r="P351" s="231">
        <f t="shared" si="54"/>
        <v>514500</v>
      </c>
    </row>
    <row r="352" spans="1:16" s="229" customFormat="1" ht="21" x14ac:dyDescent="0.2">
      <c r="A352" s="568"/>
      <c r="B352" s="225" t="s">
        <v>4785</v>
      </c>
      <c r="C352" s="225" t="s">
        <v>4844</v>
      </c>
      <c r="D352" s="225" t="s">
        <v>4845</v>
      </c>
      <c r="E352" s="720">
        <v>539000</v>
      </c>
      <c r="F352" s="227" t="s">
        <v>201</v>
      </c>
      <c r="G352" s="231">
        <v>0</v>
      </c>
      <c r="H352" s="231">
        <v>0</v>
      </c>
      <c r="I352" s="231">
        <v>0</v>
      </c>
      <c r="J352" s="231">
        <v>0</v>
      </c>
      <c r="K352" s="231">
        <v>0</v>
      </c>
      <c r="L352" s="231">
        <v>0</v>
      </c>
      <c r="M352" s="231">
        <v>0</v>
      </c>
      <c r="N352" s="231">
        <v>0</v>
      </c>
      <c r="O352" s="231">
        <v>0</v>
      </c>
      <c r="P352" s="231">
        <f t="shared" si="54"/>
        <v>539000</v>
      </c>
    </row>
    <row r="353" spans="1:16" s="229" customFormat="1" ht="21" x14ac:dyDescent="0.2">
      <c r="A353" s="568"/>
      <c r="B353" s="738" t="s">
        <v>4785</v>
      </c>
      <c r="C353" s="225" t="s">
        <v>4846</v>
      </c>
      <c r="D353" s="225" t="s">
        <v>4847</v>
      </c>
      <c r="E353" s="720">
        <v>220500</v>
      </c>
      <c r="F353" s="227" t="s">
        <v>201</v>
      </c>
      <c r="G353" s="231">
        <v>0</v>
      </c>
      <c r="H353" s="231">
        <v>0</v>
      </c>
      <c r="I353" s="231">
        <v>0</v>
      </c>
      <c r="J353" s="231">
        <v>0</v>
      </c>
      <c r="K353" s="231">
        <v>0</v>
      </c>
      <c r="L353" s="231">
        <v>0</v>
      </c>
      <c r="M353" s="231">
        <v>0</v>
      </c>
      <c r="N353" s="231">
        <v>0</v>
      </c>
      <c r="O353" s="231">
        <v>0</v>
      </c>
      <c r="P353" s="231">
        <f t="shared" si="54"/>
        <v>220500</v>
      </c>
    </row>
    <row r="354" spans="1:16" s="229" customFormat="1" ht="21" x14ac:dyDescent="0.2">
      <c r="A354" s="568"/>
      <c r="B354" s="225" t="s">
        <v>4820</v>
      </c>
      <c r="C354" s="225" t="s">
        <v>4848</v>
      </c>
      <c r="D354" s="225" t="s">
        <v>4849</v>
      </c>
      <c r="E354" s="720">
        <v>264600</v>
      </c>
      <c r="F354" s="227" t="s">
        <v>201</v>
      </c>
      <c r="G354" s="231">
        <v>0</v>
      </c>
      <c r="H354" s="231">
        <v>0</v>
      </c>
      <c r="I354" s="231">
        <v>0</v>
      </c>
      <c r="J354" s="231">
        <v>0</v>
      </c>
      <c r="K354" s="231">
        <v>0</v>
      </c>
      <c r="L354" s="231">
        <v>0</v>
      </c>
      <c r="M354" s="231">
        <v>0</v>
      </c>
      <c r="N354" s="231">
        <v>0</v>
      </c>
      <c r="O354" s="231">
        <v>0</v>
      </c>
      <c r="P354" s="231">
        <f t="shared" si="54"/>
        <v>264600</v>
      </c>
    </row>
    <row r="355" spans="1:16" s="229" customFormat="1" ht="21" x14ac:dyDescent="0.2">
      <c r="A355" s="568"/>
      <c r="B355" s="225" t="s">
        <v>4825</v>
      </c>
      <c r="C355" s="225" t="s">
        <v>4850</v>
      </c>
      <c r="D355" s="225" t="s">
        <v>4851</v>
      </c>
      <c r="E355" s="720">
        <v>261300</v>
      </c>
      <c r="F355" s="227" t="s">
        <v>201</v>
      </c>
      <c r="G355" s="231">
        <v>0</v>
      </c>
      <c r="H355" s="231">
        <v>0</v>
      </c>
      <c r="I355" s="231">
        <v>0</v>
      </c>
      <c r="J355" s="231">
        <v>0</v>
      </c>
      <c r="K355" s="231">
        <v>0</v>
      </c>
      <c r="L355" s="231">
        <v>0</v>
      </c>
      <c r="M355" s="231">
        <v>0</v>
      </c>
      <c r="N355" s="231">
        <v>0</v>
      </c>
      <c r="O355" s="231">
        <v>0</v>
      </c>
      <c r="P355" s="231">
        <f t="shared" si="54"/>
        <v>261300</v>
      </c>
    </row>
    <row r="356" spans="1:16" s="229" customFormat="1" ht="21" x14ac:dyDescent="0.2">
      <c r="A356" s="568"/>
      <c r="B356" s="225" t="s">
        <v>4782</v>
      </c>
      <c r="C356" s="225" t="s">
        <v>4852</v>
      </c>
      <c r="D356" s="225" t="s">
        <v>4853</v>
      </c>
      <c r="E356" s="720">
        <v>495000</v>
      </c>
      <c r="F356" s="227" t="s">
        <v>201</v>
      </c>
      <c r="G356" s="231">
        <v>0</v>
      </c>
      <c r="H356" s="231">
        <v>0</v>
      </c>
      <c r="I356" s="231">
        <v>0</v>
      </c>
      <c r="J356" s="231">
        <v>0</v>
      </c>
      <c r="K356" s="231">
        <v>0</v>
      </c>
      <c r="L356" s="231">
        <v>0</v>
      </c>
      <c r="M356" s="231">
        <v>0</v>
      </c>
      <c r="N356" s="231">
        <v>0</v>
      </c>
      <c r="O356" s="231">
        <v>0</v>
      </c>
      <c r="P356" s="231">
        <f t="shared" si="54"/>
        <v>495000</v>
      </c>
    </row>
    <row r="357" spans="1:16" s="229" customFormat="1" ht="21" x14ac:dyDescent="0.2">
      <c r="A357" s="568"/>
      <c r="B357" s="225" t="s">
        <v>4782</v>
      </c>
      <c r="C357" s="225" t="s">
        <v>4854</v>
      </c>
      <c r="D357" s="225" t="s">
        <v>4855</v>
      </c>
      <c r="E357" s="720">
        <v>539000</v>
      </c>
      <c r="F357" s="227" t="s">
        <v>201</v>
      </c>
      <c r="G357" s="231">
        <v>0</v>
      </c>
      <c r="H357" s="231">
        <v>0</v>
      </c>
      <c r="I357" s="231">
        <v>0</v>
      </c>
      <c r="J357" s="231">
        <v>0</v>
      </c>
      <c r="K357" s="231">
        <v>0</v>
      </c>
      <c r="L357" s="231">
        <v>0</v>
      </c>
      <c r="M357" s="231">
        <v>0</v>
      </c>
      <c r="N357" s="231">
        <v>0</v>
      </c>
      <c r="O357" s="231">
        <v>0</v>
      </c>
      <c r="P357" s="231">
        <f t="shared" si="54"/>
        <v>539000</v>
      </c>
    </row>
    <row r="358" spans="1:16" s="229" customFormat="1" ht="21" x14ac:dyDescent="0.2">
      <c r="A358" s="568"/>
      <c r="B358" s="225" t="s">
        <v>4782</v>
      </c>
      <c r="C358" s="225" t="s">
        <v>4856</v>
      </c>
      <c r="D358" s="225" t="s">
        <v>4857</v>
      </c>
      <c r="E358" s="720">
        <v>113100</v>
      </c>
      <c r="F358" s="227" t="s">
        <v>201</v>
      </c>
      <c r="G358" s="231">
        <v>0</v>
      </c>
      <c r="H358" s="231">
        <v>0</v>
      </c>
      <c r="I358" s="231">
        <v>0</v>
      </c>
      <c r="J358" s="231">
        <v>0</v>
      </c>
      <c r="K358" s="231">
        <v>0</v>
      </c>
      <c r="L358" s="231">
        <v>0</v>
      </c>
      <c r="M358" s="231">
        <v>0</v>
      </c>
      <c r="N358" s="231">
        <v>0</v>
      </c>
      <c r="O358" s="231">
        <v>0</v>
      </c>
      <c r="P358" s="231">
        <f t="shared" si="54"/>
        <v>113100</v>
      </c>
    </row>
    <row r="359" spans="1:16" s="229" customFormat="1" ht="21" x14ac:dyDescent="0.2">
      <c r="A359" s="568"/>
      <c r="B359" s="225" t="s">
        <v>4782</v>
      </c>
      <c r="C359" s="225" t="s">
        <v>4858</v>
      </c>
      <c r="D359" s="225" t="s">
        <v>4859</v>
      </c>
      <c r="E359" s="720">
        <v>539000</v>
      </c>
      <c r="F359" s="227" t="s">
        <v>201</v>
      </c>
      <c r="G359" s="231">
        <v>0</v>
      </c>
      <c r="H359" s="231">
        <v>0</v>
      </c>
      <c r="I359" s="231">
        <v>0</v>
      </c>
      <c r="J359" s="231">
        <v>0</v>
      </c>
      <c r="K359" s="231">
        <v>0</v>
      </c>
      <c r="L359" s="231">
        <v>0</v>
      </c>
      <c r="M359" s="231">
        <v>0</v>
      </c>
      <c r="N359" s="231">
        <v>0</v>
      </c>
      <c r="O359" s="231">
        <v>0</v>
      </c>
      <c r="P359" s="231">
        <f t="shared" si="54"/>
        <v>539000</v>
      </c>
    </row>
    <row r="360" spans="1:16" s="229" customFormat="1" ht="21" x14ac:dyDescent="0.2">
      <c r="A360" s="568"/>
      <c r="B360" s="225" t="s">
        <v>4795</v>
      </c>
      <c r="C360" s="225" t="s">
        <v>4860</v>
      </c>
      <c r="D360" s="225" t="s">
        <v>4861</v>
      </c>
      <c r="E360" s="720">
        <v>45000</v>
      </c>
      <c r="F360" s="227" t="s">
        <v>201</v>
      </c>
      <c r="G360" s="231">
        <v>0</v>
      </c>
      <c r="H360" s="231">
        <v>0</v>
      </c>
      <c r="I360" s="231">
        <v>0</v>
      </c>
      <c r="J360" s="231">
        <v>0</v>
      </c>
      <c r="K360" s="231">
        <v>0</v>
      </c>
      <c r="L360" s="231">
        <v>0</v>
      </c>
      <c r="M360" s="231">
        <v>0</v>
      </c>
      <c r="N360" s="231">
        <v>0</v>
      </c>
      <c r="O360" s="231">
        <v>0</v>
      </c>
      <c r="P360" s="231">
        <f t="shared" si="54"/>
        <v>45000</v>
      </c>
    </row>
    <row r="361" spans="1:16" s="229" customFormat="1" ht="21" x14ac:dyDescent="0.2">
      <c r="A361" s="568"/>
      <c r="B361" s="225" t="s">
        <v>4779</v>
      </c>
      <c r="C361" s="225" t="s">
        <v>4862</v>
      </c>
      <c r="D361" s="225" t="s">
        <v>4863</v>
      </c>
      <c r="E361" s="720">
        <v>150100</v>
      </c>
      <c r="F361" s="227" t="s">
        <v>201</v>
      </c>
      <c r="G361" s="231">
        <v>0</v>
      </c>
      <c r="H361" s="231">
        <v>0</v>
      </c>
      <c r="I361" s="231">
        <v>0</v>
      </c>
      <c r="J361" s="231">
        <v>0</v>
      </c>
      <c r="K361" s="231">
        <v>0</v>
      </c>
      <c r="L361" s="231">
        <v>0</v>
      </c>
      <c r="M361" s="231">
        <v>0</v>
      </c>
      <c r="N361" s="231">
        <v>0</v>
      </c>
      <c r="O361" s="231">
        <v>0</v>
      </c>
      <c r="P361" s="231">
        <f t="shared" si="54"/>
        <v>150100</v>
      </c>
    </row>
    <row r="362" spans="1:16" s="229" customFormat="1" ht="21" x14ac:dyDescent="0.2">
      <c r="A362" s="568"/>
      <c r="B362" s="225" t="s">
        <v>4798</v>
      </c>
      <c r="C362" s="225" t="s">
        <v>4864</v>
      </c>
      <c r="D362" s="225" t="s">
        <v>4865</v>
      </c>
      <c r="E362" s="720">
        <v>78000</v>
      </c>
      <c r="F362" s="227" t="s">
        <v>201</v>
      </c>
      <c r="G362" s="231">
        <v>0</v>
      </c>
      <c r="H362" s="231">
        <v>0</v>
      </c>
      <c r="I362" s="231">
        <v>0</v>
      </c>
      <c r="J362" s="231">
        <v>0</v>
      </c>
      <c r="K362" s="231">
        <v>0</v>
      </c>
      <c r="L362" s="231">
        <v>0</v>
      </c>
      <c r="M362" s="231">
        <v>0</v>
      </c>
      <c r="N362" s="231">
        <v>0</v>
      </c>
      <c r="O362" s="231">
        <v>0</v>
      </c>
      <c r="P362" s="231">
        <f t="shared" si="54"/>
        <v>78000</v>
      </c>
    </row>
    <row r="363" spans="1:16" s="229" customFormat="1" ht="21" x14ac:dyDescent="0.2">
      <c r="A363" s="527"/>
      <c r="B363" s="755" t="s">
        <v>4798</v>
      </c>
      <c r="C363" s="755" t="s">
        <v>4866</v>
      </c>
      <c r="D363" s="755" t="s">
        <v>4867</v>
      </c>
      <c r="E363" s="720">
        <v>249600</v>
      </c>
      <c r="F363" s="227" t="s">
        <v>201</v>
      </c>
      <c r="G363" s="231">
        <v>0</v>
      </c>
      <c r="H363" s="231">
        <v>0</v>
      </c>
      <c r="I363" s="231">
        <v>0</v>
      </c>
      <c r="J363" s="231">
        <v>0</v>
      </c>
      <c r="K363" s="231">
        <v>0</v>
      </c>
      <c r="L363" s="231">
        <v>0</v>
      </c>
      <c r="M363" s="231">
        <v>0</v>
      </c>
      <c r="N363" s="231">
        <v>0</v>
      </c>
      <c r="O363" s="231">
        <v>0</v>
      </c>
      <c r="P363" s="720">
        <f t="shared" si="54"/>
        <v>249600</v>
      </c>
    </row>
    <row r="364" spans="1:16" s="236" customFormat="1" ht="21" x14ac:dyDescent="0.45">
      <c r="A364" s="338"/>
      <c r="B364" s="338" t="s">
        <v>4901</v>
      </c>
      <c r="C364" s="338" t="s">
        <v>4925</v>
      </c>
      <c r="D364" s="338" t="s">
        <v>4926</v>
      </c>
      <c r="E364" s="340">
        <v>230300</v>
      </c>
      <c r="F364" s="227" t="s">
        <v>201</v>
      </c>
      <c r="G364" s="231">
        <v>0</v>
      </c>
      <c r="H364" s="231">
        <v>0</v>
      </c>
      <c r="I364" s="231">
        <v>0</v>
      </c>
      <c r="J364" s="231">
        <v>0</v>
      </c>
      <c r="K364" s="231">
        <v>0</v>
      </c>
      <c r="L364" s="231">
        <v>0</v>
      </c>
      <c r="M364" s="231">
        <v>0</v>
      </c>
      <c r="N364" s="231">
        <v>0</v>
      </c>
      <c r="O364" s="231">
        <v>0</v>
      </c>
      <c r="P364" s="720">
        <f t="shared" si="54"/>
        <v>230300</v>
      </c>
    </row>
    <row r="365" spans="1:16" s="236" customFormat="1" ht="21" x14ac:dyDescent="0.45">
      <c r="A365" s="338"/>
      <c r="B365" s="338" t="s">
        <v>4901</v>
      </c>
      <c r="C365" s="338" t="s">
        <v>4927</v>
      </c>
      <c r="D365" s="338" t="s">
        <v>4928</v>
      </c>
      <c r="E365" s="340">
        <v>720300</v>
      </c>
      <c r="F365" s="227" t="s">
        <v>201</v>
      </c>
      <c r="G365" s="231">
        <v>0</v>
      </c>
      <c r="H365" s="231">
        <v>0</v>
      </c>
      <c r="I365" s="231">
        <v>0</v>
      </c>
      <c r="J365" s="231">
        <v>0</v>
      </c>
      <c r="K365" s="231">
        <v>0</v>
      </c>
      <c r="L365" s="231">
        <v>0</v>
      </c>
      <c r="M365" s="231">
        <v>0</v>
      </c>
      <c r="N365" s="231">
        <v>0</v>
      </c>
      <c r="O365" s="231">
        <v>0</v>
      </c>
      <c r="P365" s="720">
        <f t="shared" si="54"/>
        <v>720300</v>
      </c>
    </row>
    <row r="366" spans="1:16" s="236" customFormat="1" ht="21" x14ac:dyDescent="0.45">
      <c r="A366" s="338"/>
      <c r="B366" s="338" t="s">
        <v>4929</v>
      </c>
      <c r="C366" s="338" t="s">
        <v>4930</v>
      </c>
      <c r="D366" s="338" t="s">
        <v>4931</v>
      </c>
      <c r="E366" s="340">
        <v>544500</v>
      </c>
      <c r="F366" s="227" t="s">
        <v>201</v>
      </c>
      <c r="G366" s="231">
        <v>0</v>
      </c>
      <c r="H366" s="231">
        <v>0</v>
      </c>
      <c r="I366" s="231">
        <v>0</v>
      </c>
      <c r="J366" s="231">
        <v>0</v>
      </c>
      <c r="K366" s="231">
        <v>0</v>
      </c>
      <c r="L366" s="231">
        <v>0</v>
      </c>
      <c r="M366" s="231">
        <v>0</v>
      </c>
      <c r="N366" s="231">
        <v>0</v>
      </c>
      <c r="O366" s="231">
        <v>0</v>
      </c>
      <c r="P366" s="720">
        <f t="shared" si="54"/>
        <v>544500</v>
      </c>
    </row>
    <row r="367" spans="1:16" s="236" customFormat="1" ht="21" x14ac:dyDescent="0.45">
      <c r="A367" s="338"/>
      <c r="B367" s="338" t="s">
        <v>4929</v>
      </c>
      <c r="C367" s="338" t="s">
        <v>4932</v>
      </c>
      <c r="D367" s="338" t="s">
        <v>4933</v>
      </c>
      <c r="E367" s="340">
        <v>273000</v>
      </c>
      <c r="F367" s="227" t="s">
        <v>201</v>
      </c>
      <c r="G367" s="231">
        <v>0</v>
      </c>
      <c r="H367" s="231">
        <v>0</v>
      </c>
      <c r="I367" s="231">
        <v>0</v>
      </c>
      <c r="J367" s="231">
        <v>0</v>
      </c>
      <c r="K367" s="231">
        <v>0</v>
      </c>
      <c r="L367" s="231">
        <v>0</v>
      </c>
      <c r="M367" s="231">
        <v>0</v>
      </c>
      <c r="N367" s="231">
        <v>0</v>
      </c>
      <c r="O367" s="231">
        <v>0</v>
      </c>
      <c r="P367" s="720">
        <f t="shared" si="54"/>
        <v>273000</v>
      </c>
    </row>
    <row r="368" spans="1:16" s="236" customFormat="1" ht="21" x14ac:dyDescent="0.45">
      <c r="A368" s="338"/>
      <c r="B368" s="338" t="s">
        <v>4929</v>
      </c>
      <c r="C368" s="338" t="s">
        <v>4934</v>
      </c>
      <c r="D368" s="338" t="s">
        <v>4935</v>
      </c>
      <c r="E368" s="340">
        <v>378300</v>
      </c>
      <c r="F368" s="227" t="s">
        <v>201</v>
      </c>
      <c r="G368" s="231">
        <v>0</v>
      </c>
      <c r="H368" s="231">
        <v>0</v>
      </c>
      <c r="I368" s="231">
        <v>0</v>
      </c>
      <c r="J368" s="231">
        <v>0</v>
      </c>
      <c r="K368" s="231">
        <v>0</v>
      </c>
      <c r="L368" s="231">
        <v>0</v>
      </c>
      <c r="M368" s="231">
        <v>0</v>
      </c>
      <c r="N368" s="231">
        <v>0</v>
      </c>
      <c r="O368" s="231">
        <v>0</v>
      </c>
      <c r="P368" s="720">
        <f t="shared" si="54"/>
        <v>378300</v>
      </c>
    </row>
    <row r="369" spans="1:18" s="236" customFormat="1" ht="21" x14ac:dyDescent="0.45">
      <c r="A369" s="338"/>
      <c r="B369" s="338" t="s">
        <v>4936</v>
      </c>
      <c r="C369" s="338" t="s">
        <v>4937</v>
      </c>
      <c r="D369" s="338" t="s">
        <v>4938</v>
      </c>
      <c r="E369" s="340">
        <v>160000</v>
      </c>
      <c r="F369" s="227" t="s">
        <v>201</v>
      </c>
      <c r="G369" s="231">
        <v>0</v>
      </c>
      <c r="H369" s="231">
        <v>0</v>
      </c>
      <c r="I369" s="231">
        <v>0</v>
      </c>
      <c r="J369" s="231">
        <v>0</v>
      </c>
      <c r="K369" s="231">
        <v>0</v>
      </c>
      <c r="L369" s="231">
        <v>0</v>
      </c>
      <c r="M369" s="231">
        <v>0</v>
      </c>
      <c r="N369" s="231">
        <v>0</v>
      </c>
      <c r="O369" s="231">
        <v>0</v>
      </c>
      <c r="P369" s="720">
        <f t="shared" si="54"/>
        <v>160000</v>
      </c>
    </row>
    <row r="370" spans="1:18" s="236" customFormat="1" ht="21" x14ac:dyDescent="0.45">
      <c r="A370" s="338"/>
      <c r="B370" s="338" t="s">
        <v>4893</v>
      </c>
      <c r="C370" s="338" t="s">
        <v>4939</v>
      </c>
      <c r="D370" s="338" t="s">
        <v>4940</v>
      </c>
      <c r="E370" s="340">
        <v>62400</v>
      </c>
      <c r="F370" s="227" t="s">
        <v>201</v>
      </c>
      <c r="G370" s="231">
        <v>0</v>
      </c>
      <c r="H370" s="231">
        <v>0</v>
      </c>
      <c r="I370" s="231">
        <v>0</v>
      </c>
      <c r="J370" s="231">
        <v>0</v>
      </c>
      <c r="K370" s="231">
        <v>0</v>
      </c>
      <c r="L370" s="231">
        <v>0</v>
      </c>
      <c r="M370" s="231">
        <v>0</v>
      </c>
      <c r="N370" s="231">
        <v>0</v>
      </c>
      <c r="O370" s="231">
        <v>0</v>
      </c>
      <c r="P370" s="720">
        <f t="shared" si="54"/>
        <v>62400</v>
      </c>
    </row>
    <row r="371" spans="1:18" s="236" customFormat="1" ht="21" x14ac:dyDescent="0.45">
      <c r="A371" s="338"/>
      <c r="B371" s="338" t="s">
        <v>4941</v>
      </c>
      <c r="C371" s="338" t="s">
        <v>4942</v>
      </c>
      <c r="D371" s="338" t="s">
        <v>4943</v>
      </c>
      <c r="E371" s="340">
        <v>54600</v>
      </c>
      <c r="F371" s="227" t="s">
        <v>201</v>
      </c>
      <c r="G371" s="231">
        <v>0</v>
      </c>
      <c r="H371" s="231">
        <v>0</v>
      </c>
      <c r="I371" s="231">
        <v>0</v>
      </c>
      <c r="J371" s="231">
        <v>0</v>
      </c>
      <c r="K371" s="231">
        <v>0</v>
      </c>
      <c r="L371" s="231">
        <v>0</v>
      </c>
      <c r="M371" s="231">
        <v>0</v>
      </c>
      <c r="N371" s="231">
        <v>0</v>
      </c>
      <c r="O371" s="231">
        <v>0</v>
      </c>
      <c r="P371" s="720">
        <f t="shared" si="54"/>
        <v>54600</v>
      </c>
    </row>
    <row r="372" spans="1:18" s="236" customFormat="1" ht="21" x14ac:dyDescent="0.45">
      <c r="A372" s="338"/>
      <c r="B372" s="338" t="s">
        <v>4941</v>
      </c>
      <c r="C372" s="338" t="s">
        <v>4944</v>
      </c>
      <c r="D372" s="338" t="s">
        <v>4945</v>
      </c>
      <c r="E372" s="340">
        <v>93600</v>
      </c>
      <c r="F372" s="227" t="s">
        <v>201</v>
      </c>
      <c r="G372" s="231">
        <v>0</v>
      </c>
      <c r="H372" s="231">
        <v>0</v>
      </c>
      <c r="I372" s="231">
        <v>0</v>
      </c>
      <c r="J372" s="231">
        <v>0</v>
      </c>
      <c r="K372" s="231">
        <v>0</v>
      </c>
      <c r="L372" s="231">
        <v>0</v>
      </c>
      <c r="M372" s="231">
        <v>0</v>
      </c>
      <c r="N372" s="231">
        <v>0</v>
      </c>
      <c r="O372" s="231">
        <v>0</v>
      </c>
      <c r="P372" s="720">
        <f t="shared" si="54"/>
        <v>93600</v>
      </c>
    </row>
    <row r="373" spans="1:18" s="236" customFormat="1" ht="21" x14ac:dyDescent="0.45">
      <c r="A373" s="338"/>
      <c r="B373" s="338" t="s">
        <v>4941</v>
      </c>
      <c r="C373" s="338" t="s">
        <v>4946</v>
      </c>
      <c r="D373" s="338" t="s">
        <v>4947</v>
      </c>
      <c r="E373" s="340">
        <v>563500</v>
      </c>
      <c r="F373" s="227" t="s">
        <v>201</v>
      </c>
      <c r="G373" s="231">
        <v>0</v>
      </c>
      <c r="H373" s="231">
        <v>0</v>
      </c>
      <c r="I373" s="231">
        <v>0</v>
      </c>
      <c r="J373" s="231">
        <v>0</v>
      </c>
      <c r="K373" s="231">
        <v>0</v>
      </c>
      <c r="L373" s="231">
        <v>0</v>
      </c>
      <c r="M373" s="231">
        <v>0</v>
      </c>
      <c r="N373" s="231">
        <v>0</v>
      </c>
      <c r="O373" s="231">
        <v>0</v>
      </c>
      <c r="P373" s="720">
        <f t="shared" si="54"/>
        <v>563500</v>
      </c>
    </row>
    <row r="374" spans="1:18" s="236" customFormat="1" ht="21" x14ac:dyDescent="0.45">
      <c r="A374" s="338"/>
      <c r="B374" s="338" t="s">
        <v>4870</v>
      </c>
      <c r="C374" s="338" t="s">
        <v>4948</v>
      </c>
      <c r="D374" s="338" t="s">
        <v>4949</v>
      </c>
      <c r="E374" s="340">
        <v>421400</v>
      </c>
      <c r="F374" s="227" t="s">
        <v>201</v>
      </c>
      <c r="G374" s="231">
        <v>0</v>
      </c>
      <c r="H374" s="231">
        <v>0</v>
      </c>
      <c r="I374" s="231">
        <v>0</v>
      </c>
      <c r="J374" s="231">
        <v>0</v>
      </c>
      <c r="K374" s="231">
        <v>0</v>
      </c>
      <c r="L374" s="231">
        <v>0</v>
      </c>
      <c r="M374" s="231">
        <v>0</v>
      </c>
      <c r="N374" s="231">
        <v>0</v>
      </c>
      <c r="O374" s="231">
        <v>0</v>
      </c>
      <c r="P374" s="720">
        <f t="shared" si="54"/>
        <v>421400</v>
      </c>
    </row>
    <row r="375" spans="1:18" s="236" customFormat="1" ht="21" x14ac:dyDescent="0.45">
      <c r="A375" s="338"/>
      <c r="B375" s="338" t="s">
        <v>4950</v>
      </c>
      <c r="C375" s="338" t="s">
        <v>4951</v>
      </c>
      <c r="D375" s="338" t="s">
        <v>4952</v>
      </c>
      <c r="E375" s="340">
        <v>528000</v>
      </c>
      <c r="F375" s="227" t="s">
        <v>201</v>
      </c>
      <c r="G375" s="231">
        <v>0</v>
      </c>
      <c r="H375" s="231">
        <v>0</v>
      </c>
      <c r="I375" s="231">
        <v>0</v>
      </c>
      <c r="J375" s="231">
        <v>0</v>
      </c>
      <c r="K375" s="231">
        <v>0</v>
      </c>
      <c r="L375" s="231">
        <v>0</v>
      </c>
      <c r="M375" s="231">
        <v>0</v>
      </c>
      <c r="N375" s="231">
        <v>0</v>
      </c>
      <c r="O375" s="231">
        <v>0</v>
      </c>
      <c r="P375" s="720">
        <f t="shared" si="54"/>
        <v>528000</v>
      </c>
    </row>
    <row r="376" spans="1:18" s="348" customFormat="1" ht="42" x14ac:dyDescent="0.2">
      <c r="A376" s="712"/>
      <c r="B376" s="712" t="s">
        <v>4890</v>
      </c>
      <c r="C376" s="713" t="s">
        <v>4960</v>
      </c>
      <c r="D376" s="712" t="s">
        <v>4953</v>
      </c>
      <c r="E376" s="714">
        <v>45000</v>
      </c>
      <c r="F376" s="717" t="s">
        <v>201</v>
      </c>
      <c r="G376" s="714">
        <v>0</v>
      </c>
      <c r="H376" s="714">
        <v>0</v>
      </c>
      <c r="I376" s="714">
        <v>0</v>
      </c>
      <c r="J376" s="714">
        <v>0</v>
      </c>
      <c r="K376" s="714">
        <v>0</v>
      </c>
      <c r="L376" s="714">
        <v>0</v>
      </c>
      <c r="M376" s="714">
        <v>0</v>
      </c>
      <c r="N376" s="714">
        <v>0</v>
      </c>
      <c r="O376" s="714">
        <v>0</v>
      </c>
      <c r="P376" s="721">
        <f t="shared" si="54"/>
        <v>45000</v>
      </c>
    </row>
    <row r="377" spans="1:18" s="229" customFormat="1" ht="21" x14ac:dyDescent="0.2">
      <c r="A377" s="225"/>
      <c r="B377" s="568"/>
      <c r="C377" s="568"/>
      <c r="D377" s="336"/>
      <c r="E377" s="231"/>
      <c r="F377" s="227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</row>
    <row r="378" spans="1:18" s="688" customFormat="1" ht="21.75" x14ac:dyDescent="0.2">
      <c r="A378" s="869" t="s">
        <v>1875</v>
      </c>
      <c r="B378" s="869"/>
      <c r="C378" s="869"/>
      <c r="D378" s="869"/>
      <c r="E378" s="686">
        <f>SUM(E249:E377)</f>
        <v>31006130</v>
      </c>
      <c r="F378" s="686"/>
      <c r="G378" s="686">
        <f>SUM(G249:G377)</f>
        <v>0</v>
      </c>
      <c r="H378" s="686">
        <f>SUM(H249:H377)</f>
        <v>0</v>
      </c>
      <c r="I378" s="686"/>
      <c r="J378" s="686">
        <f>SUM(J249:J377)</f>
        <v>0</v>
      </c>
      <c r="K378" s="686"/>
      <c r="L378" s="686">
        <f>SUM(L249:L377)</f>
        <v>0</v>
      </c>
      <c r="M378" s="686"/>
      <c r="N378" s="686">
        <f>SUM(N249:N377)</f>
        <v>0</v>
      </c>
      <c r="O378" s="686">
        <f>SUM(O249:O377)</f>
        <v>0</v>
      </c>
      <c r="P378" s="686">
        <f>SUM(P249:P377)</f>
        <v>31006130</v>
      </c>
      <c r="Q378" s="687"/>
    </row>
    <row r="379" spans="1:18" s="447" customFormat="1" ht="23.25" x14ac:dyDescent="0.2">
      <c r="A379" s="680" t="s">
        <v>4954</v>
      </c>
      <c r="B379" s="680"/>
      <c r="C379" s="681"/>
      <c r="D379" s="682"/>
      <c r="E379" s="683"/>
      <c r="F379" s="684"/>
      <c r="G379" s="691"/>
      <c r="H379" s="691"/>
      <c r="I379" s="692"/>
      <c r="J379" s="691"/>
      <c r="K379" s="692"/>
      <c r="L379" s="691"/>
      <c r="M379" s="692"/>
      <c r="N379" s="691"/>
      <c r="O379" s="691"/>
      <c r="P379" s="691"/>
      <c r="Q379" s="693"/>
    </row>
    <row r="380" spans="1:18" s="229" customFormat="1" ht="21" x14ac:dyDescent="0.45">
      <c r="A380" s="568"/>
      <c r="B380" s="338" t="s">
        <v>4885</v>
      </c>
      <c r="C380" s="338" t="s">
        <v>4955</v>
      </c>
      <c r="D380" s="338" t="s">
        <v>4956</v>
      </c>
      <c r="E380" s="340">
        <v>25600</v>
      </c>
      <c r="F380" s="757">
        <v>0.16</v>
      </c>
      <c r="G380" s="340">
        <v>4096</v>
      </c>
      <c r="H380" s="340">
        <v>0</v>
      </c>
      <c r="I380" s="758">
        <v>0.08</v>
      </c>
      <c r="J380" s="340">
        <v>2048</v>
      </c>
      <c r="K380" s="758">
        <v>0.05</v>
      </c>
      <c r="L380" s="340">
        <v>1280</v>
      </c>
      <c r="M380" s="758">
        <v>0.03</v>
      </c>
      <c r="N380" s="340">
        <v>768</v>
      </c>
      <c r="O380" s="340">
        <v>4096</v>
      </c>
      <c r="P380" s="340">
        <v>21504</v>
      </c>
      <c r="R380" s="236"/>
    </row>
    <row r="381" spans="1:18" s="447" customFormat="1" ht="273" x14ac:dyDescent="0.2">
      <c r="A381" s="220"/>
      <c r="B381" s="220"/>
      <c r="C381" s="220"/>
      <c r="D381" s="761" t="s">
        <v>4959</v>
      </c>
      <c r="E381" s="221"/>
      <c r="F381" s="461"/>
      <c r="G381" s="231"/>
      <c r="H381" s="231"/>
      <c r="I381" s="227"/>
      <c r="J381" s="231"/>
      <c r="K381" s="227"/>
      <c r="L381" s="231"/>
      <c r="M381" s="227"/>
      <c r="N381" s="231"/>
      <c r="O381" s="231"/>
      <c r="P381" s="231"/>
      <c r="Q381" s="86"/>
    </row>
    <row r="382" spans="1:18" s="688" customFormat="1" ht="21.75" x14ac:dyDescent="0.2">
      <c r="A382" s="869" t="s">
        <v>4957</v>
      </c>
      <c r="B382" s="869"/>
      <c r="C382" s="869"/>
      <c r="D382" s="869"/>
      <c r="E382" s="686">
        <f>SUM(E380:E381)</f>
        <v>25600</v>
      </c>
      <c r="F382" s="686"/>
      <c r="G382" s="686">
        <f>SUM(G380:G381)</f>
        <v>4096</v>
      </c>
      <c r="H382" s="686">
        <f>SUM(H380:H381)</f>
        <v>0</v>
      </c>
      <c r="I382" s="686"/>
      <c r="J382" s="686">
        <f>SUM(J380:J381)</f>
        <v>2048</v>
      </c>
      <c r="K382" s="686"/>
      <c r="L382" s="686">
        <f>SUM(L380:L381)</f>
        <v>1280</v>
      </c>
      <c r="M382" s="686"/>
      <c r="N382" s="686">
        <f>SUM(N380:N381)</f>
        <v>768</v>
      </c>
      <c r="O382" s="686">
        <f>SUM(O380:O381)</f>
        <v>4096</v>
      </c>
      <c r="P382" s="686">
        <f>SUM(P380:P381)</f>
        <v>21504</v>
      </c>
      <c r="Q382" s="687"/>
    </row>
    <row r="383" spans="1:18" s="707" customFormat="1" ht="22.5" thickBot="1" x14ac:dyDescent="0.5">
      <c r="A383" s="826" t="s">
        <v>596</v>
      </c>
      <c r="B383" s="827"/>
      <c r="C383" s="827"/>
      <c r="D383" s="828"/>
      <c r="E383" s="705">
        <f>SUM(E30+E38+E42+E68+E85+E95+E99+E113+E118+E124+E128+E149+E153+E157+E161+E166+E173+E177+E181+E185+E190+E194+E235+E247+E378+E382)</f>
        <v>148034174.57999998</v>
      </c>
      <c r="F383" s="705"/>
      <c r="G383" s="763">
        <f>SUM(G30+G38+G42+G68+G85+G95+G99+G113+G118+G124+G128+G149+G153+G157+G161+G166+G173+G177+G181+G185+G190+G194+G235+G247+G378+G382)</f>
        <v>1136994.3999999999</v>
      </c>
      <c r="H383" s="763">
        <f>SUM(H30+H38+H42+H68+H85+H95+H99+H113+H118+H124+H128+H149+H153+H157+H161+H166+H173+H177+H181+H185+H190+H194+H235+H247+H378+H382)</f>
        <v>1514950.7748</v>
      </c>
      <c r="I383" s="705"/>
      <c r="J383" s="763">
        <f>SUM(J30+J38+J42+J68+J85+J95+J99+J113+J118+J124+J128+J149+J153+J157+J161+J166+J173+J177+J181+J185+J190+J194+J235+J247+J378+J382)</f>
        <v>1199726.6895000001</v>
      </c>
      <c r="K383" s="705"/>
      <c r="L383" s="763">
        <f>SUM(L30+L38+L42+L68+L85+L95+L99+L113+L118+L124+L128+L149+L153+L157+L161+L166+L173+L177+L181+L185+L190+L194+L235+L247+L378+L382)</f>
        <v>860294.34159999993</v>
      </c>
      <c r="M383" s="705"/>
      <c r="N383" s="763">
        <f>SUM(N30+N38+N42+N68+N85+N95+N99+N113+N118+N124+N128+N149+N153+N157+N161+N166+N173+N177+N181+N185+N190+N194+N235+N247+N378+N382)</f>
        <v>591924.1436999999</v>
      </c>
      <c r="O383" s="763">
        <f>SUM(O30+O38+O42+O68+O85+O95+O99+O113+O118+O124+O128+O149+O153+O157+O161+O166+O173+O177+O181+O185+O190+O194+O235+O247+O378+O382)</f>
        <v>2651945.1748000002</v>
      </c>
      <c r="P383" s="763">
        <f>SUM(P30+P38+P42+P68+P85+P95+P99+P113+P118+P124+P128+P149+P153+P157+P161+P166+P173+P177+P181+P185+P190+P194+P235+P247+P378+P382)</f>
        <v>145382229.4052</v>
      </c>
      <c r="Q383" s="706"/>
    </row>
    <row r="384" spans="1:18" s="768" customFormat="1" ht="21.75" thickTop="1" x14ac:dyDescent="0.45">
      <c r="A384" s="764"/>
      <c r="B384" s="764"/>
      <c r="C384" s="764"/>
      <c r="D384" s="765" t="s">
        <v>4962</v>
      </c>
      <c r="E384" s="766">
        <f>-54476191.24-5329615.88+2294793.81+2652185.17+171886872.72+31006130</f>
        <v>148034174.57999998</v>
      </c>
      <c r="F384" s="769" t="s">
        <v>4963</v>
      </c>
      <c r="G384" s="769">
        <v>1137378.3999999999</v>
      </c>
      <c r="H384" s="770">
        <v>1514806.7748</v>
      </c>
      <c r="I384" s="767"/>
      <c r="J384" s="770">
        <v>1199858.6895000001</v>
      </c>
      <c r="K384" s="767"/>
      <c r="L384" s="770">
        <v>860366.34159999993</v>
      </c>
      <c r="M384" s="767"/>
      <c r="N384" s="770">
        <v>591960.1436999999</v>
      </c>
      <c r="O384" s="770">
        <v>2652185.17</v>
      </c>
      <c r="P384" s="770">
        <f>-54476191.24-5329615.88+2294793.81+171886872.72+31006130</f>
        <v>145381989.41</v>
      </c>
      <c r="Q384" s="332"/>
    </row>
    <row r="385" spans="1:20" s="46" customFormat="1" ht="18.75" x14ac:dyDescent="0.4">
      <c r="B385" s="723"/>
      <c r="C385" s="723"/>
      <c r="D385" s="357"/>
      <c r="E385" s="406">
        <f>SUM(E383-E384)</f>
        <v>0</v>
      </c>
      <c r="F385" s="771" t="s">
        <v>4964</v>
      </c>
      <c r="G385" s="771">
        <f>SUM(G383-G384)</f>
        <v>-384</v>
      </c>
      <c r="H385" s="771">
        <f t="shared" ref="H385:N385" si="55">SUM(H383-H384)</f>
        <v>144</v>
      </c>
      <c r="I385" s="771"/>
      <c r="J385" s="771">
        <f t="shared" si="55"/>
        <v>-132</v>
      </c>
      <c r="K385" s="771"/>
      <c r="L385" s="771">
        <f t="shared" si="55"/>
        <v>-72</v>
      </c>
      <c r="M385" s="771"/>
      <c r="N385" s="771">
        <f t="shared" si="55"/>
        <v>-36</v>
      </c>
      <c r="O385" s="771">
        <f>SUM(O383-O384)</f>
        <v>-239.99519999977201</v>
      </c>
      <c r="P385" s="771">
        <f>SUM(P383-P384)</f>
        <v>239.99520000815392</v>
      </c>
      <c r="Q385" s="552"/>
    </row>
    <row r="386" spans="1:20" s="46" customFormat="1" ht="21" x14ac:dyDescent="0.45">
      <c r="A386" s="422" t="s">
        <v>3319</v>
      </c>
      <c r="B386" s="422"/>
      <c r="C386" s="422"/>
      <c r="D386" s="357"/>
      <c r="E386" s="407"/>
      <c r="F386" s="406"/>
      <c r="G386" s="407"/>
      <c r="H386" s="341"/>
      <c r="I386" s="506"/>
      <c r="J386" s="737"/>
      <c r="K386" s="506"/>
      <c r="L386" s="737"/>
      <c r="M386" s="506"/>
      <c r="N386" s="737"/>
      <c r="O386" s="737"/>
      <c r="P386" s="341"/>
      <c r="Q386" s="86"/>
    </row>
    <row r="387" spans="1:20" s="46" customFormat="1" ht="21" x14ac:dyDescent="0.4">
      <c r="A387" s="422" t="s">
        <v>3321</v>
      </c>
      <c r="B387" s="422"/>
      <c r="C387" s="422"/>
      <c r="D387" s="357"/>
      <c r="E387" s="407"/>
      <c r="F387" s="406"/>
      <c r="G387" s="407"/>
      <c r="H387" s="407"/>
      <c r="I387" s="507"/>
      <c r="J387" s="407"/>
      <c r="K387" s="507"/>
      <c r="L387" s="407"/>
      <c r="M387" s="507"/>
      <c r="N387" s="407"/>
      <c r="O387" s="407"/>
      <c r="P387" s="407"/>
      <c r="Q387" s="86"/>
    </row>
    <row r="388" spans="1:20" s="46" customFormat="1" ht="18.75" x14ac:dyDescent="0.4">
      <c r="A388" s="356"/>
      <c r="B388" s="356" t="s">
        <v>3524</v>
      </c>
      <c r="D388" s="405"/>
      <c r="E388" s="407"/>
      <c r="F388" s="354"/>
      <c r="G388" s="407"/>
      <c r="H388" s="407"/>
      <c r="I388" s="507"/>
      <c r="J388" s="407"/>
      <c r="K388" s="507"/>
      <c r="L388" s="407"/>
      <c r="M388" s="507"/>
      <c r="N388" s="407"/>
      <c r="O388" s="407"/>
      <c r="P388" s="407"/>
    </row>
    <row r="389" spans="1:20" s="46" customFormat="1" ht="18.75" x14ac:dyDescent="0.4">
      <c r="A389" s="356"/>
      <c r="B389" s="356" t="s">
        <v>3525</v>
      </c>
      <c r="D389" s="405"/>
      <c r="E389" s="407"/>
      <c r="F389" s="354"/>
      <c r="G389" s="407"/>
      <c r="H389" s="407"/>
      <c r="I389" s="507"/>
      <c r="J389" s="407"/>
      <c r="K389" s="507"/>
      <c r="L389" s="407"/>
      <c r="M389" s="507"/>
      <c r="N389" s="407"/>
      <c r="O389" s="407"/>
      <c r="P389" s="407"/>
    </row>
    <row r="390" spans="1:20" s="46" customFormat="1" ht="18.75" x14ac:dyDescent="0.4">
      <c r="A390" s="409" t="s">
        <v>1213</v>
      </c>
      <c r="B390" s="72" t="s">
        <v>3526</v>
      </c>
      <c r="D390" s="405"/>
      <c r="E390" s="407"/>
      <c r="G390" s="407"/>
      <c r="H390" s="407"/>
      <c r="I390" s="507"/>
      <c r="J390" s="407"/>
      <c r="K390" s="507"/>
      <c r="L390" s="407"/>
      <c r="M390" s="507"/>
      <c r="N390" s="407"/>
      <c r="O390" s="407"/>
      <c r="P390" s="407"/>
    </row>
    <row r="391" spans="1:20" s="46" customFormat="1" ht="18.75" x14ac:dyDescent="0.4">
      <c r="A391" s="72" t="s">
        <v>4334</v>
      </c>
      <c r="B391" s="72"/>
      <c r="D391" s="405"/>
      <c r="E391" s="407"/>
      <c r="G391" s="407"/>
      <c r="H391" s="407"/>
      <c r="I391" s="507"/>
      <c r="J391" s="407"/>
      <c r="K391" s="507"/>
      <c r="L391" s="407"/>
      <c r="M391" s="507"/>
      <c r="N391" s="407"/>
      <c r="O391" s="407"/>
      <c r="P391" s="407"/>
    </row>
    <row r="392" spans="1:20" s="745" customFormat="1" ht="18" x14ac:dyDescent="0.4">
      <c r="A392" s="744" t="s">
        <v>4138</v>
      </c>
      <c r="B392" s="744"/>
      <c r="D392" s="746"/>
      <c r="E392" s="747"/>
      <c r="F392" s="747"/>
      <c r="G392" s="747"/>
      <c r="H392" s="747"/>
      <c r="I392" s="748"/>
      <c r="J392" s="747"/>
      <c r="K392" s="748"/>
      <c r="L392" s="747"/>
      <c r="M392" s="748"/>
      <c r="N392" s="747"/>
      <c r="O392" s="748"/>
      <c r="P392" s="747"/>
      <c r="Q392" s="748"/>
      <c r="R392" s="747"/>
      <c r="S392" s="747"/>
      <c r="T392" s="747"/>
    </row>
    <row r="393" spans="1:20" s="749" customFormat="1" ht="18" x14ac:dyDescent="0.4">
      <c r="A393" s="744" t="s">
        <v>4139</v>
      </c>
      <c r="B393" s="745"/>
      <c r="D393" s="750"/>
      <c r="E393" s="751"/>
      <c r="F393" s="751"/>
      <c r="G393" s="751"/>
      <c r="H393" s="751"/>
      <c r="I393" s="752"/>
      <c r="J393" s="751"/>
      <c r="K393" s="752"/>
      <c r="L393" s="751"/>
      <c r="M393" s="752"/>
      <c r="N393" s="751"/>
      <c r="O393" s="752"/>
      <c r="P393" s="751"/>
      <c r="Q393" s="752"/>
      <c r="R393" s="751"/>
      <c r="S393" s="751"/>
      <c r="T393" s="751"/>
    </row>
    <row r="394" spans="1:20" s="749" customFormat="1" ht="21" x14ac:dyDescent="0.4">
      <c r="A394" s="753" t="s">
        <v>4140</v>
      </c>
      <c r="D394" s="750"/>
      <c r="E394" s="754"/>
      <c r="F394" s="751"/>
      <c r="G394" s="751"/>
      <c r="H394" s="751"/>
      <c r="I394" s="752"/>
      <c r="J394" s="751"/>
      <c r="K394" s="752"/>
      <c r="L394" s="751"/>
      <c r="M394" s="752"/>
      <c r="N394" s="751"/>
      <c r="O394" s="752"/>
      <c r="P394" s="751"/>
      <c r="Q394" s="752"/>
      <c r="R394" s="751"/>
      <c r="S394" s="751"/>
      <c r="T394" s="751"/>
    </row>
    <row r="397" spans="1:20" s="236" customFormat="1" ht="21" x14ac:dyDescent="0.45">
      <c r="E397" s="341"/>
      <c r="F397" s="341"/>
      <c r="G397" s="341"/>
      <c r="H397" s="341"/>
      <c r="I397" s="509"/>
      <c r="J397" s="341"/>
      <c r="K397" s="509"/>
      <c r="L397" s="341"/>
      <c r="M397" s="509"/>
      <c r="N397" s="341"/>
      <c r="O397" s="341"/>
      <c r="P397" s="341"/>
    </row>
    <row r="398" spans="1:20" s="236" customFormat="1" ht="21" x14ac:dyDescent="0.45">
      <c r="E398" s="341"/>
      <c r="F398" s="341"/>
      <c r="G398" s="341"/>
      <c r="H398" s="341"/>
      <c r="I398" s="509"/>
      <c r="J398" s="341"/>
      <c r="K398" s="509"/>
      <c r="L398" s="341"/>
      <c r="M398" s="509"/>
      <c r="N398" s="341"/>
      <c r="O398" s="341"/>
      <c r="P398" s="341"/>
    </row>
    <row r="399" spans="1:20" s="236" customFormat="1" ht="21" x14ac:dyDescent="0.45">
      <c r="E399" s="341"/>
      <c r="F399" s="341"/>
      <c r="G399" s="341"/>
      <c r="H399" s="341"/>
      <c r="I399" s="509"/>
      <c r="J399" s="341"/>
      <c r="K399" s="509"/>
      <c r="L399" s="341"/>
      <c r="M399" s="509"/>
      <c r="N399" s="341"/>
      <c r="O399" s="341"/>
      <c r="P399" s="341"/>
    </row>
    <row r="400" spans="1:20" s="236" customFormat="1" ht="21" x14ac:dyDescent="0.45">
      <c r="E400" s="341"/>
      <c r="F400" s="341"/>
      <c r="G400" s="341"/>
      <c r="H400" s="341"/>
      <c r="I400" s="509"/>
      <c r="J400" s="341"/>
      <c r="K400" s="509"/>
      <c r="L400" s="341"/>
      <c r="M400" s="509"/>
      <c r="N400" s="341"/>
      <c r="O400" s="341"/>
      <c r="P400" s="341"/>
    </row>
    <row r="401" spans="4:16" s="236" customFormat="1" ht="21" x14ac:dyDescent="0.45">
      <c r="E401" s="341"/>
      <c r="F401" s="341"/>
      <c r="G401" s="341"/>
      <c r="H401" s="341"/>
      <c r="I401" s="509"/>
      <c r="J401" s="341"/>
      <c r="K401" s="509"/>
      <c r="L401" s="341"/>
      <c r="M401" s="509"/>
      <c r="N401" s="341"/>
      <c r="O401" s="341"/>
      <c r="P401" s="341"/>
    </row>
    <row r="402" spans="4:16" s="236" customFormat="1" ht="21" x14ac:dyDescent="0.45">
      <c r="E402" s="341"/>
      <c r="F402" s="341"/>
      <c r="G402" s="341"/>
      <c r="H402" s="341"/>
      <c r="I402" s="509"/>
      <c r="J402" s="341"/>
      <c r="K402" s="509"/>
      <c r="L402" s="341"/>
      <c r="M402" s="509"/>
      <c r="N402" s="341"/>
      <c r="O402" s="341"/>
      <c r="P402" s="341"/>
    </row>
    <row r="403" spans="4:16" s="236" customFormat="1" ht="21" x14ac:dyDescent="0.45">
      <c r="E403" s="341"/>
      <c r="F403" s="341"/>
      <c r="G403" s="341"/>
      <c r="H403" s="341"/>
      <c r="I403" s="509"/>
      <c r="J403" s="341"/>
      <c r="K403" s="509"/>
      <c r="L403" s="341"/>
      <c r="M403" s="509"/>
      <c r="N403" s="341"/>
      <c r="O403" s="341"/>
      <c r="P403" s="341"/>
    </row>
    <row r="404" spans="4:16" s="236" customFormat="1" ht="21" x14ac:dyDescent="0.45">
      <c r="E404" s="341"/>
      <c r="F404" s="341"/>
      <c r="G404" s="341"/>
      <c r="H404" s="341"/>
      <c r="I404" s="509"/>
      <c r="J404" s="341"/>
      <c r="K404" s="509"/>
      <c r="L404" s="341"/>
      <c r="M404" s="509"/>
      <c r="N404" s="341"/>
      <c r="O404" s="341"/>
      <c r="P404" s="341"/>
    </row>
    <row r="405" spans="4:16" s="236" customFormat="1" ht="21" x14ac:dyDescent="0.45">
      <c r="E405" s="341"/>
      <c r="F405" s="341"/>
      <c r="G405" s="341"/>
      <c r="H405" s="341"/>
      <c r="I405" s="509"/>
      <c r="J405" s="341"/>
      <c r="K405" s="509"/>
      <c r="L405" s="341"/>
      <c r="M405" s="509"/>
      <c r="N405" s="341"/>
      <c r="O405" s="341"/>
      <c r="P405" s="341"/>
    </row>
    <row r="406" spans="4:16" s="236" customFormat="1" ht="21" x14ac:dyDescent="0.45">
      <c r="E406" s="341"/>
      <c r="F406" s="341"/>
      <c r="G406" s="341"/>
      <c r="H406" s="341"/>
      <c r="I406" s="509"/>
      <c r="J406" s="341"/>
      <c r="K406" s="509"/>
      <c r="L406" s="341"/>
      <c r="M406" s="509"/>
      <c r="N406" s="341"/>
      <c r="O406" s="341"/>
      <c r="P406" s="341"/>
    </row>
    <row r="407" spans="4:16" s="236" customFormat="1" ht="21" x14ac:dyDescent="0.45">
      <c r="E407" s="341"/>
      <c r="F407" s="341"/>
      <c r="G407" s="341"/>
      <c r="H407" s="341"/>
      <c r="I407" s="509"/>
      <c r="J407" s="341"/>
      <c r="K407" s="509"/>
      <c r="L407" s="341"/>
      <c r="M407" s="509"/>
      <c r="N407" s="341"/>
      <c r="O407" s="341"/>
      <c r="P407" s="341"/>
    </row>
    <row r="408" spans="4:16" s="236" customFormat="1" ht="21" x14ac:dyDescent="0.45">
      <c r="E408" s="341"/>
      <c r="F408" s="341"/>
      <c r="G408" s="341"/>
      <c r="H408" s="341"/>
      <c r="I408" s="509"/>
      <c r="J408" s="341"/>
      <c r="K408" s="509"/>
      <c r="L408" s="341"/>
      <c r="M408" s="509"/>
      <c r="N408" s="341"/>
      <c r="O408" s="341"/>
      <c r="P408" s="341"/>
    </row>
    <row r="409" spans="4:16" s="236" customFormat="1" ht="21" x14ac:dyDescent="0.45">
      <c r="E409" s="341"/>
      <c r="F409" s="341"/>
      <c r="G409" s="341"/>
      <c r="H409" s="341"/>
      <c r="I409" s="509"/>
      <c r="J409" s="341"/>
      <c r="K409" s="509"/>
      <c r="L409" s="341"/>
      <c r="M409" s="509"/>
      <c r="N409" s="341"/>
      <c r="O409" s="341"/>
      <c r="P409" s="341"/>
    </row>
    <row r="410" spans="4:16" s="236" customFormat="1" ht="21" x14ac:dyDescent="0.45">
      <c r="E410" s="341"/>
      <c r="F410" s="341"/>
      <c r="G410" s="341"/>
      <c r="H410" s="341"/>
      <c r="I410" s="509"/>
      <c r="J410" s="341"/>
      <c r="K410" s="509"/>
      <c r="L410" s="341"/>
      <c r="M410" s="509"/>
      <c r="N410" s="341"/>
      <c r="O410" s="341"/>
      <c r="P410" s="341"/>
    </row>
    <row r="411" spans="4:16" s="236" customFormat="1" ht="21" x14ac:dyDescent="0.45">
      <c r="E411" s="341"/>
      <c r="F411" s="341"/>
      <c r="G411" s="341"/>
      <c r="H411" s="341"/>
      <c r="I411" s="509"/>
      <c r="J411" s="341"/>
      <c r="K411" s="509"/>
      <c r="L411" s="341"/>
      <c r="M411" s="509"/>
      <c r="N411" s="341"/>
      <c r="O411" s="341"/>
      <c r="P411" s="341"/>
    </row>
    <row r="412" spans="4:16" s="236" customFormat="1" ht="21" x14ac:dyDescent="0.45">
      <c r="E412" s="341"/>
      <c r="F412" s="341"/>
      <c r="G412" s="341"/>
      <c r="H412" s="341"/>
      <c r="I412" s="509"/>
      <c r="J412" s="341"/>
      <c r="K412" s="509"/>
      <c r="L412" s="341"/>
      <c r="M412" s="509"/>
      <c r="N412" s="341"/>
      <c r="O412" s="341"/>
      <c r="P412" s="341"/>
    </row>
    <row r="413" spans="4:16" s="236" customFormat="1" ht="21" x14ac:dyDescent="0.45">
      <c r="D413" s="259"/>
      <c r="E413" s="341"/>
      <c r="F413" s="341"/>
      <c r="G413" s="341"/>
      <c r="H413" s="341"/>
      <c r="I413" s="509"/>
      <c r="J413" s="341"/>
      <c r="K413" s="509"/>
      <c r="L413" s="341"/>
      <c r="M413" s="509"/>
      <c r="N413" s="341"/>
      <c r="O413" s="341"/>
      <c r="P413" s="341"/>
    </row>
  </sheetData>
  <mergeCells count="49">
    <mergeCell ref="M6:N7"/>
    <mergeCell ref="A149:D149"/>
    <mergeCell ref="A153:D153"/>
    <mergeCell ref="A30:D30"/>
    <mergeCell ref="A38:D38"/>
    <mergeCell ref="A42:D42"/>
    <mergeCell ref="K9:L9"/>
    <mergeCell ref="M9:N9"/>
    <mergeCell ref="I8:J8"/>
    <mergeCell ref="A68:D68"/>
    <mergeCell ref="A85:D85"/>
    <mergeCell ref="A1:P1"/>
    <mergeCell ref="A2:P2"/>
    <mergeCell ref="A3:P3"/>
    <mergeCell ref="A4:B9"/>
    <mergeCell ref="C4:C9"/>
    <mergeCell ref="D4:D9"/>
    <mergeCell ref="E4:E8"/>
    <mergeCell ref="F4:N4"/>
    <mergeCell ref="O4:O7"/>
    <mergeCell ref="G5:G7"/>
    <mergeCell ref="H5:H7"/>
    <mergeCell ref="I5:N5"/>
    <mergeCell ref="P5:P7"/>
    <mergeCell ref="M8:N8"/>
    <mergeCell ref="I6:J7"/>
    <mergeCell ref="K6:L7"/>
    <mergeCell ref="A383:D383"/>
    <mergeCell ref="A247:D247"/>
    <mergeCell ref="A378:D378"/>
    <mergeCell ref="A113:D113"/>
    <mergeCell ref="A118:D118"/>
    <mergeCell ref="A124:D124"/>
    <mergeCell ref="A157:D157"/>
    <mergeCell ref="A161:D161"/>
    <mergeCell ref="A190:D190"/>
    <mergeCell ref="A194:D194"/>
    <mergeCell ref="A235:D235"/>
    <mergeCell ref="A166:D166"/>
    <mergeCell ref="A128:D128"/>
    <mergeCell ref="A177:D177"/>
    <mergeCell ref="A185:D185"/>
    <mergeCell ref="A173:D173"/>
    <mergeCell ref="K8:L8"/>
    <mergeCell ref="A181:D181"/>
    <mergeCell ref="I9:J9"/>
    <mergeCell ref="A382:D382"/>
    <mergeCell ref="A99:D99"/>
    <mergeCell ref="A95:D9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6"/>
  <sheetViews>
    <sheetView workbookViewId="0">
      <pane xSplit="1" ySplit="6" topLeftCell="BQ22" activePane="bottomRight" state="frozen"/>
      <selection pane="topRight" activeCell="B1" sqref="B1"/>
      <selection pane="bottomLeft" activeCell="A7" sqref="A7"/>
      <selection pane="bottomRight" activeCell="A36" sqref="A36"/>
    </sheetView>
  </sheetViews>
  <sheetFormatPr defaultRowHeight="26.25" x14ac:dyDescent="0.55000000000000004"/>
  <cols>
    <col min="1" max="1" width="35" style="412" customWidth="1"/>
    <col min="2" max="2" width="9.125" style="416" customWidth="1"/>
    <col min="3" max="4" width="8.5" style="416" customWidth="1"/>
    <col min="5" max="7" width="9.5" style="416" customWidth="1"/>
    <col min="8" max="8" width="9.125" style="416" customWidth="1"/>
    <col min="9" max="10" width="8.5" style="416" customWidth="1"/>
    <col min="11" max="13" width="9.5" style="416" customWidth="1"/>
    <col min="14" max="14" width="9.125" style="416" customWidth="1"/>
    <col min="15" max="16" width="8.5" style="416" customWidth="1"/>
    <col min="17" max="19" width="9.5" style="416" customWidth="1"/>
    <col min="20" max="20" width="9.125" style="416" customWidth="1"/>
    <col min="21" max="22" width="8.5" style="416" customWidth="1"/>
    <col min="23" max="25" width="9.5" style="416" customWidth="1"/>
    <col min="26" max="26" width="9.125" style="416" customWidth="1"/>
    <col min="27" max="28" width="8.5" style="416" customWidth="1"/>
    <col min="29" max="31" width="9.5" style="416" customWidth="1"/>
    <col min="32" max="32" width="9.125" style="416" customWidth="1"/>
    <col min="33" max="34" width="8.5" style="416" customWidth="1"/>
    <col min="35" max="37" width="9.5" style="416" customWidth="1"/>
    <col min="38" max="38" width="9.125" style="416" customWidth="1"/>
    <col min="39" max="40" width="8.5" style="416" customWidth="1"/>
    <col min="41" max="43" width="9.5" style="416" customWidth="1"/>
    <col min="44" max="44" width="9.125" style="416" customWidth="1"/>
    <col min="45" max="46" width="8.5" style="416" customWidth="1"/>
    <col min="47" max="49" width="9.5" style="416" customWidth="1"/>
    <col min="50" max="50" width="9.125" style="416" customWidth="1"/>
    <col min="51" max="52" width="8.5" style="416" customWidth="1"/>
    <col min="53" max="55" width="9.5" style="416" customWidth="1"/>
    <col min="56" max="56" width="9.125" style="416" customWidth="1"/>
    <col min="57" max="58" width="8.5" style="416" customWidth="1"/>
    <col min="59" max="61" width="9.5" style="416" customWidth="1"/>
    <col min="62" max="62" width="9.125" style="416" customWidth="1"/>
    <col min="63" max="64" width="8.5" style="416" customWidth="1"/>
    <col min="65" max="67" width="9.5" style="416" customWidth="1"/>
    <col min="68" max="68" width="9.125" style="416" customWidth="1"/>
    <col min="69" max="70" width="8.5" style="416" customWidth="1"/>
    <col min="71" max="73" width="9.5" style="416" customWidth="1"/>
    <col min="74" max="74" width="11.125" style="415" bestFit="1" customWidth="1"/>
    <col min="75" max="75" width="10.375" style="415" bestFit="1" customWidth="1"/>
    <col min="76" max="76" width="9.375" style="415" bestFit="1" customWidth="1"/>
    <col min="77" max="77" width="10.375" style="415" bestFit="1" customWidth="1"/>
    <col min="78" max="78" width="10.375" style="415" customWidth="1"/>
    <col min="79" max="79" width="11.125" style="414" bestFit="1" customWidth="1"/>
    <col min="80" max="81" width="2.875" style="412" customWidth="1"/>
    <col min="82" max="256" width="9" style="412"/>
    <col min="257" max="257" width="35" style="412" customWidth="1"/>
    <col min="258" max="258" width="9.125" style="412" customWidth="1"/>
    <col min="259" max="260" width="8.5" style="412" customWidth="1"/>
    <col min="261" max="263" width="9.5" style="412" customWidth="1"/>
    <col min="264" max="264" width="9.125" style="412" customWidth="1"/>
    <col min="265" max="266" width="8.5" style="412" customWidth="1"/>
    <col min="267" max="269" width="9.5" style="412" customWidth="1"/>
    <col min="270" max="270" width="9.125" style="412" customWidth="1"/>
    <col min="271" max="272" width="8.5" style="412" customWidth="1"/>
    <col min="273" max="275" width="9.5" style="412" customWidth="1"/>
    <col min="276" max="276" width="9.125" style="412" customWidth="1"/>
    <col min="277" max="278" width="8.5" style="412" customWidth="1"/>
    <col min="279" max="281" width="9.5" style="412" customWidth="1"/>
    <col min="282" max="282" width="9.125" style="412" customWidth="1"/>
    <col min="283" max="284" width="8.5" style="412" customWidth="1"/>
    <col min="285" max="287" width="9.5" style="412" customWidth="1"/>
    <col min="288" max="288" width="9.125" style="412" customWidth="1"/>
    <col min="289" max="290" width="8.5" style="412" customWidth="1"/>
    <col min="291" max="293" width="9.5" style="412" customWidth="1"/>
    <col min="294" max="294" width="9.125" style="412" customWidth="1"/>
    <col min="295" max="296" width="8.5" style="412" customWidth="1"/>
    <col min="297" max="299" width="9.5" style="412" customWidth="1"/>
    <col min="300" max="300" width="9.125" style="412" customWidth="1"/>
    <col min="301" max="302" width="8.5" style="412" customWidth="1"/>
    <col min="303" max="305" width="9.5" style="412" customWidth="1"/>
    <col min="306" max="306" width="9.125" style="412" customWidth="1"/>
    <col min="307" max="308" width="8.5" style="412" customWidth="1"/>
    <col min="309" max="311" width="9.5" style="412" customWidth="1"/>
    <col min="312" max="312" width="9.125" style="412" customWidth="1"/>
    <col min="313" max="314" width="8.5" style="412" customWidth="1"/>
    <col min="315" max="317" width="9.5" style="412" customWidth="1"/>
    <col min="318" max="318" width="9.125" style="412" customWidth="1"/>
    <col min="319" max="320" width="8.5" style="412" customWidth="1"/>
    <col min="321" max="323" width="9.5" style="412" customWidth="1"/>
    <col min="324" max="324" width="9.125" style="412" customWidth="1"/>
    <col min="325" max="326" width="8.5" style="412" customWidth="1"/>
    <col min="327" max="329" width="9.5" style="412" customWidth="1"/>
    <col min="330" max="330" width="11.125" style="412" bestFit="1" customWidth="1"/>
    <col min="331" max="331" width="10.375" style="412" bestFit="1" customWidth="1"/>
    <col min="332" max="332" width="9.375" style="412" bestFit="1" customWidth="1"/>
    <col min="333" max="333" width="10.375" style="412" bestFit="1" customWidth="1"/>
    <col min="334" max="334" width="10.375" style="412" customWidth="1"/>
    <col min="335" max="335" width="11.125" style="412" bestFit="1" customWidth="1"/>
    <col min="336" max="337" width="2.875" style="412" customWidth="1"/>
    <col min="338" max="512" width="9" style="412"/>
    <col min="513" max="513" width="35" style="412" customWidth="1"/>
    <col min="514" max="514" width="9.125" style="412" customWidth="1"/>
    <col min="515" max="516" width="8.5" style="412" customWidth="1"/>
    <col min="517" max="519" width="9.5" style="412" customWidth="1"/>
    <col min="520" max="520" width="9.125" style="412" customWidth="1"/>
    <col min="521" max="522" width="8.5" style="412" customWidth="1"/>
    <col min="523" max="525" width="9.5" style="412" customWidth="1"/>
    <col min="526" max="526" width="9.125" style="412" customWidth="1"/>
    <col min="527" max="528" width="8.5" style="412" customWidth="1"/>
    <col min="529" max="531" width="9.5" style="412" customWidth="1"/>
    <col min="532" max="532" width="9.125" style="412" customWidth="1"/>
    <col min="533" max="534" width="8.5" style="412" customWidth="1"/>
    <col min="535" max="537" width="9.5" style="412" customWidth="1"/>
    <col min="538" max="538" width="9.125" style="412" customWidth="1"/>
    <col min="539" max="540" width="8.5" style="412" customWidth="1"/>
    <col min="541" max="543" width="9.5" style="412" customWidth="1"/>
    <col min="544" max="544" width="9.125" style="412" customWidth="1"/>
    <col min="545" max="546" width="8.5" style="412" customWidth="1"/>
    <col min="547" max="549" width="9.5" style="412" customWidth="1"/>
    <col min="550" max="550" width="9.125" style="412" customWidth="1"/>
    <col min="551" max="552" width="8.5" style="412" customWidth="1"/>
    <col min="553" max="555" width="9.5" style="412" customWidth="1"/>
    <col min="556" max="556" width="9.125" style="412" customWidth="1"/>
    <col min="557" max="558" width="8.5" style="412" customWidth="1"/>
    <col min="559" max="561" width="9.5" style="412" customWidth="1"/>
    <col min="562" max="562" width="9.125" style="412" customWidth="1"/>
    <col min="563" max="564" width="8.5" style="412" customWidth="1"/>
    <col min="565" max="567" width="9.5" style="412" customWidth="1"/>
    <col min="568" max="568" width="9.125" style="412" customWidth="1"/>
    <col min="569" max="570" width="8.5" style="412" customWidth="1"/>
    <col min="571" max="573" width="9.5" style="412" customWidth="1"/>
    <col min="574" max="574" width="9.125" style="412" customWidth="1"/>
    <col min="575" max="576" width="8.5" style="412" customWidth="1"/>
    <col min="577" max="579" width="9.5" style="412" customWidth="1"/>
    <col min="580" max="580" width="9.125" style="412" customWidth="1"/>
    <col min="581" max="582" width="8.5" style="412" customWidth="1"/>
    <col min="583" max="585" width="9.5" style="412" customWidth="1"/>
    <col min="586" max="586" width="11.125" style="412" bestFit="1" customWidth="1"/>
    <col min="587" max="587" width="10.375" style="412" bestFit="1" customWidth="1"/>
    <col min="588" max="588" width="9.375" style="412" bestFit="1" customWidth="1"/>
    <col min="589" max="589" width="10.375" style="412" bestFit="1" customWidth="1"/>
    <col min="590" max="590" width="10.375" style="412" customWidth="1"/>
    <col min="591" max="591" width="11.125" style="412" bestFit="1" customWidth="1"/>
    <col min="592" max="593" width="2.875" style="412" customWidth="1"/>
    <col min="594" max="768" width="9" style="412"/>
    <col min="769" max="769" width="35" style="412" customWidth="1"/>
    <col min="770" max="770" width="9.125" style="412" customWidth="1"/>
    <col min="771" max="772" width="8.5" style="412" customWidth="1"/>
    <col min="773" max="775" width="9.5" style="412" customWidth="1"/>
    <col min="776" max="776" width="9.125" style="412" customWidth="1"/>
    <col min="777" max="778" width="8.5" style="412" customWidth="1"/>
    <col min="779" max="781" width="9.5" style="412" customWidth="1"/>
    <col min="782" max="782" width="9.125" style="412" customWidth="1"/>
    <col min="783" max="784" width="8.5" style="412" customWidth="1"/>
    <col min="785" max="787" width="9.5" style="412" customWidth="1"/>
    <col min="788" max="788" width="9.125" style="412" customWidth="1"/>
    <col min="789" max="790" width="8.5" style="412" customWidth="1"/>
    <col min="791" max="793" width="9.5" style="412" customWidth="1"/>
    <col min="794" max="794" width="9.125" style="412" customWidth="1"/>
    <col min="795" max="796" width="8.5" style="412" customWidth="1"/>
    <col min="797" max="799" width="9.5" style="412" customWidth="1"/>
    <col min="800" max="800" width="9.125" style="412" customWidth="1"/>
    <col min="801" max="802" width="8.5" style="412" customWidth="1"/>
    <col min="803" max="805" width="9.5" style="412" customWidth="1"/>
    <col min="806" max="806" width="9.125" style="412" customWidth="1"/>
    <col min="807" max="808" width="8.5" style="412" customWidth="1"/>
    <col min="809" max="811" width="9.5" style="412" customWidth="1"/>
    <col min="812" max="812" width="9.125" style="412" customWidth="1"/>
    <col min="813" max="814" width="8.5" style="412" customWidth="1"/>
    <col min="815" max="817" width="9.5" style="412" customWidth="1"/>
    <col min="818" max="818" width="9.125" style="412" customWidth="1"/>
    <col min="819" max="820" width="8.5" style="412" customWidth="1"/>
    <col min="821" max="823" width="9.5" style="412" customWidth="1"/>
    <col min="824" max="824" width="9.125" style="412" customWidth="1"/>
    <col min="825" max="826" width="8.5" style="412" customWidth="1"/>
    <col min="827" max="829" width="9.5" style="412" customWidth="1"/>
    <col min="830" max="830" width="9.125" style="412" customWidth="1"/>
    <col min="831" max="832" width="8.5" style="412" customWidth="1"/>
    <col min="833" max="835" width="9.5" style="412" customWidth="1"/>
    <col min="836" max="836" width="9.125" style="412" customWidth="1"/>
    <col min="837" max="838" width="8.5" style="412" customWidth="1"/>
    <col min="839" max="841" width="9.5" style="412" customWidth="1"/>
    <col min="842" max="842" width="11.125" style="412" bestFit="1" customWidth="1"/>
    <col min="843" max="843" width="10.375" style="412" bestFit="1" customWidth="1"/>
    <col min="844" max="844" width="9.375" style="412" bestFit="1" customWidth="1"/>
    <col min="845" max="845" width="10.375" style="412" bestFit="1" customWidth="1"/>
    <col min="846" max="846" width="10.375" style="412" customWidth="1"/>
    <col min="847" max="847" width="11.125" style="412" bestFit="1" customWidth="1"/>
    <col min="848" max="849" width="2.875" style="412" customWidth="1"/>
    <col min="850" max="1024" width="9" style="412"/>
    <col min="1025" max="1025" width="35" style="412" customWidth="1"/>
    <col min="1026" max="1026" width="9.125" style="412" customWidth="1"/>
    <col min="1027" max="1028" width="8.5" style="412" customWidth="1"/>
    <col min="1029" max="1031" width="9.5" style="412" customWidth="1"/>
    <col min="1032" max="1032" width="9.125" style="412" customWidth="1"/>
    <col min="1033" max="1034" width="8.5" style="412" customWidth="1"/>
    <col min="1035" max="1037" width="9.5" style="412" customWidth="1"/>
    <col min="1038" max="1038" width="9.125" style="412" customWidth="1"/>
    <col min="1039" max="1040" width="8.5" style="412" customWidth="1"/>
    <col min="1041" max="1043" width="9.5" style="412" customWidth="1"/>
    <col min="1044" max="1044" width="9.125" style="412" customWidth="1"/>
    <col min="1045" max="1046" width="8.5" style="412" customWidth="1"/>
    <col min="1047" max="1049" width="9.5" style="412" customWidth="1"/>
    <col min="1050" max="1050" width="9.125" style="412" customWidth="1"/>
    <col min="1051" max="1052" width="8.5" style="412" customWidth="1"/>
    <col min="1053" max="1055" width="9.5" style="412" customWidth="1"/>
    <col min="1056" max="1056" width="9.125" style="412" customWidth="1"/>
    <col min="1057" max="1058" width="8.5" style="412" customWidth="1"/>
    <col min="1059" max="1061" width="9.5" style="412" customWidth="1"/>
    <col min="1062" max="1062" width="9.125" style="412" customWidth="1"/>
    <col min="1063" max="1064" width="8.5" style="412" customWidth="1"/>
    <col min="1065" max="1067" width="9.5" style="412" customWidth="1"/>
    <col min="1068" max="1068" width="9.125" style="412" customWidth="1"/>
    <col min="1069" max="1070" width="8.5" style="412" customWidth="1"/>
    <col min="1071" max="1073" width="9.5" style="412" customWidth="1"/>
    <col min="1074" max="1074" width="9.125" style="412" customWidth="1"/>
    <col min="1075" max="1076" width="8.5" style="412" customWidth="1"/>
    <col min="1077" max="1079" width="9.5" style="412" customWidth="1"/>
    <col min="1080" max="1080" width="9.125" style="412" customWidth="1"/>
    <col min="1081" max="1082" width="8.5" style="412" customWidth="1"/>
    <col min="1083" max="1085" width="9.5" style="412" customWidth="1"/>
    <col min="1086" max="1086" width="9.125" style="412" customWidth="1"/>
    <col min="1087" max="1088" width="8.5" style="412" customWidth="1"/>
    <col min="1089" max="1091" width="9.5" style="412" customWidth="1"/>
    <col min="1092" max="1092" width="9.125" style="412" customWidth="1"/>
    <col min="1093" max="1094" width="8.5" style="412" customWidth="1"/>
    <col min="1095" max="1097" width="9.5" style="412" customWidth="1"/>
    <col min="1098" max="1098" width="11.125" style="412" bestFit="1" customWidth="1"/>
    <col min="1099" max="1099" width="10.375" style="412" bestFit="1" customWidth="1"/>
    <col min="1100" max="1100" width="9.375" style="412" bestFit="1" customWidth="1"/>
    <col min="1101" max="1101" width="10.375" style="412" bestFit="1" customWidth="1"/>
    <col min="1102" max="1102" width="10.375" style="412" customWidth="1"/>
    <col min="1103" max="1103" width="11.125" style="412" bestFit="1" customWidth="1"/>
    <col min="1104" max="1105" width="2.875" style="412" customWidth="1"/>
    <col min="1106" max="1280" width="9" style="412"/>
    <col min="1281" max="1281" width="35" style="412" customWidth="1"/>
    <col min="1282" max="1282" width="9.125" style="412" customWidth="1"/>
    <col min="1283" max="1284" width="8.5" style="412" customWidth="1"/>
    <col min="1285" max="1287" width="9.5" style="412" customWidth="1"/>
    <col min="1288" max="1288" width="9.125" style="412" customWidth="1"/>
    <col min="1289" max="1290" width="8.5" style="412" customWidth="1"/>
    <col min="1291" max="1293" width="9.5" style="412" customWidth="1"/>
    <col min="1294" max="1294" width="9.125" style="412" customWidth="1"/>
    <col min="1295" max="1296" width="8.5" style="412" customWidth="1"/>
    <col min="1297" max="1299" width="9.5" style="412" customWidth="1"/>
    <col min="1300" max="1300" width="9.125" style="412" customWidth="1"/>
    <col min="1301" max="1302" width="8.5" style="412" customWidth="1"/>
    <col min="1303" max="1305" width="9.5" style="412" customWidth="1"/>
    <col min="1306" max="1306" width="9.125" style="412" customWidth="1"/>
    <col min="1307" max="1308" width="8.5" style="412" customWidth="1"/>
    <col min="1309" max="1311" width="9.5" style="412" customWidth="1"/>
    <col min="1312" max="1312" width="9.125" style="412" customWidth="1"/>
    <col min="1313" max="1314" width="8.5" style="412" customWidth="1"/>
    <col min="1315" max="1317" width="9.5" style="412" customWidth="1"/>
    <col min="1318" max="1318" width="9.125" style="412" customWidth="1"/>
    <col min="1319" max="1320" width="8.5" style="412" customWidth="1"/>
    <col min="1321" max="1323" width="9.5" style="412" customWidth="1"/>
    <col min="1324" max="1324" width="9.125" style="412" customWidth="1"/>
    <col min="1325" max="1326" width="8.5" style="412" customWidth="1"/>
    <col min="1327" max="1329" width="9.5" style="412" customWidth="1"/>
    <col min="1330" max="1330" width="9.125" style="412" customWidth="1"/>
    <col min="1331" max="1332" width="8.5" style="412" customWidth="1"/>
    <col min="1333" max="1335" width="9.5" style="412" customWidth="1"/>
    <col min="1336" max="1336" width="9.125" style="412" customWidth="1"/>
    <col min="1337" max="1338" width="8.5" style="412" customWidth="1"/>
    <col min="1339" max="1341" width="9.5" style="412" customWidth="1"/>
    <col min="1342" max="1342" width="9.125" style="412" customWidth="1"/>
    <col min="1343" max="1344" width="8.5" style="412" customWidth="1"/>
    <col min="1345" max="1347" width="9.5" style="412" customWidth="1"/>
    <col min="1348" max="1348" width="9.125" style="412" customWidth="1"/>
    <col min="1349" max="1350" width="8.5" style="412" customWidth="1"/>
    <col min="1351" max="1353" width="9.5" style="412" customWidth="1"/>
    <col min="1354" max="1354" width="11.125" style="412" bestFit="1" customWidth="1"/>
    <col min="1355" max="1355" width="10.375" style="412" bestFit="1" customWidth="1"/>
    <col min="1356" max="1356" width="9.375" style="412" bestFit="1" customWidth="1"/>
    <col min="1357" max="1357" width="10.375" style="412" bestFit="1" customWidth="1"/>
    <col min="1358" max="1358" width="10.375" style="412" customWidth="1"/>
    <col min="1359" max="1359" width="11.125" style="412" bestFit="1" customWidth="1"/>
    <col min="1360" max="1361" width="2.875" style="412" customWidth="1"/>
    <col min="1362" max="1536" width="9" style="412"/>
    <col min="1537" max="1537" width="35" style="412" customWidth="1"/>
    <col min="1538" max="1538" width="9.125" style="412" customWidth="1"/>
    <col min="1539" max="1540" width="8.5" style="412" customWidth="1"/>
    <col min="1541" max="1543" width="9.5" style="412" customWidth="1"/>
    <col min="1544" max="1544" width="9.125" style="412" customWidth="1"/>
    <col min="1545" max="1546" width="8.5" style="412" customWidth="1"/>
    <col min="1547" max="1549" width="9.5" style="412" customWidth="1"/>
    <col min="1550" max="1550" width="9.125" style="412" customWidth="1"/>
    <col min="1551" max="1552" width="8.5" style="412" customWidth="1"/>
    <col min="1553" max="1555" width="9.5" style="412" customWidth="1"/>
    <col min="1556" max="1556" width="9.125" style="412" customWidth="1"/>
    <col min="1557" max="1558" width="8.5" style="412" customWidth="1"/>
    <col min="1559" max="1561" width="9.5" style="412" customWidth="1"/>
    <col min="1562" max="1562" width="9.125" style="412" customWidth="1"/>
    <col min="1563" max="1564" width="8.5" style="412" customWidth="1"/>
    <col min="1565" max="1567" width="9.5" style="412" customWidth="1"/>
    <col min="1568" max="1568" width="9.125" style="412" customWidth="1"/>
    <col min="1569" max="1570" width="8.5" style="412" customWidth="1"/>
    <col min="1571" max="1573" width="9.5" style="412" customWidth="1"/>
    <col min="1574" max="1574" width="9.125" style="412" customWidth="1"/>
    <col min="1575" max="1576" width="8.5" style="412" customWidth="1"/>
    <col min="1577" max="1579" width="9.5" style="412" customWidth="1"/>
    <col min="1580" max="1580" width="9.125" style="412" customWidth="1"/>
    <col min="1581" max="1582" width="8.5" style="412" customWidth="1"/>
    <col min="1583" max="1585" width="9.5" style="412" customWidth="1"/>
    <col min="1586" max="1586" width="9.125" style="412" customWidth="1"/>
    <col min="1587" max="1588" width="8.5" style="412" customWidth="1"/>
    <col min="1589" max="1591" width="9.5" style="412" customWidth="1"/>
    <col min="1592" max="1592" width="9.125" style="412" customWidth="1"/>
    <col min="1593" max="1594" width="8.5" style="412" customWidth="1"/>
    <col min="1595" max="1597" width="9.5" style="412" customWidth="1"/>
    <col min="1598" max="1598" width="9.125" style="412" customWidth="1"/>
    <col min="1599" max="1600" width="8.5" style="412" customWidth="1"/>
    <col min="1601" max="1603" width="9.5" style="412" customWidth="1"/>
    <col min="1604" max="1604" width="9.125" style="412" customWidth="1"/>
    <col min="1605" max="1606" width="8.5" style="412" customWidth="1"/>
    <col min="1607" max="1609" width="9.5" style="412" customWidth="1"/>
    <col min="1610" max="1610" width="11.125" style="412" bestFit="1" customWidth="1"/>
    <col min="1611" max="1611" width="10.375" style="412" bestFit="1" customWidth="1"/>
    <col min="1612" max="1612" width="9.375" style="412" bestFit="1" customWidth="1"/>
    <col min="1613" max="1613" width="10.375" style="412" bestFit="1" customWidth="1"/>
    <col min="1614" max="1614" width="10.375" style="412" customWidth="1"/>
    <col min="1615" max="1615" width="11.125" style="412" bestFit="1" customWidth="1"/>
    <col min="1616" max="1617" width="2.875" style="412" customWidth="1"/>
    <col min="1618" max="1792" width="9" style="412"/>
    <col min="1793" max="1793" width="35" style="412" customWidth="1"/>
    <col min="1794" max="1794" width="9.125" style="412" customWidth="1"/>
    <col min="1795" max="1796" width="8.5" style="412" customWidth="1"/>
    <col min="1797" max="1799" width="9.5" style="412" customWidth="1"/>
    <col min="1800" max="1800" width="9.125" style="412" customWidth="1"/>
    <col min="1801" max="1802" width="8.5" style="412" customWidth="1"/>
    <col min="1803" max="1805" width="9.5" style="412" customWidth="1"/>
    <col min="1806" max="1806" width="9.125" style="412" customWidth="1"/>
    <col min="1807" max="1808" width="8.5" style="412" customWidth="1"/>
    <col min="1809" max="1811" width="9.5" style="412" customWidth="1"/>
    <col min="1812" max="1812" width="9.125" style="412" customWidth="1"/>
    <col min="1813" max="1814" width="8.5" style="412" customWidth="1"/>
    <col min="1815" max="1817" width="9.5" style="412" customWidth="1"/>
    <col min="1818" max="1818" width="9.125" style="412" customWidth="1"/>
    <col min="1819" max="1820" width="8.5" style="412" customWidth="1"/>
    <col min="1821" max="1823" width="9.5" style="412" customWidth="1"/>
    <col min="1824" max="1824" width="9.125" style="412" customWidth="1"/>
    <col min="1825" max="1826" width="8.5" style="412" customWidth="1"/>
    <col min="1827" max="1829" width="9.5" style="412" customWidth="1"/>
    <col min="1830" max="1830" width="9.125" style="412" customWidth="1"/>
    <col min="1831" max="1832" width="8.5" style="412" customWidth="1"/>
    <col min="1833" max="1835" width="9.5" style="412" customWidth="1"/>
    <col min="1836" max="1836" width="9.125" style="412" customWidth="1"/>
    <col min="1837" max="1838" width="8.5" style="412" customWidth="1"/>
    <col min="1839" max="1841" width="9.5" style="412" customWidth="1"/>
    <col min="1842" max="1842" width="9.125" style="412" customWidth="1"/>
    <col min="1843" max="1844" width="8.5" style="412" customWidth="1"/>
    <col min="1845" max="1847" width="9.5" style="412" customWidth="1"/>
    <col min="1848" max="1848" width="9.125" style="412" customWidth="1"/>
    <col min="1849" max="1850" width="8.5" style="412" customWidth="1"/>
    <col min="1851" max="1853" width="9.5" style="412" customWidth="1"/>
    <col min="1854" max="1854" width="9.125" style="412" customWidth="1"/>
    <col min="1855" max="1856" width="8.5" style="412" customWidth="1"/>
    <col min="1857" max="1859" width="9.5" style="412" customWidth="1"/>
    <col min="1860" max="1860" width="9.125" style="412" customWidth="1"/>
    <col min="1861" max="1862" width="8.5" style="412" customWidth="1"/>
    <col min="1863" max="1865" width="9.5" style="412" customWidth="1"/>
    <col min="1866" max="1866" width="11.125" style="412" bestFit="1" customWidth="1"/>
    <col min="1867" max="1867" width="10.375" style="412" bestFit="1" customWidth="1"/>
    <col min="1868" max="1868" width="9.375" style="412" bestFit="1" customWidth="1"/>
    <col min="1869" max="1869" width="10.375" style="412" bestFit="1" customWidth="1"/>
    <col min="1870" max="1870" width="10.375" style="412" customWidth="1"/>
    <col min="1871" max="1871" width="11.125" style="412" bestFit="1" customWidth="1"/>
    <col min="1872" max="1873" width="2.875" style="412" customWidth="1"/>
    <col min="1874" max="2048" width="9" style="412"/>
    <col min="2049" max="2049" width="35" style="412" customWidth="1"/>
    <col min="2050" max="2050" width="9.125" style="412" customWidth="1"/>
    <col min="2051" max="2052" width="8.5" style="412" customWidth="1"/>
    <col min="2053" max="2055" width="9.5" style="412" customWidth="1"/>
    <col min="2056" max="2056" width="9.125" style="412" customWidth="1"/>
    <col min="2057" max="2058" width="8.5" style="412" customWidth="1"/>
    <col min="2059" max="2061" width="9.5" style="412" customWidth="1"/>
    <col min="2062" max="2062" width="9.125" style="412" customWidth="1"/>
    <col min="2063" max="2064" width="8.5" style="412" customWidth="1"/>
    <col min="2065" max="2067" width="9.5" style="412" customWidth="1"/>
    <col min="2068" max="2068" width="9.125" style="412" customWidth="1"/>
    <col min="2069" max="2070" width="8.5" style="412" customWidth="1"/>
    <col min="2071" max="2073" width="9.5" style="412" customWidth="1"/>
    <col min="2074" max="2074" width="9.125" style="412" customWidth="1"/>
    <col min="2075" max="2076" width="8.5" style="412" customWidth="1"/>
    <col min="2077" max="2079" width="9.5" style="412" customWidth="1"/>
    <col min="2080" max="2080" width="9.125" style="412" customWidth="1"/>
    <col min="2081" max="2082" width="8.5" style="412" customWidth="1"/>
    <col min="2083" max="2085" width="9.5" style="412" customWidth="1"/>
    <col min="2086" max="2086" width="9.125" style="412" customWidth="1"/>
    <col min="2087" max="2088" width="8.5" style="412" customWidth="1"/>
    <col min="2089" max="2091" width="9.5" style="412" customWidth="1"/>
    <col min="2092" max="2092" width="9.125" style="412" customWidth="1"/>
    <col min="2093" max="2094" width="8.5" style="412" customWidth="1"/>
    <col min="2095" max="2097" width="9.5" style="412" customWidth="1"/>
    <col min="2098" max="2098" width="9.125" style="412" customWidth="1"/>
    <col min="2099" max="2100" width="8.5" style="412" customWidth="1"/>
    <col min="2101" max="2103" width="9.5" style="412" customWidth="1"/>
    <col min="2104" max="2104" width="9.125" style="412" customWidth="1"/>
    <col min="2105" max="2106" width="8.5" style="412" customWidth="1"/>
    <col min="2107" max="2109" width="9.5" style="412" customWidth="1"/>
    <col min="2110" max="2110" width="9.125" style="412" customWidth="1"/>
    <col min="2111" max="2112" width="8.5" style="412" customWidth="1"/>
    <col min="2113" max="2115" width="9.5" style="412" customWidth="1"/>
    <col min="2116" max="2116" width="9.125" style="412" customWidth="1"/>
    <col min="2117" max="2118" width="8.5" style="412" customWidth="1"/>
    <col min="2119" max="2121" width="9.5" style="412" customWidth="1"/>
    <col min="2122" max="2122" width="11.125" style="412" bestFit="1" customWidth="1"/>
    <col min="2123" max="2123" width="10.375" style="412" bestFit="1" customWidth="1"/>
    <col min="2124" max="2124" width="9.375" style="412" bestFit="1" customWidth="1"/>
    <col min="2125" max="2125" width="10.375" style="412" bestFit="1" customWidth="1"/>
    <col min="2126" max="2126" width="10.375" style="412" customWidth="1"/>
    <col min="2127" max="2127" width="11.125" style="412" bestFit="1" customWidth="1"/>
    <col min="2128" max="2129" width="2.875" style="412" customWidth="1"/>
    <col min="2130" max="2304" width="9" style="412"/>
    <col min="2305" max="2305" width="35" style="412" customWidth="1"/>
    <col min="2306" max="2306" width="9.125" style="412" customWidth="1"/>
    <col min="2307" max="2308" width="8.5" style="412" customWidth="1"/>
    <col min="2309" max="2311" width="9.5" style="412" customWidth="1"/>
    <col min="2312" max="2312" width="9.125" style="412" customWidth="1"/>
    <col min="2313" max="2314" width="8.5" style="412" customWidth="1"/>
    <col min="2315" max="2317" width="9.5" style="412" customWidth="1"/>
    <col min="2318" max="2318" width="9.125" style="412" customWidth="1"/>
    <col min="2319" max="2320" width="8.5" style="412" customWidth="1"/>
    <col min="2321" max="2323" width="9.5" style="412" customWidth="1"/>
    <col min="2324" max="2324" width="9.125" style="412" customWidth="1"/>
    <col min="2325" max="2326" width="8.5" style="412" customWidth="1"/>
    <col min="2327" max="2329" width="9.5" style="412" customWidth="1"/>
    <col min="2330" max="2330" width="9.125" style="412" customWidth="1"/>
    <col min="2331" max="2332" width="8.5" style="412" customWidth="1"/>
    <col min="2333" max="2335" width="9.5" style="412" customWidth="1"/>
    <col min="2336" max="2336" width="9.125" style="412" customWidth="1"/>
    <col min="2337" max="2338" width="8.5" style="412" customWidth="1"/>
    <col min="2339" max="2341" width="9.5" style="412" customWidth="1"/>
    <col min="2342" max="2342" width="9.125" style="412" customWidth="1"/>
    <col min="2343" max="2344" width="8.5" style="412" customWidth="1"/>
    <col min="2345" max="2347" width="9.5" style="412" customWidth="1"/>
    <col min="2348" max="2348" width="9.125" style="412" customWidth="1"/>
    <col min="2349" max="2350" width="8.5" style="412" customWidth="1"/>
    <col min="2351" max="2353" width="9.5" style="412" customWidth="1"/>
    <col min="2354" max="2354" width="9.125" style="412" customWidth="1"/>
    <col min="2355" max="2356" width="8.5" style="412" customWidth="1"/>
    <col min="2357" max="2359" width="9.5" style="412" customWidth="1"/>
    <col min="2360" max="2360" width="9.125" style="412" customWidth="1"/>
    <col min="2361" max="2362" width="8.5" style="412" customWidth="1"/>
    <col min="2363" max="2365" width="9.5" style="412" customWidth="1"/>
    <col min="2366" max="2366" width="9.125" style="412" customWidth="1"/>
    <col min="2367" max="2368" width="8.5" style="412" customWidth="1"/>
    <col min="2369" max="2371" width="9.5" style="412" customWidth="1"/>
    <col min="2372" max="2372" width="9.125" style="412" customWidth="1"/>
    <col min="2373" max="2374" width="8.5" style="412" customWidth="1"/>
    <col min="2375" max="2377" width="9.5" style="412" customWidth="1"/>
    <col min="2378" max="2378" width="11.125" style="412" bestFit="1" customWidth="1"/>
    <col min="2379" max="2379" width="10.375" style="412" bestFit="1" customWidth="1"/>
    <col min="2380" max="2380" width="9.375" style="412" bestFit="1" customWidth="1"/>
    <col min="2381" max="2381" width="10.375" style="412" bestFit="1" customWidth="1"/>
    <col min="2382" max="2382" width="10.375" style="412" customWidth="1"/>
    <col min="2383" max="2383" width="11.125" style="412" bestFit="1" customWidth="1"/>
    <col min="2384" max="2385" width="2.875" style="412" customWidth="1"/>
    <col min="2386" max="2560" width="9" style="412"/>
    <col min="2561" max="2561" width="35" style="412" customWidth="1"/>
    <col min="2562" max="2562" width="9.125" style="412" customWidth="1"/>
    <col min="2563" max="2564" width="8.5" style="412" customWidth="1"/>
    <col min="2565" max="2567" width="9.5" style="412" customWidth="1"/>
    <col min="2568" max="2568" width="9.125" style="412" customWidth="1"/>
    <col min="2569" max="2570" width="8.5" style="412" customWidth="1"/>
    <col min="2571" max="2573" width="9.5" style="412" customWidth="1"/>
    <col min="2574" max="2574" width="9.125" style="412" customWidth="1"/>
    <col min="2575" max="2576" width="8.5" style="412" customWidth="1"/>
    <col min="2577" max="2579" width="9.5" style="412" customWidth="1"/>
    <col min="2580" max="2580" width="9.125" style="412" customWidth="1"/>
    <col min="2581" max="2582" width="8.5" style="412" customWidth="1"/>
    <col min="2583" max="2585" width="9.5" style="412" customWidth="1"/>
    <col min="2586" max="2586" width="9.125" style="412" customWidth="1"/>
    <col min="2587" max="2588" width="8.5" style="412" customWidth="1"/>
    <col min="2589" max="2591" width="9.5" style="412" customWidth="1"/>
    <col min="2592" max="2592" width="9.125" style="412" customWidth="1"/>
    <col min="2593" max="2594" width="8.5" style="412" customWidth="1"/>
    <col min="2595" max="2597" width="9.5" style="412" customWidth="1"/>
    <col min="2598" max="2598" width="9.125" style="412" customWidth="1"/>
    <col min="2599" max="2600" width="8.5" style="412" customWidth="1"/>
    <col min="2601" max="2603" width="9.5" style="412" customWidth="1"/>
    <col min="2604" max="2604" width="9.125" style="412" customWidth="1"/>
    <col min="2605" max="2606" width="8.5" style="412" customWidth="1"/>
    <col min="2607" max="2609" width="9.5" style="412" customWidth="1"/>
    <col min="2610" max="2610" width="9.125" style="412" customWidth="1"/>
    <col min="2611" max="2612" width="8.5" style="412" customWidth="1"/>
    <col min="2613" max="2615" width="9.5" style="412" customWidth="1"/>
    <col min="2616" max="2616" width="9.125" style="412" customWidth="1"/>
    <col min="2617" max="2618" width="8.5" style="412" customWidth="1"/>
    <col min="2619" max="2621" width="9.5" style="412" customWidth="1"/>
    <col min="2622" max="2622" width="9.125" style="412" customWidth="1"/>
    <col min="2623" max="2624" width="8.5" style="412" customWidth="1"/>
    <col min="2625" max="2627" width="9.5" style="412" customWidth="1"/>
    <col min="2628" max="2628" width="9.125" style="412" customWidth="1"/>
    <col min="2629" max="2630" width="8.5" style="412" customWidth="1"/>
    <col min="2631" max="2633" width="9.5" style="412" customWidth="1"/>
    <col min="2634" max="2634" width="11.125" style="412" bestFit="1" customWidth="1"/>
    <col min="2635" max="2635" width="10.375" style="412" bestFit="1" customWidth="1"/>
    <col min="2636" max="2636" width="9.375" style="412" bestFit="1" customWidth="1"/>
    <col min="2637" max="2637" width="10.375" style="412" bestFit="1" customWidth="1"/>
    <col min="2638" max="2638" width="10.375" style="412" customWidth="1"/>
    <col min="2639" max="2639" width="11.125" style="412" bestFit="1" customWidth="1"/>
    <col min="2640" max="2641" width="2.875" style="412" customWidth="1"/>
    <col min="2642" max="2816" width="9" style="412"/>
    <col min="2817" max="2817" width="35" style="412" customWidth="1"/>
    <col min="2818" max="2818" width="9.125" style="412" customWidth="1"/>
    <col min="2819" max="2820" width="8.5" style="412" customWidth="1"/>
    <col min="2821" max="2823" width="9.5" style="412" customWidth="1"/>
    <col min="2824" max="2824" width="9.125" style="412" customWidth="1"/>
    <col min="2825" max="2826" width="8.5" style="412" customWidth="1"/>
    <col min="2827" max="2829" width="9.5" style="412" customWidth="1"/>
    <col min="2830" max="2830" width="9.125" style="412" customWidth="1"/>
    <col min="2831" max="2832" width="8.5" style="412" customWidth="1"/>
    <col min="2833" max="2835" width="9.5" style="412" customWidth="1"/>
    <col min="2836" max="2836" width="9.125" style="412" customWidth="1"/>
    <col min="2837" max="2838" width="8.5" style="412" customWidth="1"/>
    <col min="2839" max="2841" width="9.5" style="412" customWidth="1"/>
    <col min="2842" max="2842" width="9.125" style="412" customWidth="1"/>
    <col min="2843" max="2844" width="8.5" style="412" customWidth="1"/>
    <col min="2845" max="2847" width="9.5" style="412" customWidth="1"/>
    <col min="2848" max="2848" width="9.125" style="412" customWidth="1"/>
    <col min="2849" max="2850" width="8.5" style="412" customWidth="1"/>
    <col min="2851" max="2853" width="9.5" style="412" customWidth="1"/>
    <col min="2854" max="2854" width="9.125" style="412" customWidth="1"/>
    <col min="2855" max="2856" width="8.5" style="412" customWidth="1"/>
    <col min="2857" max="2859" width="9.5" style="412" customWidth="1"/>
    <col min="2860" max="2860" width="9.125" style="412" customWidth="1"/>
    <col min="2861" max="2862" width="8.5" style="412" customWidth="1"/>
    <col min="2863" max="2865" width="9.5" style="412" customWidth="1"/>
    <col min="2866" max="2866" width="9.125" style="412" customWidth="1"/>
    <col min="2867" max="2868" width="8.5" style="412" customWidth="1"/>
    <col min="2869" max="2871" width="9.5" style="412" customWidth="1"/>
    <col min="2872" max="2872" width="9.125" style="412" customWidth="1"/>
    <col min="2873" max="2874" width="8.5" style="412" customWidth="1"/>
    <col min="2875" max="2877" width="9.5" style="412" customWidth="1"/>
    <col min="2878" max="2878" width="9.125" style="412" customWidth="1"/>
    <col min="2879" max="2880" width="8.5" style="412" customWidth="1"/>
    <col min="2881" max="2883" width="9.5" style="412" customWidth="1"/>
    <col min="2884" max="2884" width="9.125" style="412" customWidth="1"/>
    <col min="2885" max="2886" width="8.5" style="412" customWidth="1"/>
    <col min="2887" max="2889" width="9.5" style="412" customWidth="1"/>
    <col min="2890" max="2890" width="11.125" style="412" bestFit="1" customWidth="1"/>
    <col min="2891" max="2891" width="10.375" style="412" bestFit="1" customWidth="1"/>
    <col min="2892" max="2892" width="9.375" style="412" bestFit="1" customWidth="1"/>
    <col min="2893" max="2893" width="10.375" style="412" bestFit="1" customWidth="1"/>
    <col min="2894" max="2894" width="10.375" style="412" customWidth="1"/>
    <col min="2895" max="2895" width="11.125" style="412" bestFit="1" customWidth="1"/>
    <col min="2896" max="2897" width="2.875" style="412" customWidth="1"/>
    <col min="2898" max="3072" width="9" style="412"/>
    <col min="3073" max="3073" width="35" style="412" customWidth="1"/>
    <col min="3074" max="3074" width="9.125" style="412" customWidth="1"/>
    <col min="3075" max="3076" width="8.5" style="412" customWidth="1"/>
    <col min="3077" max="3079" width="9.5" style="412" customWidth="1"/>
    <col min="3080" max="3080" width="9.125" style="412" customWidth="1"/>
    <col min="3081" max="3082" width="8.5" style="412" customWidth="1"/>
    <col min="3083" max="3085" width="9.5" style="412" customWidth="1"/>
    <col min="3086" max="3086" width="9.125" style="412" customWidth="1"/>
    <col min="3087" max="3088" width="8.5" style="412" customWidth="1"/>
    <col min="3089" max="3091" width="9.5" style="412" customWidth="1"/>
    <col min="3092" max="3092" width="9.125" style="412" customWidth="1"/>
    <col min="3093" max="3094" width="8.5" style="412" customWidth="1"/>
    <col min="3095" max="3097" width="9.5" style="412" customWidth="1"/>
    <col min="3098" max="3098" width="9.125" style="412" customWidth="1"/>
    <col min="3099" max="3100" width="8.5" style="412" customWidth="1"/>
    <col min="3101" max="3103" width="9.5" style="412" customWidth="1"/>
    <col min="3104" max="3104" width="9.125" style="412" customWidth="1"/>
    <col min="3105" max="3106" width="8.5" style="412" customWidth="1"/>
    <col min="3107" max="3109" width="9.5" style="412" customWidth="1"/>
    <col min="3110" max="3110" width="9.125" style="412" customWidth="1"/>
    <col min="3111" max="3112" width="8.5" style="412" customWidth="1"/>
    <col min="3113" max="3115" width="9.5" style="412" customWidth="1"/>
    <col min="3116" max="3116" width="9.125" style="412" customWidth="1"/>
    <col min="3117" max="3118" width="8.5" style="412" customWidth="1"/>
    <col min="3119" max="3121" width="9.5" style="412" customWidth="1"/>
    <col min="3122" max="3122" width="9.125" style="412" customWidth="1"/>
    <col min="3123" max="3124" width="8.5" style="412" customWidth="1"/>
    <col min="3125" max="3127" width="9.5" style="412" customWidth="1"/>
    <col min="3128" max="3128" width="9.125" style="412" customWidth="1"/>
    <col min="3129" max="3130" width="8.5" style="412" customWidth="1"/>
    <col min="3131" max="3133" width="9.5" style="412" customWidth="1"/>
    <col min="3134" max="3134" width="9.125" style="412" customWidth="1"/>
    <col min="3135" max="3136" width="8.5" style="412" customWidth="1"/>
    <col min="3137" max="3139" width="9.5" style="412" customWidth="1"/>
    <col min="3140" max="3140" width="9.125" style="412" customWidth="1"/>
    <col min="3141" max="3142" width="8.5" style="412" customWidth="1"/>
    <col min="3143" max="3145" width="9.5" style="412" customWidth="1"/>
    <col min="3146" max="3146" width="11.125" style="412" bestFit="1" customWidth="1"/>
    <col min="3147" max="3147" width="10.375" style="412" bestFit="1" customWidth="1"/>
    <col min="3148" max="3148" width="9.375" style="412" bestFit="1" customWidth="1"/>
    <col min="3149" max="3149" width="10.375" style="412" bestFit="1" customWidth="1"/>
    <col min="3150" max="3150" width="10.375" style="412" customWidth="1"/>
    <col min="3151" max="3151" width="11.125" style="412" bestFit="1" customWidth="1"/>
    <col min="3152" max="3153" width="2.875" style="412" customWidth="1"/>
    <col min="3154" max="3328" width="9" style="412"/>
    <col min="3329" max="3329" width="35" style="412" customWidth="1"/>
    <col min="3330" max="3330" width="9.125" style="412" customWidth="1"/>
    <col min="3331" max="3332" width="8.5" style="412" customWidth="1"/>
    <col min="3333" max="3335" width="9.5" style="412" customWidth="1"/>
    <col min="3336" max="3336" width="9.125" style="412" customWidth="1"/>
    <col min="3337" max="3338" width="8.5" style="412" customWidth="1"/>
    <col min="3339" max="3341" width="9.5" style="412" customWidth="1"/>
    <col min="3342" max="3342" width="9.125" style="412" customWidth="1"/>
    <col min="3343" max="3344" width="8.5" style="412" customWidth="1"/>
    <col min="3345" max="3347" width="9.5" style="412" customWidth="1"/>
    <col min="3348" max="3348" width="9.125" style="412" customWidth="1"/>
    <col min="3349" max="3350" width="8.5" style="412" customWidth="1"/>
    <col min="3351" max="3353" width="9.5" style="412" customWidth="1"/>
    <col min="3354" max="3354" width="9.125" style="412" customWidth="1"/>
    <col min="3355" max="3356" width="8.5" style="412" customWidth="1"/>
    <col min="3357" max="3359" width="9.5" style="412" customWidth="1"/>
    <col min="3360" max="3360" width="9.125" style="412" customWidth="1"/>
    <col min="3361" max="3362" width="8.5" style="412" customWidth="1"/>
    <col min="3363" max="3365" width="9.5" style="412" customWidth="1"/>
    <col min="3366" max="3366" width="9.125" style="412" customWidth="1"/>
    <col min="3367" max="3368" width="8.5" style="412" customWidth="1"/>
    <col min="3369" max="3371" width="9.5" style="412" customWidth="1"/>
    <col min="3372" max="3372" width="9.125" style="412" customWidth="1"/>
    <col min="3373" max="3374" width="8.5" style="412" customWidth="1"/>
    <col min="3375" max="3377" width="9.5" style="412" customWidth="1"/>
    <col min="3378" max="3378" width="9.125" style="412" customWidth="1"/>
    <col min="3379" max="3380" width="8.5" style="412" customWidth="1"/>
    <col min="3381" max="3383" width="9.5" style="412" customWidth="1"/>
    <col min="3384" max="3384" width="9.125" style="412" customWidth="1"/>
    <col min="3385" max="3386" width="8.5" style="412" customWidth="1"/>
    <col min="3387" max="3389" width="9.5" style="412" customWidth="1"/>
    <col min="3390" max="3390" width="9.125" style="412" customWidth="1"/>
    <col min="3391" max="3392" width="8.5" style="412" customWidth="1"/>
    <col min="3393" max="3395" width="9.5" style="412" customWidth="1"/>
    <col min="3396" max="3396" width="9.125" style="412" customWidth="1"/>
    <col min="3397" max="3398" width="8.5" style="412" customWidth="1"/>
    <col min="3399" max="3401" width="9.5" style="412" customWidth="1"/>
    <col min="3402" max="3402" width="11.125" style="412" bestFit="1" customWidth="1"/>
    <col min="3403" max="3403" width="10.375" style="412" bestFit="1" customWidth="1"/>
    <col min="3404" max="3404" width="9.375" style="412" bestFit="1" customWidth="1"/>
    <col min="3405" max="3405" width="10.375" style="412" bestFit="1" customWidth="1"/>
    <col min="3406" max="3406" width="10.375" style="412" customWidth="1"/>
    <col min="3407" max="3407" width="11.125" style="412" bestFit="1" customWidth="1"/>
    <col min="3408" max="3409" width="2.875" style="412" customWidth="1"/>
    <col min="3410" max="3584" width="9" style="412"/>
    <col min="3585" max="3585" width="35" style="412" customWidth="1"/>
    <col min="3586" max="3586" width="9.125" style="412" customWidth="1"/>
    <col min="3587" max="3588" width="8.5" style="412" customWidth="1"/>
    <col min="3589" max="3591" width="9.5" style="412" customWidth="1"/>
    <col min="3592" max="3592" width="9.125" style="412" customWidth="1"/>
    <col min="3593" max="3594" width="8.5" style="412" customWidth="1"/>
    <col min="3595" max="3597" width="9.5" style="412" customWidth="1"/>
    <col min="3598" max="3598" width="9.125" style="412" customWidth="1"/>
    <col min="3599" max="3600" width="8.5" style="412" customWidth="1"/>
    <col min="3601" max="3603" width="9.5" style="412" customWidth="1"/>
    <col min="3604" max="3604" width="9.125" style="412" customWidth="1"/>
    <col min="3605" max="3606" width="8.5" style="412" customWidth="1"/>
    <col min="3607" max="3609" width="9.5" style="412" customWidth="1"/>
    <col min="3610" max="3610" width="9.125" style="412" customWidth="1"/>
    <col min="3611" max="3612" width="8.5" style="412" customWidth="1"/>
    <col min="3613" max="3615" width="9.5" style="412" customWidth="1"/>
    <col min="3616" max="3616" width="9.125" style="412" customWidth="1"/>
    <col min="3617" max="3618" width="8.5" style="412" customWidth="1"/>
    <col min="3619" max="3621" width="9.5" style="412" customWidth="1"/>
    <col min="3622" max="3622" width="9.125" style="412" customWidth="1"/>
    <col min="3623" max="3624" width="8.5" style="412" customWidth="1"/>
    <col min="3625" max="3627" width="9.5" style="412" customWidth="1"/>
    <col min="3628" max="3628" width="9.125" style="412" customWidth="1"/>
    <col min="3629" max="3630" width="8.5" style="412" customWidth="1"/>
    <col min="3631" max="3633" width="9.5" style="412" customWidth="1"/>
    <col min="3634" max="3634" width="9.125" style="412" customWidth="1"/>
    <col min="3635" max="3636" width="8.5" style="412" customWidth="1"/>
    <col min="3637" max="3639" width="9.5" style="412" customWidth="1"/>
    <col min="3640" max="3640" width="9.125" style="412" customWidth="1"/>
    <col min="3641" max="3642" width="8.5" style="412" customWidth="1"/>
    <col min="3643" max="3645" width="9.5" style="412" customWidth="1"/>
    <col min="3646" max="3646" width="9.125" style="412" customWidth="1"/>
    <col min="3647" max="3648" width="8.5" style="412" customWidth="1"/>
    <col min="3649" max="3651" width="9.5" style="412" customWidth="1"/>
    <col min="3652" max="3652" width="9.125" style="412" customWidth="1"/>
    <col min="3653" max="3654" width="8.5" style="412" customWidth="1"/>
    <col min="3655" max="3657" width="9.5" style="412" customWidth="1"/>
    <col min="3658" max="3658" width="11.125" style="412" bestFit="1" customWidth="1"/>
    <col min="3659" max="3659" width="10.375" style="412" bestFit="1" customWidth="1"/>
    <col min="3660" max="3660" width="9.375" style="412" bestFit="1" customWidth="1"/>
    <col min="3661" max="3661" width="10.375" style="412" bestFit="1" customWidth="1"/>
    <col min="3662" max="3662" width="10.375" style="412" customWidth="1"/>
    <col min="3663" max="3663" width="11.125" style="412" bestFit="1" customWidth="1"/>
    <col min="3664" max="3665" width="2.875" style="412" customWidth="1"/>
    <col min="3666" max="3840" width="9" style="412"/>
    <col min="3841" max="3841" width="35" style="412" customWidth="1"/>
    <col min="3842" max="3842" width="9.125" style="412" customWidth="1"/>
    <col min="3843" max="3844" width="8.5" style="412" customWidth="1"/>
    <col min="3845" max="3847" width="9.5" style="412" customWidth="1"/>
    <col min="3848" max="3848" width="9.125" style="412" customWidth="1"/>
    <col min="3849" max="3850" width="8.5" style="412" customWidth="1"/>
    <col min="3851" max="3853" width="9.5" style="412" customWidth="1"/>
    <col min="3854" max="3854" width="9.125" style="412" customWidth="1"/>
    <col min="3855" max="3856" width="8.5" style="412" customWidth="1"/>
    <col min="3857" max="3859" width="9.5" style="412" customWidth="1"/>
    <col min="3860" max="3860" width="9.125" style="412" customWidth="1"/>
    <col min="3861" max="3862" width="8.5" style="412" customWidth="1"/>
    <col min="3863" max="3865" width="9.5" style="412" customWidth="1"/>
    <col min="3866" max="3866" width="9.125" style="412" customWidth="1"/>
    <col min="3867" max="3868" width="8.5" style="412" customWidth="1"/>
    <col min="3869" max="3871" width="9.5" style="412" customWidth="1"/>
    <col min="3872" max="3872" width="9.125" style="412" customWidth="1"/>
    <col min="3873" max="3874" width="8.5" style="412" customWidth="1"/>
    <col min="3875" max="3877" width="9.5" style="412" customWidth="1"/>
    <col min="3878" max="3878" width="9.125" style="412" customWidth="1"/>
    <col min="3879" max="3880" width="8.5" style="412" customWidth="1"/>
    <col min="3881" max="3883" width="9.5" style="412" customWidth="1"/>
    <col min="3884" max="3884" width="9.125" style="412" customWidth="1"/>
    <col min="3885" max="3886" width="8.5" style="412" customWidth="1"/>
    <col min="3887" max="3889" width="9.5" style="412" customWidth="1"/>
    <col min="3890" max="3890" width="9.125" style="412" customWidth="1"/>
    <col min="3891" max="3892" width="8.5" style="412" customWidth="1"/>
    <col min="3893" max="3895" width="9.5" style="412" customWidth="1"/>
    <col min="3896" max="3896" width="9.125" style="412" customWidth="1"/>
    <col min="3897" max="3898" width="8.5" style="412" customWidth="1"/>
    <col min="3899" max="3901" width="9.5" style="412" customWidth="1"/>
    <col min="3902" max="3902" width="9.125" style="412" customWidth="1"/>
    <col min="3903" max="3904" width="8.5" style="412" customWidth="1"/>
    <col min="3905" max="3907" width="9.5" style="412" customWidth="1"/>
    <col min="3908" max="3908" width="9.125" style="412" customWidth="1"/>
    <col min="3909" max="3910" width="8.5" style="412" customWidth="1"/>
    <col min="3911" max="3913" width="9.5" style="412" customWidth="1"/>
    <col min="3914" max="3914" width="11.125" style="412" bestFit="1" customWidth="1"/>
    <col min="3915" max="3915" width="10.375" style="412" bestFit="1" customWidth="1"/>
    <col min="3916" max="3916" width="9.375" style="412" bestFit="1" customWidth="1"/>
    <col min="3917" max="3917" width="10.375" style="412" bestFit="1" customWidth="1"/>
    <col min="3918" max="3918" width="10.375" style="412" customWidth="1"/>
    <col min="3919" max="3919" width="11.125" style="412" bestFit="1" customWidth="1"/>
    <col min="3920" max="3921" width="2.875" style="412" customWidth="1"/>
    <col min="3922" max="4096" width="9" style="412"/>
    <col min="4097" max="4097" width="35" style="412" customWidth="1"/>
    <col min="4098" max="4098" width="9.125" style="412" customWidth="1"/>
    <col min="4099" max="4100" width="8.5" style="412" customWidth="1"/>
    <col min="4101" max="4103" width="9.5" style="412" customWidth="1"/>
    <col min="4104" max="4104" width="9.125" style="412" customWidth="1"/>
    <col min="4105" max="4106" width="8.5" style="412" customWidth="1"/>
    <col min="4107" max="4109" width="9.5" style="412" customWidth="1"/>
    <col min="4110" max="4110" width="9.125" style="412" customWidth="1"/>
    <col min="4111" max="4112" width="8.5" style="412" customWidth="1"/>
    <col min="4113" max="4115" width="9.5" style="412" customWidth="1"/>
    <col min="4116" max="4116" width="9.125" style="412" customWidth="1"/>
    <col min="4117" max="4118" width="8.5" style="412" customWidth="1"/>
    <col min="4119" max="4121" width="9.5" style="412" customWidth="1"/>
    <col min="4122" max="4122" width="9.125" style="412" customWidth="1"/>
    <col min="4123" max="4124" width="8.5" style="412" customWidth="1"/>
    <col min="4125" max="4127" width="9.5" style="412" customWidth="1"/>
    <col min="4128" max="4128" width="9.125" style="412" customWidth="1"/>
    <col min="4129" max="4130" width="8.5" style="412" customWidth="1"/>
    <col min="4131" max="4133" width="9.5" style="412" customWidth="1"/>
    <col min="4134" max="4134" width="9.125" style="412" customWidth="1"/>
    <col min="4135" max="4136" width="8.5" style="412" customWidth="1"/>
    <col min="4137" max="4139" width="9.5" style="412" customWidth="1"/>
    <col min="4140" max="4140" width="9.125" style="412" customWidth="1"/>
    <col min="4141" max="4142" width="8.5" style="412" customWidth="1"/>
    <col min="4143" max="4145" width="9.5" style="412" customWidth="1"/>
    <col min="4146" max="4146" width="9.125" style="412" customWidth="1"/>
    <col min="4147" max="4148" width="8.5" style="412" customWidth="1"/>
    <col min="4149" max="4151" width="9.5" style="412" customWidth="1"/>
    <col min="4152" max="4152" width="9.125" style="412" customWidth="1"/>
    <col min="4153" max="4154" width="8.5" style="412" customWidth="1"/>
    <col min="4155" max="4157" width="9.5" style="412" customWidth="1"/>
    <col min="4158" max="4158" width="9.125" style="412" customWidth="1"/>
    <col min="4159" max="4160" width="8.5" style="412" customWidth="1"/>
    <col min="4161" max="4163" width="9.5" style="412" customWidth="1"/>
    <col min="4164" max="4164" width="9.125" style="412" customWidth="1"/>
    <col min="4165" max="4166" width="8.5" style="412" customWidth="1"/>
    <col min="4167" max="4169" width="9.5" style="412" customWidth="1"/>
    <col min="4170" max="4170" width="11.125" style="412" bestFit="1" customWidth="1"/>
    <col min="4171" max="4171" width="10.375" style="412" bestFit="1" customWidth="1"/>
    <col min="4172" max="4172" width="9.375" style="412" bestFit="1" customWidth="1"/>
    <col min="4173" max="4173" width="10.375" style="412" bestFit="1" customWidth="1"/>
    <col min="4174" max="4174" width="10.375" style="412" customWidth="1"/>
    <col min="4175" max="4175" width="11.125" style="412" bestFit="1" customWidth="1"/>
    <col min="4176" max="4177" width="2.875" style="412" customWidth="1"/>
    <col min="4178" max="4352" width="9" style="412"/>
    <col min="4353" max="4353" width="35" style="412" customWidth="1"/>
    <col min="4354" max="4354" width="9.125" style="412" customWidth="1"/>
    <col min="4355" max="4356" width="8.5" style="412" customWidth="1"/>
    <col min="4357" max="4359" width="9.5" style="412" customWidth="1"/>
    <col min="4360" max="4360" width="9.125" style="412" customWidth="1"/>
    <col min="4361" max="4362" width="8.5" style="412" customWidth="1"/>
    <col min="4363" max="4365" width="9.5" style="412" customWidth="1"/>
    <col min="4366" max="4366" width="9.125" style="412" customWidth="1"/>
    <col min="4367" max="4368" width="8.5" style="412" customWidth="1"/>
    <col min="4369" max="4371" width="9.5" style="412" customWidth="1"/>
    <col min="4372" max="4372" width="9.125" style="412" customWidth="1"/>
    <col min="4373" max="4374" width="8.5" style="412" customWidth="1"/>
    <col min="4375" max="4377" width="9.5" style="412" customWidth="1"/>
    <col min="4378" max="4378" width="9.125" style="412" customWidth="1"/>
    <col min="4379" max="4380" width="8.5" style="412" customWidth="1"/>
    <col min="4381" max="4383" width="9.5" style="412" customWidth="1"/>
    <col min="4384" max="4384" width="9.125" style="412" customWidth="1"/>
    <col min="4385" max="4386" width="8.5" style="412" customWidth="1"/>
    <col min="4387" max="4389" width="9.5" style="412" customWidth="1"/>
    <col min="4390" max="4390" width="9.125" style="412" customWidth="1"/>
    <col min="4391" max="4392" width="8.5" style="412" customWidth="1"/>
    <col min="4393" max="4395" width="9.5" style="412" customWidth="1"/>
    <col min="4396" max="4396" width="9.125" style="412" customWidth="1"/>
    <col min="4397" max="4398" width="8.5" style="412" customWidth="1"/>
    <col min="4399" max="4401" width="9.5" style="412" customWidth="1"/>
    <col min="4402" max="4402" width="9.125" style="412" customWidth="1"/>
    <col min="4403" max="4404" width="8.5" style="412" customWidth="1"/>
    <col min="4405" max="4407" width="9.5" style="412" customWidth="1"/>
    <col min="4408" max="4408" width="9.125" style="412" customWidth="1"/>
    <col min="4409" max="4410" width="8.5" style="412" customWidth="1"/>
    <col min="4411" max="4413" width="9.5" style="412" customWidth="1"/>
    <col min="4414" max="4414" width="9.125" style="412" customWidth="1"/>
    <col min="4415" max="4416" width="8.5" style="412" customWidth="1"/>
    <col min="4417" max="4419" width="9.5" style="412" customWidth="1"/>
    <col min="4420" max="4420" width="9.125" style="412" customWidth="1"/>
    <col min="4421" max="4422" width="8.5" style="412" customWidth="1"/>
    <col min="4423" max="4425" width="9.5" style="412" customWidth="1"/>
    <col min="4426" max="4426" width="11.125" style="412" bestFit="1" customWidth="1"/>
    <col min="4427" max="4427" width="10.375" style="412" bestFit="1" customWidth="1"/>
    <col min="4428" max="4428" width="9.375" style="412" bestFit="1" customWidth="1"/>
    <col min="4429" max="4429" width="10.375" style="412" bestFit="1" customWidth="1"/>
    <col min="4430" max="4430" width="10.375" style="412" customWidth="1"/>
    <col min="4431" max="4431" width="11.125" style="412" bestFit="1" customWidth="1"/>
    <col min="4432" max="4433" width="2.875" style="412" customWidth="1"/>
    <col min="4434" max="4608" width="9" style="412"/>
    <col min="4609" max="4609" width="35" style="412" customWidth="1"/>
    <col min="4610" max="4610" width="9.125" style="412" customWidth="1"/>
    <col min="4611" max="4612" width="8.5" style="412" customWidth="1"/>
    <col min="4613" max="4615" width="9.5" style="412" customWidth="1"/>
    <col min="4616" max="4616" width="9.125" style="412" customWidth="1"/>
    <col min="4617" max="4618" width="8.5" style="412" customWidth="1"/>
    <col min="4619" max="4621" width="9.5" style="412" customWidth="1"/>
    <col min="4622" max="4622" width="9.125" style="412" customWidth="1"/>
    <col min="4623" max="4624" width="8.5" style="412" customWidth="1"/>
    <col min="4625" max="4627" width="9.5" style="412" customWidth="1"/>
    <col min="4628" max="4628" width="9.125" style="412" customWidth="1"/>
    <col min="4629" max="4630" width="8.5" style="412" customWidth="1"/>
    <col min="4631" max="4633" width="9.5" style="412" customWidth="1"/>
    <col min="4634" max="4634" width="9.125" style="412" customWidth="1"/>
    <col min="4635" max="4636" width="8.5" style="412" customWidth="1"/>
    <col min="4637" max="4639" width="9.5" style="412" customWidth="1"/>
    <col min="4640" max="4640" width="9.125" style="412" customWidth="1"/>
    <col min="4641" max="4642" width="8.5" style="412" customWidth="1"/>
    <col min="4643" max="4645" width="9.5" style="412" customWidth="1"/>
    <col min="4646" max="4646" width="9.125" style="412" customWidth="1"/>
    <col min="4647" max="4648" width="8.5" style="412" customWidth="1"/>
    <col min="4649" max="4651" width="9.5" style="412" customWidth="1"/>
    <col min="4652" max="4652" width="9.125" style="412" customWidth="1"/>
    <col min="4653" max="4654" width="8.5" style="412" customWidth="1"/>
    <col min="4655" max="4657" width="9.5" style="412" customWidth="1"/>
    <col min="4658" max="4658" width="9.125" style="412" customWidth="1"/>
    <col min="4659" max="4660" width="8.5" style="412" customWidth="1"/>
    <col min="4661" max="4663" width="9.5" style="412" customWidth="1"/>
    <col min="4664" max="4664" width="9.125" style="412" customWidth="1"/>
    <col min="4665" max="4666" width="8.5" style="412" customWidth="1"/>
    <col min="4667" max="4669" width="9.5" style="412" customWidth="1"/>
    <col min="4670" max="4670" width="9.125" style="412" customWidth="1"/>
    <col min="4671" max="4672" width="8.5" style="412" customWidth="1"/>
    <col min="4673" max="4675" width="9.5" style="412" customWidth="1"/>
    <col min="4676" max="4676" width="9.125" style="412" customWidth="1"/>
    <col min="4677" max="4678" width="8.5" style="412" customWidth="1"/>
    <col min="4679" max="4681" width="9.5" style="412" customWidth="1"/>
    <col min="4682" max="4682" width="11.125" style="412" bestFit="1" customWidth="1"/>
    <col min="4683" max="4683" width="10.375" style="412" bestFit="1" customWidth="1"/>
    <col min="4684" max="4684" width="9.375" style="412" bestFit="1" customWidth="1"/>
    <col min="4685" max="4685" width="10.375" style="412" bestFit="1" customWidth="1"/>
    <col min="4686" max="4686" width="10.375" style="412" customWidth="1"/>
    <col min="4687" max="4687" width="11.125" style="412" bestFit="1" customWidth="1"/>
    <col min="4688" max="4689" width="2.875" style="412" customWidth="1"/>
    <col min="4690" max="4864" width="9" style="412"/>
    <col min="4865" max="4865" width="35" style="412" customWidth="1"/>
    <col min="4866" max="4866" width="9.125" style="412" customWidth="1"/>
    <col min="4867" max="4868" width="8.5" style="412" customWidth="1"/>
    <col min="4869" max="4871" width="9.5" style="412" customWidth="1"/>
    <col min="4872" max="4872" width="9.125" style="412" customWidth="1"/>
    <col min="4873" max="4874" width="8.5" style="412" customWidth="1"/>
    <col min="4875" max="4877" width="9.5" style="412" customWidth="1"/>
    <col min="4878" max="4878" width="9.125" style="412" customWidth="1"/>
    <col min="4879" max="4880" width="8.5" style="412" customWidth="1"/>
    <col min="4881" max="4883" width="9.5" style="412" customWidth="1"/>
    <col min="4884" max="4884" width="9.125" style="412" customWidth="1"/>
    <col min="4885" max="4886" width="8.5" style="412" customWidth="1"/>
    <col min="4887" max="4889" width="9.5" style="412" customWidth="1"/>
    <col min="4890" max="4890" width="9.125" style="412" customWidth="1"/>
    <col min="4891" max="4892" width="8.5" style="412" customWidth="1"/>
    <col min="4893" max="4895" width="9.5" style="412" customWidth="1"/>
    <col min="4896" max="4896" width="9.125" style="412" customWidth="1"/>
    <col min="4897" max="4898" width="8.5" style="412" customWidth="1"/>
    <col min="4899" max="4901" width="9.5" style="412" customWidth="1"/>
    <col min="4902" max="4902" width="9.125" style="412" customWidth="1"/>
    <col min="4903" max="4904" width="8.5" style="412" customWidth="1"/>
    <col min="4905" max="4907" width="9.5" style="412" customWidth="1"/>
    <col min="4908" max="4908" width="9.125" style="412" customWidth="1"/>
    <col min="4909" max="4910" width="8.5" style="412" customWidth="1"/>
    <col min="4911" max="4913" width="9.5" style="412" customWidth="1"/>
    <col min="4914" max="4914" width="9.125" style="412" customWidth="1"/>
    <col min="4915" max="4916" width="8.5" style="412" customWidth="1"/>
    <col min="4917" max="4919" width="9.5" style="412" customWidth="1"/>
    <col min="4920" max="4920" width="9.125" style="412" customWidth="1"/>
    <col min="4921" max="4922" width="8.5" style="412" customWidth="1"/>
    <col min="4923" max="4925" width="9.5" style="412" customWidth="1"/>
    <col min="4926" max="4926" width="9.125" style="412" customWidth="1"/>
    <col min="4927" max="4928" width="8.5" style="412" customWidth="1"/>
    <col min="4929" max="4931" width="9.5" style="412" customWidth="1"/>
    <col min="4932" max="4932" width="9.125" style="412" customWidth="1"/>
    <col min="4933" max="4934" width="8.5" style="412" customWidth="1"/>
    <col min="4935" max="4937" width="9.5" style="412" customWidth="1"/>
    <col min="4938" max="4938" width="11.125" style="412" bestFit="1" customWidth="1"/>
    <col min="4939" max="4939" width="10.375" style="412" bestFit="1" customWidth="1"/>
    <col min="4940" max="4940" width="9.375" style="412" bestFit="1" customWidth="1"/>
    <col min="4941" max="4941" width="10.375" style="412" bestFit="1" customWidth="1"/>
    <col min="4942" max="4942" width="10.375" style="412" customWidth="1"/>
    <col min="4943" max="4943" width="11.125" style="412" bestFit="1" customWidth="1"/>
    <col min="4944" max="4945" width="2.875" style="412" customWidth="1"/>
    <col min="4946" max="5120" width="9" style="412"/>
    <col min="5121" max="5121" width="35" style="412" customWidth="1"/>
    <col min="5122" max="5122" width="9.125" style="412" customWidth="1"/>
    <col min="5123" max="5124" width="8.5" style="412" customWidth="1"/>
    <col min="5125" max="5127" width="9.5" style="412" customWidth="1"/>
    <col min="5128" max="5128" width="9.125" style="412" customWidth="1"/>
    <col min="5129" max="5130" width="8.5" style="412" customWidth="1"/>
    <col min="5131" max="5133" width="9.5" style="412" customWidth="1"/>
    <col min="5134" max="5134" width="9.125" style="412" customWidth="1"/>
    <col min="5135" max="5136" width="8.5" style="412" customWidth="1"/>
    <col min="5137" max="5139" width="9.5" style="412" customWidth="1"/>
    <col min="5140" max="5140" width="9.125" style="412" customWidth="1"/>
    <col min="5141" max="5142" width="8.5" style="412" customWidth="1"/>
    <col min="5143" max="5145" width="9.5" style="412" customWidth="1"/>
    <col min="5146" max="5146" width="9.125" style="412" customWidth="1"/>
    <col min="5147" max="5148" width="8.5" style="412" customWidth="1"/>
    <col min="5149" max="5151" width="9.5" style="412" customWidth="1"/>
    <col min="5152" max="5152" width="9.125" style="412" customWidth="1"/>
    <col min="5153" max="5154" width="8.5" style="412" customWidth="1"/>
    <col min="5155" max="5157" width="9.5" style="412" customWidth="1"/>
    <col min="5158" max="5158" width="9.125" style="412" customWidth="1"/>
    <col min="5159" max="5160" width="8.5" style="412" customWidth="1"/>
    <col min="5161" max="5163" width="9.5" style="412" customWidth="1"/>
    <col min="5164" max="5164" width="9.125" style="412" customWidth="1"/>
    <col min="5165" max="5166" width="8.5" style="412" customWidth="1"/>
    <col min="5167" max="5169" width="9.5" style="412" customWidth="1"/>
    <col min="5170" max="5170" width="9.125" style="412" customWidth="1"/>
    <col min="5171" max="5172" width="8.5" style="412" customWidth="1"/>
    <col min="5173" max="5175" width="9.5" style="412" customWidth="1"/>
    <col min="5176" max="5176" width="9.125" style="412" customWidth="1"/>
    <col min="5177" max="5178" width="8.5" style="412" customWidth="1"/>
    <col min="5179" max="5181" width="9.5" style="412" customWidth="1"/>
    <col min="5182" max="5182" width="9.125" style="412" customWidth="1"/>
    <col min="5183" max="5184" width="8.5" style="412" customWidth="1"/>
    <col min="5185" max="5187" width="9.5" style="412" customWidth="1"/>
    <col min="5188" max="5188" width="9.125" style="412" customWidth="1"/>
    <col min="5189" max="5190" width="8.5" style="412" customWidth="1"/>
    <col min="5191" max="5193" width="9.5" style="412" customWidth="1"/>
    <col min="5194" max="5194" width="11.125" style="412" bestFit="1" customWidth="1"/>
    <col min="5195" max="5195" width="10.375" style="412" bestFit="1" customWidth="1"/>
    <col min="5196" max="5196" width="9.375" style="412" bestFit="1" customWidth="1"/>
    <col min="5197" max="5197" width="10.375" style="412" bestFit="1" customWidth="1"/>
    <col min="5198" max="5198" width="10.375" style="412" customWidth="1"/>
    <col min="5199" max="5199" width="11.125" style="412" bestFit="1" customWidth="1"/>
    <col min="5200" max="5201" width="2.875" style="412" customWidth="1"/>
    <col min="5202" max="5376" width="9" style="412"/>
    <col min="5377" max="5377" width="35" style="412" customWidth="1"/>
    <col min="5378" max="5378" width="9.125" style="412" customWidth="1"/>
    <col min="5379" max="5380" width="8.5" style="412" customWidth="1"/>
    <col min="5381" max="5383" width="9.5" style="412" customWidth="1"/>
    <col min="5384" max="5384" width="9.125" style="412" customWidth="1"/>
    <col min="5385" max="5386" width="8.5" style="412" customWidth="1"/>
    <col min="5387" max="5389" width="9.5" style="412" customWidth="1"/>
    <col min="5390" max="5390" width="9.125" style="412" customWidth="1"/>
    <col min="5391" max="5392" width="8.5" style="412" customWidth="1"/>
    <col min="5393" max="5395" width="9.5" style="412" customWidth="1"/>
    <col min="5396" max="5396" width="9.125" style="412" customWidth="1"/>
    <col min="5397" max="5398" width="8.5" style="412" customWidth="1"/>
    <col min="5399" max="5401" width="9.5" style="412" customWidth="1"/>
    <col min="5402" max="5402" width="9.125" style="412" customWidth="1"/>
    <col min="5403" max="5404" width="8.5" style="412" customWidth="1"/>
    <col min="5405" max="5407" width="9.5" style="412" customWidth="1"/>
    <col min="5408" max="5408" width="9.125" style="412" customWidth="1"/>
    <col min="5409" max="5410" width="8.5" style="412" customWidth="1"/>
    <col min="5411" max="5413" width="9.5" style="412" customWidth="1"/>
    <col min="5414" max="5414" width="9.125" style="412" customWidth="1"/>
    <col min="5415" max="5416" width="8.5" style="412" customWidth="1"/>
    <col min="5417" max="5419" width="9.5" style="412" customWidth="1"/>
    <col min="5420" max="5420" width="9.125" style="412" customWidth="1"/>
    <col min="5421" max="5422" width="8.5" style="412" customWidth="1"/>
    <col min="5423" max="5425" width="9.5" style="412" customWidth="1"/>
    <col min="5426" max="5426" width="9.125" style="412" customWidth="1"/>
    <col min="5427" max="5428" width="8.5" style="412" customWidth="1"/>
    <col min="5429" max="5431" width="9.5" style="412" customWidth="1"/>
    <col min="5432" max="5432" width="9.125" style="412" customWidth="1"/>
    <col min="5433" max="5434" width="8.5" style="412" customWidth="1"/>
    <col min="5435" max="5437" width="9.5" style="412" customWidth="1"/>
    <col min="5438" max="5438" width="9.125" style="412" customWidth="1"/>
    <col min="5439" max="5440" width="8.5" style="412" customWidth="1"/>
    <col min="5441" max="5443" width="9.5" style="412" customWidth="1"/>
    <col min="5444" max="5444" width="9.125" style="412" customWidth="1"/>
    <col min="5445" max="5446" width="8.5" style="412" customWidth="1"/>
    <col min="5447" max="5449" width="9.5" style="412" customWidth="1"/>
    <col min="5450" max="5450" width="11.125" style="412" bestFit="1" customWidth="1"/>
    <col min="5451" max="5451" width="10.375" style="412" bestFit="1" customWidth="1"/>
    <col min="5452" max="5452" width="9.375" style="412" bestFit="1" customWidth="1"/>
    <col min="5453" max="5453" width="10.375" style="412" bestFit="1" customWidth="1"/>
    <col min="5454" max="5454" width="10.375" style="412" customWidth="1"/>
    <col min="5455" max="5455" width="11.125" style="412" bestFit="1" customWidth="1"/>
    <col min="5456" max="5457" width="2.875" style="412" customWidth="1"/>
    <col min="5458" max="5632" width="9" style="412"/>
    <col min="5633" max="5633" width="35" style="412" customWidth="1"/>
    <col min="5634" max="5634" width="9.125" style="412" customWidth="1"/>
    <col min="5635" max="5636" width="8.5" style="412" customWidth="1"/>
    <col min="5637" max="5639" width="9.5" style="412" customWidth="1"/>
    <col min="5640" max="5640" width="9.125" style="412" customWidth="1"/>
    <col min="5641" max="5642" width="8.5" style="412" customWidth="1"/>
    <col min="5643" max="5645" width="9.5" style="412" customWidth="1"/>
    <col min="5646" max="5646" width="9.125" style="412" customWidth="1"/>
    <col min="5647" max="5648" width="8.5" style="412" customWidth="1"/>
    <col min="5649" max="5651" width="9.5" style="412" customWidth="1"/>
    <col min="5652" max="5652" width="9.125" style="412" customWidth="1"/>
    <col min="5653" max="5654" width="8.5" style="412" customWidth="1"/>
    <col min="5655" max="5657" width="9.5" style="412" customWidth="1"/>
    <col min="5658" max="5658" width="9.125" style="412" customWidth="1"/>
    <col min="5659" max="5660" width="8.5" style="412" customWidth="1"/>
    <col min="5661" max="5663" width="9.5" style="412" customWidth="1"/>
    <col min="5664" max="5664" width="9.125" style="412" customWidth="1"/>
    <col min="5665" max="5666" width="8.5" style="412" customWidth="1"/>
    <col min="5667" max="5669" width="9.5" style="412" customWidth="1"/>
    <col min="5670" max="5670" width="9.125" style="412" customWidth="1"/>
    <col min="5671" max="5672" width="8.5" style="412" customWidth="1"/>
    <col min="5673" max="5675" width="9.5" style="412" customWidth="1"/>
    <col min="5676" max="5676" width="9.125" style="412" customWidth="1"/>
    <col min="5677" max="5678" width="8.5" style="412" customWidth="1"/>
    <col min="5679" max="5681" width="9.5" style="412" customWidth="1"/>
    <col min="5682" max="5682" width="9.125" style="412" customWidth="1"/>
    <col min="5683" max="5684" width="8.5" style="412" customWidth="1"/>
    <col min="5685" max="5687" width="9.5" style="412" customWidth="1"/>
    <col min="5688" max="5688" width="9.125" style="412" customWidth="1"/>
    <col min="5689" max="5690" width="8.5" style="412" customWidth="1"/>
    <col min="5691" max="5693" width="9.5" style="412" customWidth="1"/>
    <col min="5694" max="5694" width="9.125" style="412" customWidth="1"/>
    <col min="5695" max="5696" width="8.5" style="412" customWidth="1"/>
    <col min="5697" max="5699" width="9.5" style="412" customWidth="1"/>
    <col min="5700" max="5700" width="9.125" style="412" customWidth="1"/>
    <col min="5701" max="5702" width="8.5" style="412" customWidth="1"/>
    <col min="5703" max="5705" width="9.5" style="412" customWidth="1"/>
    <col min="5706" max="5706" width="11.125" style="412" bestFit="1" customWidth="1"/>
    <col min="5707" max="5707" width="10.375" style="412" bestFit="1" customWidth="1"/>
    <col min="5708" max="5708" width="9.375" style="412" bestFit="1" customWidth="1"/>
    <col min="5709" max="5709" width="10.375" style="412" bestFit="1" customWidth="1"/>
    <col min="5710" max="5710" width="10.375" style="412" customWidth="1"/>
    <col min="5711" max="5711" width="11.125" style="412" bestFit="1" customWidth="1"/>
    <col min="5712" max="5713" width="2.875" style="412" customWidth="1"/>
    <col min="5714" max="5888" width="9" style="412"/>
    <col min="5889" max="5889" width="35" style="412" customWidth="1"/>
    <col min="5890" max="5890" width="9.125" style="412" customWidth="1"/>
    <col min="5891" max="5892" width="8.5" style="412" customWidth="1"/>
    <col min="5893" max="5895" width="9.5" style="412" customWidth="1"/>
    <col min="5896" max="5896" width="9.125" style="412" customWidth="1"/>
    <col min="5897" max="5898" width="8.5" style="412" customWidth="1"/>
    <col min="5899" max="5901" width="9.5" style="412" customWidth="1"/>
    <col min="5902" max="5902" width="9.125" style="412" customWidth="1"/>
    <col min="5903" max="5904" width="8.5" style="412" customWidth="1"/>
    <col min="5905" max="5907" width="9.5" style="412" customWidth="1"/>
    <col min="5908" max="5908" width="9.125" style="412" customWidth="1"/>
    <col min="5909" max="5910" width="8.5" style="412" customWidth="1"/>
    <col min="5911" max="5913" width="9.5" style="412" customWidth="1"/>
    <col min="5914" max="5914" width="9.125" style="412" customWidth="1"/>
    <col min="5915" max="5916" width="8.5" style="412" customWidth="1"/>
    <col min="5917" max="5919" width="9.5" style="412" customWidth="1"/>
    <col min="5920" max="5920" width="9.125" style="412" customWidth="1"/>
    <col min="5921" max="5922" width="8.5" style="412" customWidth="1"/>
    <col min="5923" max="5925" width="9.5" style="412" customWidth="1"/>
    <col min="5926" max="5926" width="9.125" style="412" customWidth="1"/>
    <col min="5927" max="5928" width="8.5" style="412" customWidth="1"/>
    <col min="5929" max="5931" width="9.5" style="412" customWidth="1"/>
    <col min="5932" max="5932" width="9.125" style="412" customWidth="1"/>
    <col min="5933" max="5934" width="8.5" style="412" customWidth="1"/>
    <col min="5935" max="5937" width="9.5" style="412" customWidth="1"/>
    <col min="5938" max="5938" width="9.125" style="412" customWidth="1"/>
    <col min="5939" max="5940" width="8.5" style="412" customWidth="1"/>
    <col min="5941" max="5943" width="9.5" style="412" customWidth="1"/>
    <col min="5944" max="5944" width="9.125" style="412" customWidth="1"/>
    <col min="5945" max="5946" width="8.5" style="412" customWidth="1"/>
    <col min="5947" max="5949" width="9.5" style="412" customWidth="1"/>
    <col min="5950" max="5950" width="9.125" style="412" customWidth="1"/>
    <col min="5951" max="5952" width="8.5" style="412" customWidth="1"/>
    <col min="5953" max="5955" width="9.5" style="412" customWidth="1"/>
    <col min="5956" max="5956" width="9.125" style="412" customWidth="1"/>
    <col min="5957" max="5958" width="8.5" style="412" customWidth="1"/>
    <col min="5959" max="5961" width="9.5" style="412" customWidth="1"/>
    <col min="5962" max="5962" width="11.125" style="412" bestFit="1" customWidth="1"/>
    <col min="5963" max="5963" width="10.375" style="412" bestFit="1" customWidth="1"/>
    <col min="5964" max="5964" width="9.375" style="412" bestFit="1" customWidth="1"/>
    <col min="5965" max="5965" width="10.375" style="412" bestFit="1" customWidth="1"/>
    <col min="5966" max="5966" width="10.375" style="412" customWidth="1"/>
    <col min="5967" max="5967" width="11.125" style="412" bestFit="1" customWidth="1"/>
    <col min="5968" max="5969" width="2.875" style="412" customWidth="1"/>
    <col min="5970" max="6144" width="9" style="412"/>
    <col min="6145" max="6145" width="35" style="412" customWidth="1"/>
    <col min="6146" max="6146" width="9.125" style="412" customWidth="1"/>
    <col min="6147" max="6148" width="8.5" style="412" customWidth="1"/>
    <col min="6149" max="6151" width="9.5" style="412" customWidth="1"/>
    <col min="6152" max="6152" width="9.125" style="412" customWidth="1"/>
    <col min="6153" max="6154" width="8.5" style="412" customWidth="1"/>
    <col min="6155" max="6157" width="9.5" style="412" customWidth="1"/>
    <col min="6158" max="6158" width="9.125" style="412" customWidth="1"/>
    <col min="6159" max="6160" width="8.5" style="412" customWidth="1"/>
    <col min="6161" max="6163" width="9.5" style="412" customWidth="1"/>
    <col min="6164" max="6164" width="9.125" style="412" customWidth="1"/>
    <col min="6165" max="6166" width="8.5" style="412" customWidth="1"/>
    <col min="6167" max="6169" width="9.5" style="412" customWidth="1"/>
    <col min="6170" max="6170" width="9.125" style="412" customWidth="1"/>
    <col min="6171" max="6172" width="8.5" style="412" customWidth="1"/>
    <col min="6173" max="6175" width="9.5" style="412" customWidth="1"/>
    <col min="6176" max="6176" width="9.125" style="412" customWidth="1"/>
    <col min="6177" max="6178" width="8.5" style="412" customWidth="1"/>
    <col min="6179" max="6181" width="9.5" style="412" customWidth="1"/>
    <col min="6182" max="6182" width="9.125" style="412" customWidth="1"/>
    <col min="6183" max="6184" width="8.5" style="412" customWidth="1"/>
    <col min="6185" max="6187" width="9.5" style="412" customWidth="1"/>
    <col min="6188" max="6188" width="9.125" style="412" customWidth="1"/>
    <col min="6189" max="6190" width="8.5" style="412" customWidth="1"/>
    <col min="6191" max="6193" width="9.5" style="412" customWidth="1"/>
    <col min="6194" max="6194" width="9.125" style="412" customWidth="1"/>
    <col min="6195" max="6196" width="8.5" style="412" customWidth="1"/>
    <col min="6197" max="6199" width="9.5" style="412" customWidth="1"/>
    <col min="6200" max="6200" width="9.125" style="412" customWidth="1"/>
    <col min="6201" max="6202" width="8.5" style="412" customWidth="1"/>
    <col min="6203" max="6205" width="9.5" style="412" customWidth="1"/>
    <col min="6206" max="6206" width="9.125" style="412" customWidth="1"/>
    <col min="6207" max="6208" width="8.5" style="412" customWidth="1"/>
    <col min="6209" max="6211" width="9.5" style="412" customWidth="1"/>
    <col min="6212" max="6212" width="9.125" style="412" customWidth="1"/>
    <col min="6213" max="6214" width="8.5" style="412" customWidth="1"/>
    <col min="6215" max="6217" width="9.5" style="412" customWidth="1"/>
    <col min="6218" max="6218" width="11.125" style="412" bestFit="1" customWidth="1"/>
    <col min="6219" max="6219" width="10.375" style="412" bestFit="1" customWidth="1"/>
    <col min="6220" max="6220" width="9.375" style="412" bestFit="1" customWidth="1"/>
    <col min="6221" max="6221" width="10.375" style="412" bestFit="1" customWidth="1"/>
    <col min="6222" max="6222" width="10.375" style="412" customWidth="1"/>
    <col min="6223" max="6223" width="11.125" style="412" bestFit="1" customWidth="1"/>
    <col min="6224" max="6225" width="2.875" style="412" customWidth="1"/>
    <col min="6226" max="6400" width="9" style="412"/>
    <col min="6401" max="6401" width="35" style="412" customWidth="1"/>
    <col min="6402" max="6402" width="9.125" style="412" customWidth="1"/>
    <col min="6403" max="6404" width="8.5" style="412" customWidth="1"/>
    <col min="6405" max="6407" width="9.5" style="412" customWidth="1"/>
    <col min="6408" max="6408" width="9.125" style="412" customWidth="1"/>
    <col min="6409" max="6410" width="8.5" style="412" customWidth="1"/>
    <col min="6411" max="6413" width="9.5" style="412" customWidth="1"/>
    <col min="6414" max="6414" width="9.125" style="412" customWidth="1"/>
    <col min="6415" max="6416" width="8.5" style="412" customWidth="1"/>
    <col min="6417" max="6419" width="9.5" style="412" customWidth="1"/>
    <col min="6420" max="6420" width="9.125" style="412" customWidth="1"/>
    <col min="6421" max="6422" width="8.5" style="412" customWidth="1"/>
    <col min="6423" max="6425" width="9.5" style="412" customWidth="1"/>
    <col min="6426" max="6426" width="9.125" style="412" customWidth="1"/>
    <col min="6427" max="6428" width="8.5" style="412" customWidth="1"/>
    <col min="6429" max="6431" width="9.5" style="412" customWidth="1"/>
    <col min="6432" max="6432" width="9.125" style="412" customWidth="1"/>
    <col min="6433" max="6434" width="8.5" style="412" customWidth="1"/>
    <col min="6435" max="6437" width="9.5" style="412" customWidth="1"/>
    <col min="6438" max="6438" width="9.125" style="412" customWidth="1"/>
    <col min="6439" max="6440" width="8.5" style="412" customWidth="1"/>
    <col min="6441" max="6443" width="9.5" style="412" customWidth="1"/>
    <col min="6444" max="6444" width="9.125" style="412" customWidth="1"/>
    <col min="6445" max="6446" width="8.5" style="412" customWidth="1"/>
    <col min="6447" max="6449" width="9.5" style="412" customWidth="1"/>
    <col min="6450" max="6450" width="9.125" style="412" customWidth="1"/>
    <col min="6451" max="6452" width="8.5" style="412" customWidth="1"/>
    <col min="6453" max="6455" width="9.5" style="412" customWidth="1"/>
    <col min="6456" max="6456" width="9.125" style="412" customWidth="1"/>
    <col min="6457" max="6458" width="8.5" style="412" customWidth="1"/>
    <col min="6459" max="6461" width="9.5" style="412" customWidth="1"/>
    <col min="6462" max="6462" width="9.125" style="412" customWidth="1"/>
    <col min="6463" max="6464" width="8.5" style="412" customWidth="1"/>
    <col min="6465" max="6467" width="9.5" style="412" customWidth="1"/>
    <col min="6468" max="6468" width="9.125" style="412" customWidth="1"/>
    <col min="6469" max="6470" width="8.5" style="412" customWidth="1"/>
    <col min="6471" max="6473" width="9.5" style="412" customWidth="1"/>
    <col min="6474" max="6474" width="11.125" style="412" bestFit="1" customWidth="1"/>
    <col min="6475" max="6475" width="10.375" style="412" bestFit="1" customWidth="1"/>
    <col min="6476" max="6476" width="9.375" style="412" bestFit="1" customWidth="1"/>
    <col min="6477" max="6477" width="10.375" style="412" bestFit="1" customWidth="1"/>
    <col min="6478" max="6478" width="10.375" style="412" customWidth="1"/>
    <col min="6479" max="6479" width="11.125" style="412" bestFit="1" customWidth="1"/>
    <col min="6480" max="6481" width="2.875" style="412" customWidth="1"/>
    <col min="6482" max="6656" width="9" style="412"/>
    <col min="6657" max="6657" width="35" style="412" customWidth="1"/>
    <col min="6658" max="6658" width="9.125" style="412" customWidth="1"/>
    <col min="6659" max="6660" width="8.5" style="412" customWidth="1"/>
    <col min="6661" max="6663" width="9.5" style="412" customWidth="1"/>
    <col min="6664" max="6664" width="9.125" style="412" customWidth="1"/>
    <col min="6665" max="6666" width="8.5" style="412" customWidth="1"/>
    <col min="6667" max="6669" width="9.5" style="412" customWidth="1"/>
    <col min="6670" max="6670" width="9.125" style="412" customWidth="1"/>
    <col min="6671" max="6672" width="8.5" style="412" customWidth="1"/>
    <col min="6673" max="6675" width="9.5" style="412" customWidth="1"/>
    <col min="6676" max="6676" width="9.125" style="412" customWidth="1"/>
    <col min="6677" max="6678" width="8.5" style="412" customWidth="1"/>
    <col min="6679" max="6681" width="9.5" style="412" customWidth="1"/>
    <col min="6682" max="6682" width="9.125" style="412" customWidth="1"/>
    <col min="6683" max="6684" width="8.5" style="412" customWidth="1"/>
    <col min="6685" max="6687" width="9.5" style="412" customWidth="1"/>
    <col min="6688" max="6688" width="9.125" style="412" customWidth="1"/>
    <col min="6689" max="6690" width="8.5" style="412" customWidth="1"/>
    <col min="6691" max="6693" width="9.5" style="412" customWidth="1"/>
    <col min="6694" max="6694" width="9.125" style="412" customWidth="1"/>
    <col min="6695" max="6696" width="8.5" style="412" customWidth="1"/>
    <col min="6697" max="6699" width="9.5" style="412" customWidth="1"/>
    <col min="6700" max="6700" width="9.125" style="412" customWidth="1"/>
    <col min="6701" max="6702" width="8.5" style="412" customWidth="1"/>
    <col min="6703" max="6705" width="9.5" style="412" customWidth="1"/>
    <col min="6706" max="6706" width="9.125" style="412" customWidth="1"/>
    <col min="6707" max="6708" width="8.5" style="412" customWidth="1"/>
    <col min="6709" max="6711" width="9.5" style="412" customWidth="1"/>
    <col min="6712" max="6712" width="9.125" style="412" customWidth="1"/>
    <col min="6713" max="6714" width="8.5" style="412" customWidth="1"/>
    <col min="6715" max="6717" width="9.5" style="412" customWidth="1"/>
    <col min="6718" max="6718" width="9.125" style="412" customWidth="1"/>
    <col min="6719" max="6720" width="8.5" style="412" customWidth="1"/>
    <col min="6721" max="6723" width="9.5" style="412" customWidth="1"/>
    <col min="6724" max="6724" width="9.125" style="412" customWidth="1"/>
    <col min="6725" max="6726" width="8.5" style="412" customWidth="1"/>
    <col min="6727" max="6729" width="9.5" style="412" customWidth="1"/>
    <col min="6730" max="6730" width="11.125" style="412" bestFit="1" customWidth="1"/>
    <col min="6731" max="6731" width="10.375" style="412" bestFit="1" customWidth="1"/>
    <col min="6732" max="6732" width="9.375" style="412" bestFit="1" customWidth="1"/>
    <col min="6733" max="6733" width="10.375" style="412" bestFit="1" customWidth="1"/>
    <col min="6734" max="6734" width="10.375" style="412" customWidth="1"/>
    <col min="6735" max="6735" width="11.125" style="412" bestFit="1" customWidth="1"/>
    <col min="6736" max="6737" width="2.875" style="412" customWidth="1"/>
    <col min="6738" max="6912" width="9" style="412"/>
    <col min="6913" max="6913" width="35" style="412" customWidth="1"/>
    <col min="6914" max="6914" width="9.125" style="412" customWidth="1"/>
    <col min="6915" max="6916" width="8.5" style="412" customWidth="1"/>
    <col min="6917" max="6919" width="9.5" style="412" customWidth="1"/>
    <col min="6920" max="6920" width="9.125" style="412" customWidth="1"/>
    <col min="6921" max="6922" width="8.5" style="412" customWidth="1"/>
    <col min="6923" max="6925" width="9.5" style="412" customWidth="1"/>
    <col min="6926" max="6926" width="9.125" style="412" customWidth="1"/>
    <col min="6927" max="6928" width="8.5" style="412" customWidth="1"/>
    <col min="6929" max="6931" width="9.5" style="412" customWidth="1"/>
    <col min="6932" max="6932" width="9.125" style="412" customWidth="1"/>
    <col min="6933" max="6934" width="8.5" style="412" customWidth="1"/>
    <col min="6935" max="6937" width="9.5" style="412" customWidth="1"/>
    <col min="6938" max="6938" width="9.125" style="412" customWidth="1"/>
    <col min="6939" max="6940" width="8.5" style="412" customWidth="1"/>
    <col min="6941" max="6943" width="9.5" style="412" customWidth="1"/>
    <col min="6944" max="6944" width="9.125" style="412" customWidth="1"/>
    <col min="6945" max="6946" width="8.5" style="412" customWidth="1"/>
    <col min="6947" max="6949" width="9.5" style="412" customWidth="1"/>
    <col min="6950" max="6950" width="9.125" style="412" customWidth="1"/>
    <col min="6951" max="6952" width="8.5" style="412" customWidth="1"/>
    <col min="6953" max="6955" width="9.5" style="412" customWidth="1"/>
    <col min="6956" max="6956" width="9.125" style="412" customWidth="1"/>
    <col min="6957" max="6958" width="8.5" style="412" customWidth="1"/>
    <col min="6959" max="6961" width="9.5" style="412" customWidth="1"/>
    <col min="6962" max="6962" width="9.125" style="412" customWidth="1"/>
    <col min="6963" max="6964" width="8.5" style="412" customWidth="1"/>
    <col min="6965" max="6967" width="9.5" style="412" customWidth="1"/>
    <col min="6968" max="6968" width="9.125" style="412" customWidth="1"/>
    <col min="6969" max="6970" width="8.5" style="412" customWidth="1"/>
    <col min="6971" max="6973" width="9.5" style="412" customWidth="1"/>
    <col min="6974" max="6974" width="9.125" style="412" customWidth="1"/>
    <col min="6975" max="6976" width="8.5" style="412" customWidth="1"/>
    <col min="6977" max="6979" width="9.5" style="412" customWidth="1"/>
    <col min="6980" max="6980" width="9.125" style="412" customWidth="1"/>
    <col min="6981" max="6982" width="8.5" style="412" customWidth="1"/>
    <col min="6983" max="6985" width="9.5" style="412" customWidth="1"/>
    <col min="6986" max="6986" width="11.125" style="412" bestFit="1" customWidth="1"/>
    <col min="6987" max="6987" width="10.375" style="412" bestFit="1" customWidth="1"/>
    <col min="6988" max="6988" width="9.375" style="412" bestFit="1" customWidth="1"/>
    <col min="6989" max="6989" width="10.375" style="412" bestFit="1" customWidth="1"/>
    <col min="6990" max="6990" width="10.375" style="412" customWidth="1"/>
    <col min="6991" max="6991" width="11.125" style="412" bestFit="1" customWidth="1"/>
    <col min="6992" max="6993" width="2.875" style="412" customWidth="1"/>
    <col min="6994" max="7168" width="9" style="412"/>
    <col min="7169" max="7169" width="35" style="412" customWidth="1"/>
    <col min="7170" max="7170" width="9.125" style="412" customWidth="1"/>
    <col min="7171" max="7172" width="8.5" style="412" customWidth="1"/>
    <col min="7173" max="7175" width="9.5" style="412" customWidth="1"/>
    <col min="7176" max="7176" width="9.125" style="412" customWidth="1"/>
    <col min="7177" max="7178" width="8.5" style="412" customWidth="1"/>
    <col min="7179" max="7181" width="9.5" style="412" customWidth="1"/>
    <col min="7182" max="7182" width="9.125" style="412" customWidth="1"/>
    <col min="7183" max="7184" width="8.5" style="412" customWidth="1"/>
    <col min="7185" max="7187" width="9.5" style="412" customWidth="1"/>
    <col min="7188" max="7188" width="9.125" style="412" customWidth="1"/>
    <col min="7189" max="7190" width="8.5" style="412" customWidth="1"/>
    <col min="7191" max="7193" width="9.5" style="412" customWidth="1"/>
    <col min="7194" max="7194" width="9.125" style="412" customWidth="1"/>
    <col min="7195" max="7196" width="8.5" style="412" customWidth="1"/>
    <col min="7197" max="7199" width="9.5" style="412" customWidth="1"/>
    <col min="7200" max="7200" width="9.125" style="412" customWidth="1"/>
    <col min="7201" max="7202" width="8.5" style="412" customWidth="1"/>
    <col min="7203" max="7205" width="9.5" style="412" customWidth="1"/>
    <col min="7206" max="7206" width="9.125" style="412" customWidth="1"/>
    <col min="7207" max="7208" width="8.5" style="412" customWidth="1"/>
    <col min="7209" max="7211" width="9.5" style="412" customWidth="1"/>
    <col min="7212" max="7212" width="9.125" style="412" customWidth="1"/>
    <col min="7213" max="7214" width="8.5" style="412" customWidth="1"/>
    <col min="7215" max="7217" width="9.5" style="412" customWidth="1"/>
    <col min="7218" max="7218" width="9.125" style="412" customWidth="1"/>
    <col min="7219" max="7220" width="8.5" style="412" customWidth="1"/>
    <col min="7221" max="7223" width="9.5" style="412" customWidth="1"/>
    <col min="7224" max="7224" width="9.125" style="412" customWidth="1"/>
    <col min="7225" max="7226" width="8.5" style="412" customWidth="1"/>
    <col min="7227" max="7229" width="9.5" style="412" customWidth="1"/>
    <col min="7230" max="7230" width="9.125" style="412" customWidth="1"/>
    <col min="7231" max="7232" width="8.5" style="412" customWidth="1"/>
    <col min="7233" max="7235" width="9.5" style="412" customWidth="1"/>
    <col min="7236" max="7236" width="9.125" style="412" customWidth="1"/>
    <col min="7237" max="7238" width="8.5" style="412" customWidth="1"/>
    <col min="7239" max="7241" width="9.5" style="412" customWidth="1"/>
    <col min="7242" max="7242" width="11.125" style="412" bestFit="1" customWidth="1"/>
    <col min="7243" max="7243" width="10.375" style="412" bestFit="1" customWidth="1"/>
    <col min="7244" max="7244" width="9.375" style="412" bestFit="1" customWidth="1"/>
    <col min="7245" max="7245" width="10.375" style="412" bestFit="1" customWidth="1"/>
    <col min="7246" max="7246" width="10.375" style="412" customWidth="1"/>
    <col min="7247" max="7247" width="11.125" style="412" bestFit="1" customWidth="1"/>
    <col min="7248" max="7249" width="2.875" style="412" customWidth="1"/>
    <col min="7250" max="7424" width="9" style="412"/>
    <col min="7425" max="7425" width="35" style="412" customWidth="1"/>
    <col min="7426" max="7426" width="9.125" style="412" customWidth="1"/>
    <col min="7427" max="7428" width="8.5" style="412" customWidth="1"/>
    <col min="7429" max="7431" width="9.5" style="412" customWidth="1"/>
    <col min="7432" max="7432" width="9.125" style="412" customWidth="1"/>
    <col min="7433" max="7434" width="8.5" style="412" customWidth="1"/>
    <col min="7435" max="7437" width="9.5" style="412" customWidth="1"/>
    <col min="7438" max="7438" width="9.125" style="412" customWidth="1"/>
    <col min="7439" max="7440" width="8.5" style="412" customWidth="1"/>
    <col min="7441" max="7443" width="9.5" style="412" customWidth="1"/>
    <col min="7444" max="7444" width="9.125" style="412" customWidth="1"/>
    <col min="7445" max="7446" width="8.5" style="412" customWidth="1"/>
    <col min="7447" max="7449" width="9.5" style="412" customWidth="1"/>
    <col min="7450" max="7450" width="9.125" style="412" customWidth="1"/>
    <col min="7451" max="7452" width="8.5" style="412" customWidth="1"/>
    <col min="7453" max="7455" width="9.5" style="412" customWidth="1"/>
    <col min="7456" max="7456" width="9.125" style="412" customWidth="1"/>
    <col min="7457" max="7458" width="8.5" style="412" customWidth="1"/>
    <col min="7459" max="7461" width="9.5" style="412" customWidth="1"/>
    <col min="7462" max="7462" width="9.125" style="412" customWidth="1"/>
    <col min="7463" max="7464" width="8.5" style="412" customWidth="1"/>
    <col min="7465" max="7467" width="9.5" style="412" customWidth="1"/>
    <col min="7468" max="7468" width="9.125" style="412" customWidth="1"/>
    <col min="7469" max="7470" width="8.5" style="412" customWidth="1"/>
    <col min="7471" max="7473" width="9.5" style="412" customWidth="1"/>
    <col min="7474" max="7474" width="9.125" style="412" customWidth="1"/>
    <col min="7475" max="7476" width="8.5" style="412" customWidth="1"/>
    <col min="7477" max="7479" width="9.5" style="412" customWidth="1"/>
    <col min="7480" max="7480" width="9.125" style="412" customWidth="1"/>
    <col min="7481" max="7482" width="8.5" style="412" customWidth="1"/>
    <col min="7483" max="7485" width="9.5" style="412" customWidth="1"/>
    <col min="7486" max="7486" width="9.125" style="412" customWidth="1"/>
    <col min="7487" max="7488" width="8.5" style="412" customWidth="1"/>
    <col min="7489" max="7491" width="9.5" style="412" customWidth="1"/>
    <col min="7492" max="7492" width="9.125" style="412" customWidth="1"/>
    <col min="7493" max="7494" width="8.5" style="412" customWidth="1"/>
    <col min="7495" max="7497" width="9.5" style="412" customWidth="1"/>
    <col min="7498" max="7498" width="11.125" style="412" bestFit="1" customWidth="1"/>
    <col min="7499" max="7499" width="10.375" style="412" bestFit="1" customWidth="1"/>
    <col min="7500" max="7500" width="9.375" style="412" bestFit="1" customWidth="1"/>
    <col min="7501" max="7501" width="10.375" style="412" bestFit="1" customWidth="1"/>
    <col min="7502" max="7502" width="10.375" style="412" customWidth="1"/>
    <col min="7503" max="7503" width="11.125" style="412" bestFit="1" customWidth="1"/>
    <col min="7504" max="7505" width="2.875" style="412" customWidth="1"/>
    <col min="7506" max="7680" width="9" style="412"/>
    <col min="7681" max="7681" width="35" style="412" customWidth="1"/>
    <col min="7682" max="7682" width="9.125" style="412" customWidth="1"/>
    <col min="7683" max="7684" width="8.5" style="412" customWidth="1"/>
    <col min="7685" max="7687" width="9.5" style="412" customWidth="1"/>
    <col min="7688" max="7688" width="9.125" style="412" customWidth="1"/>
    <col min="7689" max="7690" width="8.5" style="412" customWidth="1"/>
    <col min="7691" max="7693" width="9.5" style="412" customWidth="1"/>
    <col min="7694" max="7694" width="9.125" style="412" customWidth="1"/>
    <col min="7695" max="7696" width="8.5" style="412" customWidth="1"/>
    <col min="7697" max="7699" width="9.5" style="412" customWidth="1"/>
    <col min="7700" max="7700" width="9.125" style="412" customWidth="1"/>
    <col min="7701" max="7702" width="8.5" style="412" customWidth="1"/>
    <col min="7703" max="7705" width="9.5" style="412" customWidth="1"/>
    <col min="7706" max="7706" width="9.125" style="412" customWidth="1"/>
    <col min="7707" max="7708" width="8.5" style="412" customWidth="1"/>
    <col min="7709" max="7711" width="9.5" style="412" customWidth="1"/>
    <col min="7712" max="7712" width="9.125" style="412" customWidth="1"/>
    <col min="7713" max="7714" width="8.5" style="412" customWidth="1"/>
    <col min="7715" max="7717" width="9.5" style="412" customWidth="1"/>
    <col min="7718" max="7718" width="9.125" style="412" customWidth="1"/>
    <col min="7719" max="7720" width="8.5" style="412" customWidth="1"/>
    <col min="7721" max="7723" width="9.5" style="412" customWidth="1"/>
    <col min="7724" max="7724" width="9.125" style="412" customWidth="1"/>
    <col min="7725" max="7726" width="8.5" style="412" customWidth="1"/>
    <col min="7727" max="7729" width="9.5" style="412" customWidth="1"/>
    <col min="7730" max="7730" width="9.125" style="412" customWidth="1"/>
    <col min="7731" max="7732" width="8.5" style="412" customWidth="1"/>
    <col min="7733" max="7735" width="9.5" style="412" customWidth="1"/>
    <col min="7736" max="7736" width="9.125" style="412" customWidth="1"/>
    <col min="7737" max="7738" width="8.5" style="412" customWidth="1"/>
    <col min="7739" max="7741" width="9.5" style="412" customWidth="1"/>
    <col min="7742" max="7742" width="9.125" style="412" customWidth="1"/>
    <col min="7743" max="7744" width="8.5" style="412" customWidth="1"/>
    <col min="7745" max="7747" width="9.5" style="412" customWidth="1"/>
    <col min="7748" max="7748" width="9.125" style="412" customWidth="1"/>
    <col min="7749" max="7750" width="8.5" style="412" customWidth="1"/>
    <col min="7751" max="7753" width="9.5" style="412" customWidth="1"/>
    <col min="7754" max="7754" width="11.125" style="412" bestFit="1" customWidth="1"/>
    <col min="7755" max="7755" width="10.375" style="412" bestFit="1" customWidth="1"/>
    <col min="7756" max="7756" width="9.375" style="412" bestFit="1" customWidth="1"/>
    <col min="7757" max="7757" width="10.375" style="412" bestFit="1" customWidth="1"/>
    <col min="7758" max="7758" width="10.375" style="412" customWidth="1"/>
    <col min="7759" max="7759" width="11.125" style="412" bestFit="1" customWidth="1"/>
    <col min="7760" max="7761" width="2.875" style="412" customWidth="1"/>
    <col min="7762" max="7936" width="9" style="412"/>
    <col min="7937" max="7937" width="35" style="412" customWidth="1"/>
    <col min="7938" max="7938" width="9.125" style="412" customWidth="1"/>
    <col min="7939" max="7940" width="8.5" style="412" customWidth="1"/>
    <col min="7941" max="7943" width="9.5" style="412" customWidth="1"/>
    <col min="7944" max="7944" width="9.125" style="412" customWidth="1"/>
    <col min="7945" max="7946" width="8.5" style="412" customWidth="1"/>
    <col min="7947" max="7949" width="9.5" style="412" customWidth="1"/>
    <col min="7950" max="7950" width="9.125" style="412" customWidth="1"/>
    <col min="7951" max="7952" width="8.5" style="412" customWidth="1"/>
    <col min="7953" max="7955" width="9.5" style="412" customWidth="1"/>
    <col min="7956" max="7956" width="9.125" style="412" customWidth="1"/>
    <col min="7957" max="7958" width="8.5" style="412" customWidth="1"/>
    <col min="7959" max="7961" width="9.5" style="412" customWidth="1"/>
    <col min="7962" max="7962" width="9.125" style="412" customWidth="1"/>
    <col min="7963" max="7964" width="8.5" style="412" customWidth="1"/>
    <col min="7965" max="7967" width="9.5" style="412" customWidth="1"/>
    <col min="7968" max="7968" width="9.125" style="412" customWidth="1"/>
    <col min="7969" max="7970" width="8.5" style="412" customWidth="1"/>
    <col min="7971" max="7973" width="9.5" style="412" customWidth="1"/>
    <col min="7974" max="7974" width="9.125" style="412" customWidth="1"/>
    <col min="7975" max="7976" width="8.5" style="412" customWidth="1"/>
    <col min="7977" max="7979" width="9.5" style="412" customWidth="1"/>
    <col min="7980" max="7980" width="9.125" style="412" customWidth="1"/>
    <col min="7981" max="7982" width="8.5" style="412" customWidth="1"/>
    <col min="7983" max="7985" width="9.5" style="412" customWidth="1"/>
    <col min="7986" max="7986" width="9.125" style="412" customWidth="1"/>
    <col min="7987" max="7988" width="8.5" style="412" customWidth="1"/>
    <col min="7989" max="7991" width="9.5" style="412" customWidth="1"/>
    <col min="7992" max="7992" width="9.125" style="412" customWidth="1"/>
    <col min="7993" max="7994" width="8.5" style="412" customWidth="1"/>
    <col min="7995" max="7997" width="9.5" style="412" customWidth="1"/>
    <col min="7998" max="7998" width="9.125" style="412" customWidth="1"/>
    <col min="7999" max="8000" width="8.5" style="412" customWidth="1"/>
    <col min="8001" max="8003" width="9.5" style="412" customWidth="1"/>
    <col min="8004" max="8004" width="9.125" style="412" customWidth="1"/>
    <col min="8005" max="8006" width="8.5" style="412" customWidth="1"/>
    <col min="8007" max="8009" width="9.5" style="412" customWidth="1"/>
    <col min="8010" max="8010" width="11.125" style="412" bestFit="1" customWidth="1"/>
    <col min="8011" max="8011" width="10.375" style="412" bestFit="1" customWidth="1"/>
    <col min="8012" max="8012" width="9.375" style="412" bestFit="1" customWidth="1"/>
    <col min="8013" max="8013" width="10.375" style="412" bestFit="1" customWidth="1"/>
    <col min="8014" max="8014" width="10.375" style="412" customWidth="1"/>
    <col min="8015" max="8015" width="11.125" style="412" bestFit="1" customWidth="1"/>
    <col min="8016" max="8017" width="2.875" style="412" customWidth="1"/>
    <col min="8018" max="8192" width="9" style="412"/>
    <col min="8193" max="8193" width="35" style="412" customWidth="1"/>
    <col min="8194" max="8194" width="9.125" style="412" customWidth="1"/>
    <col min="8195" max="8196" width="8.5" style="412" customWidth="1"/>
    <col min="8197" max="8199" width="9.5" style="412" customWidth="1"/>
    <col min="8200" max="8200" width="9.125" style="412" customWidth="1"/>
    <col min="8201" max="8202" width="8.5" style="412" customWidth="1"/>
    <col min="8203" max="8205" width="9.5" style="412" customWidth="1"/>
    <col min="8206" max="8206" width="9.125" style="412" customWidth="1"/>
    <col min="8207" max="8208" width="8.5" style="412" customWidth="1"/>
    <col min="8209" max="8211" width="9.5" style="412" customWidth="1"/>
    <col min="8212" max="8212" width="9.125" style="412" customWidth="1"/>
    <col min="8213" max="8214" width="8.5" style="412" customWidth="1"/>
    <col min="8215" max="8217" width="9.5" style="412" customWidth="1"/>
    <col min="8218" max="8218" width="9.125" style="412" customWidth="1"/>
    <col min="8219" max="8220" width="8.5" style="412" customWidth="1"/>
    <col min="8221" max="8223" width="9.5" style="412" customWidth="1"/>
    <col min="8224" max="8224" width="9.125" style="412" customWidth="1"/>
    <col min="8225" max="8226" width="8.5" style="412" customWidth="1"/>
    <col min="8227" max="8229" width="9.5" style="412" customWidth="1"/>
    <col min="8230" max="8230" width="9.125" style="412" customWidth="1"/>
    <col min="8231" max="8232" width="8.5" style="412" customWidth="1"/>
    <col min="8233" max="8235" width="9.5" style="412" customWidth="1"/>
    <col min="8236" max="8236" width="9.125" style="412" customWidth="1"/>
    <col min="8237" max="8238" width="8.5" style="412" customWidth="1"/>
    <col min="8239" max="8241" width="9.5" style="412" customWidth="1"/>
    <col min="8242" max="8242" width="9.125" style="412" customWidth="1"/>
    <col min="8243" max="8244" width="8.5" style="412" customWidth="1"/>
    <col min="8245" max="8247" width="9.5" style="412" customWidth="1"/>
    <col min="8248" max="8248" width="9.125" style="412" customWidth="1"/>
    <col min="8249" max="8250" width="8.5" style="412" customWidth="1"/>
    <col min="8251" max="8253" width="9.5" style="412" customWidth="1"/>
    <col min="8254" max="8254" width="9.125" style="412" customWidth="1"/>
    <col min="8255" max="8256" width="8.5" style="412" customWidth="1"/>
    <col min="8257" max="8259" width="9.5" style="412" customWidth="1"/>
    <col min="8260" max="8260" width="9.125" style="412" customWidth="1"/>
    <col min="8261" max="8262" width="8.5" style="412" customWidth="1"/>
    <col min="8263" max="8265" width="9.5" style="412" customWidth="1"/>
    <col min="8266" max="8266" width="11.125" style="412" bestFit="1" customWidth="1"/>
    <col min="8267" max="8267" width="10.375" style="412" bestFit="1" customWidth="1"/>
    <col min="8268" max="8268" width="9.375" style="412" bestFit="1" customWidth="1"/>
    <col min="8269" max="8269" width="10.375" style="412" bestFit="1" customWidth="1"/>
    <col min="8270" max="8270" width="10.375" style="412" customWidth="1"/>
    <col min="8271" max="8271" width="11.125" style="412" bestFit="1" customWidth="1"/>
    <col min="8272" max="8273" width="2.875" style="412" customWidth="1"/>
    <col min="8274" max="8448" width="9" style="412"/>
    <col min="8449" max="8449" width="35" style="412" customWidth="1"/>
    <col min="8450" max="8450" width="9.125" style="412" customWidth="1"/>
    <col min="8451" max="8452" width="8.5" style="412" customWidth="1"/>
    <col min="8453" max="8455" width="9.5" style="412" customWidth="1"/>
    <col min="8456" max="8456" width="9.125" style="412" customWidth="1"/>
    <col min="8457" max="8458" width="8.5" style="412" customWidth="1"/>
    <col min="8459" max="8461" width="9.5" style="412" customWidth="1"/>
    <col min="8462" max="8462" width="9.125" style="412" customWidth="1"/>
    <col min="8463" max="8464" width="8.5" style="412" customWidth="1"/>
    <col min="8465" max="8467" width="9.5" style="412" customWidth="1"/>
    <col min="8468" max="8468" width="9.125" style="412" customWidth="1"/>
    <col min="8469" max="8470" width="8.5" style="412" customWidth="1"/>
    <col min="8471" max="8473" width="9.5" style="412" customWidth="1"/>
    <col min="8474" max="8474" width="9.125" style="412" customWidth="1"/>
    <col min="8475" max="8476" width="8.5" style="412" customWidth="1"/>
    <col min="8477" max="8479" width="9.5" style="412" customWidth="1"/>
    <col min="8480" max="8480" width="9.125" style="412" customWidth="1"/>
    <col min="8481" max="8482" width="8.5" style="412" customWidth="1"/>
    <col min="8483" max="8485" width="9.5" style="412" customWidth="1"/>
    <col min="8486" max="8486" width="9.125" style="412" customWidth="1"/>
    <col min="8487" max="8488" width="8.5" style="412" customWidth="1"/>
    <col min="8489" max="8491" width="9.5" style="412" customWidth="1"/>
    <col min="8492" max="8492" width="9.125" style="412" customWidth="1"/>
    <col min="8493" max="8494" width="8.5" style="412" customWidth="1"/>
    <col min="8495" max="8497" width="9.5" style="412" customWidth="1"/>
    <col min="8498" max="8498" width="9.125" style="412" customWidth="1"/>
    <col min="8499" max="8500" width="8.5" style="412" customWidth="1"/>
    <col min="8501" max="8503" width="9.5" style="412" customWidth="1"/>
    <col min="8504" max="8504" width="9.125" style="412" customWidth="1"/>
    <col min="8505" max="8506" width="8.5" style="412" customWidth="1"/>
    <col min="8507" max="8509" width="9.5" style="412" customWidth="1"/>
    <col min="8510" max="8510" width="9.125" style="412" customWidth="1"/>
    <col min="8511" max="8512" width="8.5" style="412" customWidth="1"/>
    <col min="8513" max="8515" width="9.5" style="412" customWidth="1"/>
    <col min="8516" max="8516" width="9.125" style="412" customWidth="1"/>
    <col min="8517" max="8518" width="8.5" style="412" customWidth="1"/>
    <col min="8519" max="8521" width="9.5" style="412" customWidth="1"/>
    <col min="8522" max="8522" width="11.125" style="412" bestFit="1" customWidth="1"/>
    <col min="8523" max="8523" width="10.375" style="412" bestFit="1" customWidth="1"/>
    <col min="8524" max="8524" width="9.375" style="412" bestFit="1" customWidth="1"/>
    <col min="8525" max="8525" width="10.375" style="412" bestFit="1" customWidth="1"/>
    <col min="8526" max="8526" width="10.375" style="412" customWidth="1"/>
    <col min="8527" max="8527" width="11.125" style="412" bestFit="1" customWidth="1"/>
    <col min="8528" max="8529" width="2.875" style="412" customWidth="1"/>
    <col min="8530" max="8704" width="9" style="412"/>
    <col min="8705" max="8705" width="35" style="412" customWidth="1"/>
    <col min="8706" max="8706" width="9.125" style="412" customWidth="1"/>
    <col min="8707" max="8708" width="8.5" style="412" customWidth="1"/>
    <col min="8709" max="8711" width="9.5" style="412" customWidth="1"/>
    <col min="8712" max="8712" width="9.125" style="412" customWidth="1"/>
    <col min="8713" max="8714" width="8.5" style="412" customWidth="1"/>
    <col min="8715" max="8717" width="9.5" style="412" customWidth="1"/>
    <col min="8718" max="8718" width="9.125" style="412" customWidth="1"/>
    <col min="8719" max="8720" width="8.5" style="412" customWidth="1"/>
    <col min="8721" max="8723" width="9.5" style="412" customWidth="1"/>
    <col min="8724" max="8724" width="9.125" style="412" customWidth="1"/>
    <col min="8725" max="8726" width="8.5" style="412" customWidth="1"/>
    <col min="8727" max="8729" width="9.5" style="412" customWidth="1"/>
    <col min="8730" max="8730" width="9.125" style="412" customWidth="1"/>
    <col min="8731" max="8732" width="8.5" style="412" customWidth="1"/>
    <col min="8733" max="8735" width="9.5" style="412" customWidth="1"/>
    <col min="8736" max="8736" width="9.125" style="412" customWidth="1"/>
    <col min="8737" max="8738" width="8.5" style="412" customWidth="1"/>
    <col min="8739" max="8741" width="9.5" style="412" customWidth="1"/>
    <col min="8742" max="8742" width="9.125" style="412" customWidth="1"/>
    <col min="8743" max="8744" width="8.5" style="412" customWidth="1"/>
    <col min="8745" max="8747" width="9.5" style="412" customWidth="1"/>
    <col min="8748" max="8748" width="9.125" style="412" customWidth="1"/>
    <col min="8749" max="8750" width="8.5" style="412" customWidth="1"/>
    <col min="8751" max="8753" width="9.5" style="412" customWidth="1"/>
    <col min="8754" max="8754" width="9.125" style="412" customWidth="1"/>
    <col min="8755" max="8756" width="8.5" style="412" customWidth="1"/>
    <col min="8757" max="8759" width="9.5" style="412" customWidth="1"/>
    <col min="8760" max="8760" width="9.125" style="412" customWidth="1"/>
    <col min="8761" max="8762" width="8.5" style="412" customWidth="1"/>
    <col min="8763" max="8765" width="9.5" style="412" customWidth="1"/>
    <col min="8766" max="8766" width="9.125" style="412" customWidth="1"/>
    <col min="8767" max="8768" width="8.5" style="412" customWidth="1"/>
    <col min="8769" max="8771" width="9.5" style="412" customWidth="1"/>
    <col min="8772" max="8772" width="9.125" style="412" customWidth="1"/>
    <col min="8773" max="8774" width="8.5" style="412" customWidth="1"/>
    <col min="8775" max="8777" width="9.5" style="412" customWidth="1"/>
    <col min="8778" max="8778" width="11.125" style="412" bestFit="1" customWidth="1"/>
    <col min="8779" max="8779" width="10.375" style="412" bestFit="1" customWidth="1"/>
    <col min="8780" max="8780" width="9.375" style="412" bestFit="1" customWidth="1"/>
    <col min="8781" max="8781" width="10.375" style="412" bestFit="1" customWidth="1"/>
    <col min="8782" max="8782" width="10.375" style="412" customWidth="1"/>
    <col min="8783" max="8783" width="11.125" style="412" bestFit="1" customWidth="1"/>
    <col min="8784" max="8785" width="2.875" style="412" customWidth="1"/>
    <col min="8786" max="8960" width="9" style="412"/>
    <col min="8961" max="8961" width="35" style="412" customWidth="1"/>
    <col min="8962" max="8962" width="9.125" style="412" customWidth="1"/>
    <col min="8963" max="8964" width="8.5" style="412" customWidth="1"/>
    <col min="8965" max="8967" width="9.5" style="412" customWidth="1"/>
    <col min="8968" max="8968" width="9.125" style="412" customWidth="1"/>
    <col min="8969" max="8970" width="8.5" style="412" customWidth="1"/>
    <col min="8971" max="8973" width="9.5" style="412" customWidth="1"/>
    <col min="8974" max="8974" width="9.125" style="412" customWidth="1"/>
    <col min="8975" max="8976" width="8.5" style="412" customWidth="1"/>
    <col min="8977" max="8979" width="9.5" style="412" customWidth="1"/>
    <col min="8980" max="8980" width="9.125" style="412" customWidth="1"/>
    <col min="8981" max="8982" width="8.5" style="412" customWidth="1"/>
    <col min="8983" max="8985" width="9.5" style="412" customWidth="1"/>
    <col min="8986" max="8986" width="9.125" style="412" customWidth="1"/>
    <col min="8987" max="8988" width="8.5" style="412" customWidth="1"/>
    <col min="8989" max="8991" width="9.5" style="412" customWidth="1"/>
    <col min="8992" max="8992" width="9.125" style="412" customWidth="1"/>
    <col min="8993" max="8994" width="8.5" style="412" customWidth="1"/>
    <col min="8995" max="8997" width="9.5" style="412" customWidth="1"/>
    <col min="8998" max="8998" width="9.125" style="412" customWidth="1"/>
    <col min="8999" max="9000" width="8.5" style="412" customWidth="1"/>
    <col min="9001" max="9003" width="9.5" style="412" customWidth="1"/>
    <col min="9004" max="9004" width="9.125" style="412" customWidth="1"/>
    <col min="9005" max="9006" width="8.5" style="412" customWidth="1"/>
    <col min="9007" max="9009" width="9.5" style="412" customWidth="1"/>
    <col min="9010" max="9010" width="9.125" style="412" customWidth="1"/>
    <col min="9011" max="9012" width="8.5" style="412" customWidth="1"/>
    <col min="9013" max="9015" width="9.5" style="412" customWidth="1"/>
    <col min="9016" max="9016" width="9.125" style="412" customWidth="1"/>
    <col min="9017" max="9018" width="8.5" style="412" customWidth="1"/>
    <col min="9019" max="9021" width="9.5" style="412" customWidth="1"/>
    <col min="9022" max="9022" width="9.125" style="412" customWidth="1"/>
    <col min="9023" max="9024" width="8.5" style="412" customWidth="1"/>
    <col min="9025" max="9027" width="9.5" style="412" customWidth="1"/>
    <col min="9028" max="9028" width="9.125" style="412" customWidth="1"/>
    <col min="9029" max="9030" width="8.5" style="412" customWidth="1"/>
    <col min="9031" max="9033" width="9.5" style="412" customWidth="1"/>
    <col min="9034" max="9034" width="11.125" style="412" bestFit="1" customWidth="1"/>
    <col min="9035" max="9035" width="10.375" style="412" bestFit="1" customWidth="1"/>
    <col min="9036" max="9036" width="9.375" style="412" bestFit="1" customWidth="1"/>
    <col min="9037" max="9037" width="10.375" style="412" bestFit="1" customWidth="1"/>
    <col min="9038" max="9038" width="10.375" style="412" customWidth="1"/>
    <col min="9039" max="9039" width="11.125" style="412" bestFit="1" customWidth="1"/>
    <col min="9040" max="9041" width="2.875" style="412" customWidth="1"/>
    <col min="9042" max="9216" width="9" style="412"/>
    <col min="9217" max="9217" width="35" style="412" customWidth="1"/>
    <col min="9218" max="9218" width="9.125" style="412" customWidth="1"/>
    <col min="9219" max="9220" width="8.5" style="412" customWidth="1"/>
    <col min="9221" max="9223" width="9.5" style="412" customWidth="1"/>
    <col min="9224" max="9224" width="9.125" style="412" customWidth="1"/>
    <col min="9225" max="9226" width="8.5" style="412" customWidth="1"/>
    <col min="9227" max="9229" width="9.5" style="412" customWidth="1"/>
    <col min="9230" max="9230" width="9.125" style="412" customWidth="1"/>
    <col min="9231" max="9232" width="8.5" style="412" customWidth="1"/>
    <col min="9233" max="9235" width="9.5" style="412" customWidth="1"/>
    <col min="9236" max="9236" width="9.125" style="412" customWidth="1"/>
    <col min="9237" max="9238" width="8.5" style="412" customWidth="1"/>
    <col min="9239" max="9241" width="9.5" style="412" customWidth="1"/>
    <col min="9242" max="9242" width="9.125" style="412" customWidth="1"/>
    <col min="9243" max="9244" width="8.5" style="412" customWidth="1"/>
    <col min="9245" max="9247" width="9.5" style="412" customWidth="1"/>
    <col min="9248" max="9248" width="9.125" style="412" customWidth="1"/>
    <col min="9249" max="9250" width="8.5" style="412" customWidth="1"/>
    <col min="9251" max="9253" width="9.5" style="412" customWidth="1"/>
    <col min="9254" max="9254" width="9.125" style="412" customWidth="1"/>
    <col min="9255" max="9256" width="8.5" style="412" customWidth="1"/>
    <col min="9257" max="9259" width="9.5" style="412" customWidth="1"/>
    <col min="9260" max="9260" width="9.125" style="412" customWidth="1"/>
    <col min="9261" max="9262" width="8.5" style="412" customWidth="1"/>
    <col min="9263" max="9265" width="9.5" style="412" customWidth="1"/>
    <col min="9266" max="9266" width="9.125" style="412" customWidth="1"/>
    <col min="9267" max="9268" width="8.5" style="412" customWidth="1"/>
    <col min="9269" max="9271" width="9.5" style="412" customWidth="1"/>
    <col min="9272" max="9272" width="9.125" style="412" customWidth="1"/>
    <col min="9273" max="9274" width="8.5" style="412" customWidth="1"/>
    <col min="9275" max="9277" width="9.5" style="412" customWidth="1"/>
    <col min="9278" max="9278" width="9.125" style="412" customWidth="1"/>
    <col min="9279" max="9280" width="8.5" style="412" customWidth="1"/>
    <col min="9281" max="9283" width="9.5" style="412" customWidth="1"/>
    <col min="9284" max="9284" width="9.125" style="412" customWidth="1"/>
    <col min="9285" max="9286" width="8.5" style="412" customWidth="1"/>
    <col min="9287" max="9289" width="9.5" style="412" customWidth="1"/>
    <col min="9290" max="9290" width="11.125" style="412" bestFit="1" customWidth="1"/>
    <col min="9291" max="9291" width="10.375" style="412" bestFit="1" customWidth="1"/>
    <col min="9292" max="9292" width="9.375" style="412" bestFit="1" customWidth="1"/>
    <col min="9293" max="9293" width="10.375" style="412" bestFit="1" customWidth="1"/>
    <col min="9294" max="9294" width="10.375" style="412" customWidth="1"/>
    <col min="9295" max="9295" width="11.125" style="412" bestFit="1" customWidth="1"/>
    <col min="9296" max="9297" width="2.875" style="412" customWidth="1"/>
    <col min="9298" max="9472" width="9" style="412"/>
    <col min="9473" max="9473" width="35" style="412" customWidth="1"/>
    <col min="9474" max="9474" width="9.125" style="412" customWidth="1"/>
    <col min="9475" max="9476" width="8.5" style="412" customWidth="1"/>
    <col min="9477" max="9479" width="9.5" style="412" customWidth="1"/>
    <col min="9480" max="9480" width="9.125" style="412" customWidth="1"/>
    <col min="9481" max="9482" width="8.5" style="412" customWidth="1"/>
    <col min="9483" max="9485" width="9.5" style="412" customWidth="1"/>
    <col min="9486" max="9486" width="9.125" style="412" customWidth="1"/>
    <col min="9487" max="9488" width="8.5" style="412" customWidth="1"/>
    <col min="9489" max="9491" width="9.5" style="412" customWidth="1"/>
    <col min="9492" max="9492" width="9.125" style="412" customWidth="1"/>
    <col min="9493" max="9494" width="8.5" style="412" customWidth="1"/>
    <col min="9495" max="9497" width="9.5" style="412" customWidth="1"/>
    <col min="9498" max="9498" width="9.125" style="412" customWidth="1"/>
    <col min="9499" max="9500" width="8.5" style="412" customWidth="1"/>
    <col min="9501" max="9503" width="9.5" style="412" customWidth="1"/>
    <col min="9504" max="9504" width="9.125" style="412" customWidth="1"/>
    <col min="9505" max="9506" width="8.5" style="412" customWidth="1"/>
    <col min="9507" max="9509" width="9.5" style="412" customWidth="1"/>
    <col min="9510" max="9510" width="9.125" style="412" customWidth="1"/>
    <col min="9511" max="9512" width="8.5" style="412" customWidth="1"/>
    <col min="9513" max="9515" width="9.5" style="412" customWidth="1"/>
    <col min="9516" max="9516" width="9.125" style="412" customWidth="1"/>
    <col min="9517" max="9518" width="8.5" style="412" customWidth="1"/>
    <col min="9519" max="9521" width="9.5" style="412" customWidth="1"/>
    <col min="9522" max="9522" width="9.125" style="412" customWidth="1"/>
    <col min="9523" max="9524" width="8.5" style="412" customWidth="1"/>
    <col min="9525" max="9527" width="9.5" style="412" customWidth="1"/>
    <col min="9528" max="9528" width="9.125" style="412" customWidth="1"/>
    <col min="9529" max="9530" width="8.5" style="412" customWidth="1"/>
    <col min="9531" max="9533" width="9.5" style="412" customWidth="1"/>
    <col min="9534" max="9534" width="9.125" style="412" customWidth="1"/>
    <col min="9535" max="9536" width="8.5" style="412" customWidth="1"/>
    <col min="9537" max="9539" width="9.5" style="412" customWidth="1"/>
    <col min="9540" max="9540" width="9.125" style="412" customWidth="1"/>
    <col min="9541" max="9542" width="8.5" style="412" customWidth="1"/>
    <col min="9543" max="9545" width="9.5" style="412" customWidth="1"/>
    <col min="9546" max="9546" width="11.125" style="412" bestFit="1" customWidth="1"/>
    <col min="9547" max="9547" width="10.375" style="412" bestFit="1" customWidth="1"/>
    <col min="9548" max="9548" width="9.375" style="412" bestFit="1" customWidth="1"/>
    <col min="9549" max="9549" width="10.375" style="412" bestFit="1" customWidth="1"/>
    <col min="9550" max="9550" width="10.375" style="412" customWidth="1"/>
    <col min="9551" max="9551" width="11.125" style="412" bestFit="1" customWidth="1"/>
    <col min="9552" max="9553" width="2.875" style="412" customWidth="1"/>
    <col min="9554" max="9728" width="9" style="412"/>
    <col min="9729" max="9729" width="35" style="412" customWidth="1"/>
    <col min="9730" max="9730" width="9.125" style="412" customWidth="1"/>
    <col min="9731" max="9732" width="8.5" style="412" customWidth="1"/>
    <col min="9733" max="9735" width="9.5" style="412" customWidth="1"/>
    <col min="9736" max="9736" width="9.125" style="412" customWidth="1"/>
    <col min="9737" max="9738" width="8.5" style="412" customWidth="1"/>
    <col min="9739" max="9741" width="9.5" style="412" customWidth="1"/>
    <col min="9742" max="9742" width="9.125" style="412" customWidth="1"/>
    <col min="9743" max="9744" width="8.5" style="412" customWidth="1"/>
    <col min="9745" max="9747" width="9.5" style="412" customWidth="1"/>
    <col min="9748" max="9748" width="9.125" style="412" customWidth="1"/>
    <col min="9749" max="9750" width="8.5" style="412" customWidth="1"/>
    <col min="9751" max="9753" width="9.5" style="412" customWidth="1"/>
    <col min="9754" max="9754" width="9.125" style="412" customWidth="1"/>
    <col min="9755" max="9756" width="8.5" style="412" customWidth="1"/>
    <col min="9757" max="9759" width="9.5" style="412" customWidth="1"/>
    <col min="9760" max="9760" width="9.125" style="412" customWidth="1"/>
    <col min="9761" max="9762" width="8.5" style="412" customWidth="1"/>
    <col min="9763" max="9765" width="9.5" style="412" customWidth="1"/>
    <col min="9766" max="9766" width="9.125" style="412" customWidth="1"/>
    <col min="9767" max="9768" width="8.5" style="412" customWidth="1"/>
    <col min="9769" max="9771" width="9.5" style="412" customWidth="1"/>
    <col min="9772" max="9772" width="9.125" style="412" customWidth="1"/>
    <col min="9773" max="9774" width="8.5" style="412" customWidth="1"/>
    <col min="9775" max="9777" width="9.5" style="412" customWidth="1"/>
    <col min="9778" max="9778" width="9.125" style="412" customWidth="1"/>
    <col min="9779" max="9780" width="8.5" style="412" customWidth="1"/>
    <col min="9781" max="9783" width="9.5" style="412" customWidth="1"/>
    <col min="9784" max="9784" width="9.125" style="412" customWidth="1"/>
    <col min="9785" max="9786" width="8.5" style="412" customWidth="1"/>
    <col min="9787" max="9789" width="9.5" style="412" customWidth="1"/>
    <col min="9790" max="9790" width="9.125" style="412" customWidth="1"/>
    <col min="9791" max="9792" width="8.5" style="412" customWidth="1"/>
    <col min="9793" max="9795" width="9.5" style="412" customWidth="1"/>
    <col min="9796" max="9796" width="9.125" style="412" customWidth="1"/>
    <col min="9797" max="9798" width="8.5" style="412" customWidth="1"/>
    <col min="9799" max="9801" width="9.5" style="412" customWidth="1"/>
    <col min="9802" max="9802" width="11.125" style="412" bestFit="1" customWidth="1"/>
    <col min="9803" max="9803" width="10.375" style="412" bestFit="1" customWidth="1"/>
    <col min="9804" max="9804" width="9.375" style="412" bestFit="1" customWidth="1"/>
    <col min="9805" max="9805" width="10.375" style="412" bestFit="1" customWidth="1"/>
    <col min="9806" max="9806" width="10.375" style="412" customWidth="1"/>
    <col min="9807" max="9807" width="11.125" style="412" bestFit="1" customWidth="1"/>
    <col min="9808" max="9809" width="2.875" style="412" customWidth="1"/>
    <col min="9810" max="9984" width="9" style="412"/>
    <col min="9985" max="9985" width="35" style="412" customWidth="1"/>
    <col min="9986" max="9986" width="9.125" style="412" customWidth="1"/>
    <col min="9987" max="9988" width="8.5" style="412" customWidth="1"/>
    <col min="9989" max="9991" width="9.5" style="412" customWidth="1"/>
    <col min="9992" max="9992" width="9.125" style="412" customWidth="1"/>
    <col min="9993" max="9994" width="8.5" style="412" customWidth="1"/>
    <col min="9995" max="9997" width="9.5" style="412" customWidth="1"/>
    <col min="9998" max="9998" width="9.125" style="412" customWidth="1"/>
    <col min="9999" max="10000" width="8.5" style="412" customWidth="1"/>
    <col min="10001" max="10003" width="9.5" style="412" customWidth="1"/>
    <col min="10004" max="10004" width="9.125" style="412" customWidth="1"/>
    <col min="10005" max="10006" width="8.5" style="412" customWidth="1"/>
    <col min="10007" max="10009" width="9.5" style="412" customWidth="1"/>
    <col min="10010" max="10010" width="9.125" style="412" customWidth="1"/>
    <col min="10011" max="10012" width="8.5" style="412" customWidth="1"/>
    <col min="10013" max="10015" width="9.5" style="412" customWidth="1"/>
    <col min="10016" max="10016" width="9.125" style="412" customWidth="1"/>
    <col min="10017" max="10018" width="8.5" style="412" customWidth="1"/>
    <col min="10019" max="10021" width="9.5" style="412" customWidth="1"/>
    <col min="10022" max="10022" width="9.125" style="412" customWidth="1"/>
    <col min="10023" max="10024" width="8.5" style="412" customWidth="1"/>
    <col min="10025" max="10027" width="9.5" style="412" customWidth="1"/>
    <col min="10028" max="10028" width="9.125" style="412" customWidth="1"/>
    <col min="10029" max="10030" width="8.5" style="412" customWidth="1"/>
    <col min="10031" max="10033" width="9.5" style="412" customWidth="1"/>
    <col min="10034" max="10034" width="9.125" style="412" customWidth="1"/>
    <col min="10035" max="10036" width="8.5" style="412" customWidth="1"/>
    <col min="10037" max="10039" width="9.5" style="412" customWidth="1"/>
    <col min="10040" max="10040" width="9.125" style="412" customWidth="1"/>
    <col min="10041" max="10042" width="8.5" style="412" customWidth="1"/>
    <col min="10043" max="10045" width="9.5" style="412" customWidth="1"/>
    <col min="10046" max="10046" width="9.125" style="412" customWidth="1"/>
    <col min="10047" max="10048" width="8.5" style="412" customWidth="1"/>
    <col min="10049" max="10051" width="9.5" style="412" customWidth="1"/>
    <col min="10052" max="10052" width="9.125" style="412" customWidth="1"/>
    <col min="10053" max="10054" width="8.5" style="412" customWidth="1"/>
    <col min="10055" max="10057" width="9.5" style="412" customWidth="1"/>
    <col min="10058" max="10058" width="11.125" style="412" bestFit="1" customWidth="1"/>
    <col min="10059" max="10059" width="10.375" style="412" bestFit="1" customWidth="1"/>
    <col min="10060" max="10060" width="9.375" style="412" bestFit="1" customWidth="1"/>
    <col min="10061" max="10061" width="10.375" style="412" bestFit="1" customWidth="1"/>
    <col min="10062" max="10062" width="10.375" style="412" customWidth="1"/>
    <col min="10063" max="10063" width="11.125" style="412" bestFit="1" customWidth="1"/>
    <col min="10064" max="10065" width="2.875" style="412" customWidth="1"/>
    <col min="10066" max="10240" width="9" style="412"/>
    <col min="10241" max="10241" width="35" style="412" customWidth="1"/>
    <col min="10242" max="10242" width="9.125" style="412" customWidth="1"/>
    <col min="10243" max="10244" width="8.5" style="412" customWidth="1"/>
    <col min="10245" max="10247" width="9.5" style="412" customWidth="1"/>
    <col min="10248" max="10248" width="9.125" style="412" customWidth="1"/>
    <col min="10249" max="10250" width="8.5" style="412" customWidth="1"/>
    <col min="10251" max="10253" width="9.5" style="412" customWidth="1"/>
    <col min="10254" max="10254" width="9.125" style="412" customWidth="1"/>
    <col min="10255" max="10256" width="8.5" style="412" customWidth="1"/>
    <col min="10257" max="10259" width="9.5" style="412" customWidth="1"/>
    <col min="10260" max="10260" width="9.125" style="412" customWidth="1"/>
    <col min="10261" max="10262" width="8.5" style="412" customWidth="1"/>
    <col min="10263" max="10265" width="9.5" style="412" customWidth="1"/>
    <col min="10266" max="10266" width="9.125" style="412" customWidth="1"/>
    <col min="10267" max="10268" width="8.5" style="412" customWidth="1"/>
    <col min="10269" max="10271" width="9.5" style="412" customWidth="1"/>
    <col min="10272" max="10272" width="9.125" style="412" customWidth="1"/>
    <col min="10273" max="10274" width="8.5" style="412" customWidth="1"/>
    <col min="10275" max="10277" width="9.5" style="412" customWidth="1"/>
    <col min="10278" max="10278" width="9.125" style="412" customWidth="1"/>
    <col min="10279" max="10280" width="8.5" style="412" customWidth="1"/>
    <col min="10281" max="10283" width="9.5" style="412" customWidth="1"/>
    <col min="10284" max="10284" width="9.125" style="412" customWidth="1"/>
    <col min="10285" max="10286" width="8.5" style="412" customWidth="1"/>
    <col min="10287" max="10289" width="9.5" style="412" customWidth="1"/>
    <col min="10290" max="10290" width="9.125" style="412" customWidth="1"/>
    <col min="10291" max="10292" width="8.5" style="412" customWidth="1"/>
    <col min="10293" max="10295" width="9.5" style="412" customWidth="1"/>
    <col min="10296" max="10296" width="9.125" style="412" customWidth="1"/>
    <col min="10297" max="10298" width="8.5" style="412" customWidth="1"/>
    <col min="10299" max="10301" width="9.5" style="412" customWidth="1"/>
    <col min="10302" max="10302" width="9.125" style="412" customWidth="1"/>
    <col min="10303" max="10304" width="8.5" style="412" customWidth="1"/>
    <col min="10305" max="10307" width="9.5" style="412" customWidth="1"/>
    <col min="10308" max="10308" width="9.125" style="412" customWidth="1"/>
    <col min="10309" max="10310" width="8.5" style="412" customWidth="1"/>
    <col min="10311" max="10313" width="9.5" style="412" customWidth="1"/>
    <col min="10314" max="10314" width="11.125" style="412" bestFit="1" customWidth="1"/>
    <col min="10315" max="10315" width="10.375" style="412" bestFit="1" customWidth="1"/>
    <col min="10316" max="10316" width="9.375" style="412" bestFit="1" customWidth="1"/>
    <col min="10317" max="10317" width="10.375" style="412" bestFit="1" customWidth="1"/>
    <col min="10318" max="10318" width="10.375" style="412" customWidth="1"/>
    <col min="10319" max="10319" width="11.125" style="412" bestFit="1" customWidth="1"/>
    <col min="10320" max="10321" width="2.875" style="412" customWidth="1"/>
    <col min="10322" max="10496" width="9" style="412"/>
    <col min="10497" max="10497" width="35" style="412" customWidth="1"/>
    <col min="10498" max="10498" width="9.125" style="412" customWidth="1"/>
    <col min="10499" max="10500" width="8.5" style="412" customWidth="1"/>
    <col min="10501" max="10503" width="9.5" style="412" customWidth="1"/>
    <col min="10504" max="10504" width="9.125" style="412" customWidth="1"/>
    <col min="10505" max="10506" width="8.5" style="412" customWidth="1"/>
    <col min="10507" max="10509" width="9.5" style="412" customWidth="1"/>
    <col min="10510" max="10510" width="9.125" style="412" customWidth="1"/>
    <col min="10511" max="10512" width="8.5" style="412" customWidth="1"/>
    <col min="10513" max="10515" width="9.5" style="412" customWidth="1"/>
    <col min="10516" max="10516" width="9.125" style="412" customWidth="1"/>
    <col min="10517" max="10518" width="8.5" style="412" customWidth="1"/>
    <col min="10519" max="10521" width="9.5" style="412" customWidth="1"/>
    <col min="10522" max="10522" width="9.125" style="412" customWidth="1"/>
    <col min="10523" max="10524" width="8.5" style="412" customWidth="1"/>
    <col min="10525" max="10527" width="9.5" style="412" customWidth="1"/>
    <col min="10528" max="10528" width="9.125" style="412" customWidth="1"/>
    <col min="10529" max="10530" width="8.5" style="412" customWidth="1"/>
    <col min="10531" max="10533" width="9.5" style="412" customWidth="1"/>
    <col min="10534" max="10534" width="9.125" style="412" customWidth="1"/>
    <col min="10535" max="10536" width="8.5" style="412" customWidth="1"/>
    <col min="10537" max="10539" width="9.5" style="412" customWidth="1"/>
    <col min="10540" max="10540" width="9.125" style="412" customWidth="1"/>
    <col min="10541" max="10542" width="8.5" style="412" customWidth="1"/>
    <col min="10543" max="10545" width="9.5" style="412" customWidth="1"/>
    <col min="10546" max="10546" width="9.125" style="412" customWidth="1"/>
    <col min="10547" max="10548" width="8.5" style="412" customWidth="1"/>
    <col min="10549" max="10551" width="9.5" style="412" customWidth="1"/>
    <col min="10552" max="10552" width="9.125" style="412" customWidth="1"/>
    <col min="10553" max="10554" width="8.5" style="412" customWidth="1"/>
    <col min="10555" max="10557" width="9.5" style="412" customWidth="1"/>
    <col min="10558" max="10558" width="9.125" style="412" customWidth="1"/>
    <col min="10559" max="10560" width="8.5" style="412" customWidth="1"/>
    <col min="10561" max="10563" width="9.5" style="412" customWidth="1"/>
    <col min="10564" max="10564" width="9.125" style="412" customWidth="1"/>
    <col min="10565" max="10566" width="8.5" style="412" customWidth="1"/>
    <col min="10567" max="10569" width="9.5" style="412" customWidth="1"/>
    <col min="10570" max="10570" width="11.125" style="412" bestFit="1" customWidth="1"/>
    <col min="10571" max="10571" width="10.375" style="412" bestFit="1" customWidth="1"/>
    <col min="10572" max="10572" width="9.375" style="412" bestFit="1" customWidth="1"/>
    <col min="10573" max="10573" width="10.375" style="412" bestFit="1" customWidth="1"/>
    <col min="10574" max="10574" width="10.375" style="412" customWidth="1"/>
    <col min="10575" max="10575" width="11.125" style="412" bestFit="1" customWidth="1"/>
    <col min="10576" max="10577" width="2.875" style="412" customWidth="1"/>
    <col min="10578" max="10752" width="9" style="412"/>
    <col min="10753" max="10753" width="35" style="412" customWidth="1"/>
    <col min="10754" max="10754" width="9.125" style="412" customWidth="1"/>
    <col min="10755" max="10756" width="8.5" style="412" customWidth="1"/>
    <col min="10757" max="10759" width="9.5" style="412" customWidth="1"/>
    <col min="10760" max="10760" width="9.125" style="412" customWidth="1"/>
    <col min="10761" max="10762" width="8.5" style="412" customWidth="1"/>
    <col min="10763" max="10765" width="9.5" style="412" customWidth="1"/>
    <col min="10766" max="10766" width="9.125" style="412" customWidth="1"/>
    <col min="10767" max="10768" width="8.5" style="412" customWidth="1"/>
    <col min="10769" max="10771" width="9.5" style="412" customWidth="1"/>
    <col min="10772" max="10772" width="9.125" style="412" customWidth="1"/>
    <col min="10773" max="10774" width="8.5" style="412" customWidth="1"/>
    <col min="10775" max="10777" width="9.5" style="412" customWidth="1"/>
    <col min="10778" max="10778" width="9.125" style="412" customWidth="1"/>
    <col min="10779" max="10780" width="8.5" style="412" customWidth="1"/>
    <col min="10781" max="10783" width="9.5" style="412" customWidth="1"/>
    <col min="10784" max="10784" width="9.125" style="412" customWidth="1"/>
    <col min="10785" max="10786" width="8.5" style="412" customWidth="1"/>
    <col min="10787" max="10789" width="9.5" style="412" customWidth="1"/>
    <col min="10790" max="10790" width="9.125" style="412" customWidth="1"/>
    <col min="10791" max="10792" width="8.5" style="412" customWidth="1"/>
    <col min="10793" max="10795" width="9.5" style="412" customWidth="1"/>
    <col min="10796" max="10796" width="9.125" style="412" customWidth="1"/>
    <col min="10797" max="10798" width="8.5" style="412" customWidth="1"/>
    <col min="10799" max="10801" width="9.5" style="412" customWidth="1"/>
    <col min="10802" max="10802" width="9.125" style="412" customWidth="1"/>
    <col min="10803" max="10804" width="8.5" style="412" customWidth="1"/>
    <col min="10805" max="10807" width="9.5" style="412" customWidth="1"/>
    <col min="10808" max="10808" width="9.125" style="412" customWidth="1"/>
    <col min="10809" max="10810" width="8.5" style="412" customWidth="1"/>
    <col min="10811" max="10813" width="9.5" style="412" customWidth="1"/>
    <col min="10814" max="10814" width="9.125" style="412" customWidth="1"/>
    <col min="10815" max="10816" width="8.5" style="412" customWidth="1"/>
    <col min="10817" max="10819" width="9.5" style="412" customWidth="1"/>
    <col min="10820" max="10820" width="9.125" style="412" customWidth="1"/>
    <col min="10821" max="10822" width="8.5" style="412" customWidth="1"/>
    <col min="10823" max="10825" width="9.5" style="412" customWidth="1"/>
    <col min="10826" max="10826" width="11.125" style="412" bestFit="1" customWidth="1"/>
    <col min="10827" max="10827" width="10.375" style="412" bestFit="1" customWidth="1"/>
    <col min="10828" max="10828" width="9.375" style="412" bestFit="1" customWidth="1"/>
    <col min="10829" max="10829" width="10.375" style="412" bestFit="1" customWidth="1"/>
    <col min="10830" max="10830" width="10.375" style="412" customWidth="1"/>
    <col min="10831" max="10831" width="11.125" style="412" bestFit="1" customWidth="1"/>
    <col min="10832" max="10833" width="2.875" style="412" customWidth="1"/>
    <col min="10834" max="11008" width="9" style="412"/>
    <col min="11009" max="11009" width="35" style="412" customWidth="1"/>
    <col min="11010" max="11010" width="9.125" style="412" customWidth="1"/>
    <col min="11011" max="11012" width="8.5" style="412" customWidth="1"/>
    <col min="11013" max="11015" width="9.5" style="412" customWidth="1"/>
    <col min="11016" max="11016" width="9.125" style="412" customWidth="1"/>
    <col min="11017" max="11018" width="8.5" style="412" customWidth="1"/>
    <col min="11019" max="11021" width="9.5" style="412" customWidth="1"/>
    <col min="11022" max="11022" width="9.125" style="412" customWidth="1"/>
    <col min="11023" max="11024" width="8.5" style="412" customWidth="1"/>
    <col min="11025" max="11027" width="9.5" style="412" customWidth="1"/>
    <col min="11028" max="11028" width="9.125" style="412" customWidth="1"/>
    <col min="11029" max="11030" width="8.5" style="412" customWidth="1"/>
    <col min="11031" max="11033" width="9.5" style="412" customWidth="1"/>
    <col min="11034" max="11034" width="9.125" style="412" customWidth="1"/>
    <col min="11035" max="11036" width="8.5" style="412" customWidth="1"/>
    <col min="11037" max="11039" width="9.5" style="412" customWidth="1"/>
    <col min="11040" max="11040" width="9.125" style="412" customWidth="1"/>
    <col min="11041" max="11042" width="8.5" style="412" customWidth="1"/>
    <col min="11043" max="11045" width="9.5" style="412" customWidth="1"/>
    <col min="11046" max="11046" width="9.125" style="412" customWidth="1"/>
    <col min="11047" max="11048" width="8.5" style="412" customWidth="1"/>
    <col min="11049" max="11051" width="9.5" style="412" customWidth="1"/>
    <col min="11052" max="11052" width="9.125" style="412" customWidth="1"/>
    <col min="11053" max="11054" width="8.5" style="412" customWidth="1"/>
    <col min="11055" max="11057" width="9.5" style="412" customWidth="1"/>
    <col min="11058" max="11058" width="9.125" style="412" customWidth="1"/>
    <col min="11059" max="11060" width="8.5" style="412" customWidth="1"/>
    <col min="11061" max="11063" width="9.5" style="412" customWidth="1"/>
    <col min="11064" max="11064" width="9.125" style="412" customWidth="1"/>
    <col min="11065" max="11066" width="8.5" style="412" customWidth="1"/>
    <col min="11067" max="11069" width="9.5" style="412" customWidth="1"/>
    <col min="11070" max="11070" width="9.125" style="412" customWidth="1"/>
    <col min="11071" max="11072" width="8.5" style="412" customWidth="1"/>
    <col min="11073" max="11075" width="9.5" style="412" customWidth="1"/>
    <col min="11076" max="11076" width="9.125" style="412" customWidth="1"/>
    <col min="11077" max="11078" width="8.5" style="412" customWidth="1"/>
    <col min="11079" max="11081" width="9.5" style="412" customWidth="1"/>
    <col min="11082" max="11082" width="11.125" style="412" bestFit="1" customWidth="1"/>
    <col min="11083" max="11083" width="10.375" style="412" bestFit="1" customWidth="1"/>
    <col min="11084" max="11084" width="9.375" style="412" bestFit="1" customWidth="1"/>
    <col min="11085" max="11085" width="10.375" style="412" bestFit="1" customWidth="1"/>
    <col min="11086" max="11086" width="10.375" style="412" customWidth="1"/>
    <col min="11087" max="11087" width="11.125" style="412" bestFit="1" customWidth="1"/>
    <col min="11088" max="11089" width="2.875" style="412" customWidth="1"/>
    <col min="11090" max="11264" width="9" style="412"/>
    <col min="11265" max="11265" width="35" style="412" customWidth="1"/>
    <col min="11266" max="11266" width="9.125" style="412" customWidth="1"/>
    <col min="11267" max="11268" width="8.5" style="412" customWidth="1"/>
    <col min="11269" max="11271" width="9.5" style="412" customWidth="1"/>
    <col min="11272" max="11272" width="9.125" style="412" customWidth="1"/>
    <col min="11273" max="11274" width="8.5" style="412" customWidth="1"/>
    <col min="11275" max="11277" width="9.5" style="412" customWidth="1"/>
    <col min="11278" max="11278" width="9.125" style="412" customWidth="1"/>
    <col min="11279" max="11280" width="8.5" style="412" customWidth="1"/>
    <col min="11281" max="11283" width="9.5" style="412" customWidth="1"/>
    <col min="11284" max="11284" width="9.125" style="412" customWidth="1"/>
    <col min="11285" max="11286" width="8.5" style="412" customWidth="1"/>
    <col min="11287" max="11289" width="9.5" style="412" customWidth="1"/>
    <col min="11290" max="11290" width="9.125" style="412" customWidth="1"/>
    <col min="11291" max="11292" width="8.5" style="412" customWidth="1"/>
    <col min="11293" max="11295" width="9.5" style="412" customWidth="1"/>
    <col min="11296" max="11296" width="9.125" style="412" customWidth="1"/>
    <col min="11297" max="11298" width="8.5" style="412" customWidth="1"/>
    <col min="11299" max="11301" width="9.5" style="412" customWidth="1"/>
    <col min="11302" max="11302" width="9.125" style="412" customWidth="1"/>
    <col min="11303" max="11304" width="8.5" style="412" customWidth="1"/>
    <col min="11305" max="11307" width="9.5" style="412" customWidth="1"/>
    <col min="11308" max="11308" width="9.125" style="412" customWidth="1"/>
    <col min="11309" max="11310" width="8.5" style="412" customWidth="1"/>
    <col min="11311" max="11313" width="9.5" style="412" customWidth="1"/>
    <col min="11314" max="11314" width="9.125" style="412" customWidth="1"/>
    <col min="11315" max="11316" width="8.5" style="412" customWidth="1"/>
    <col min="11317" max="11319" width="9.5" style="412" customWidth="1"/>
    <col min="11320" max="11320" width="9.125" style="412" customWidth="1"/>
    <col min="11321" max="11322" width="8.5" style="412" customWidth="1"/>
    <col min="11323" max="11325" width="9.5" style="412" customWidth="1"/>
    <col min="11326" max="11326" width="9.125" style="412" customWidth="1"/>
    <col min="11327" max="11328" width="8.5" style="412" customWidth="1"/>
    <col min="11329" max="11331" width="9.5" style="412" customWidth="1"/>
    <col min="11332" max="11332" width="9.125" style="412" customWidth="1"/>
    <col min="11333" max="11334" width="8.5" style="412" customWidth="1"/>
    <col min="11335" max="11337" width="9.5" style="412" customWidth="1"/>
    <col min="11338" max="11338" width="11.125" style="412" bestFit="1" customWidth="1"/>
    <col min="11339" max="11339" width="10.375" style="412" bestFit="1" customWidth="1"/>
    <col min="11340" max="11340" width="9.375" style="412" bestFit="1" customWidth="1"/>
    <col min="11341" max="11341" width="10.375" style="412" bestFit="1" customWidth="1"/>
    <col min="11342" max="11342" width="10.375" style="412" customWidth="1"/>
    <col min="11343" max="11343" width="11.125" style="412" bestFit="1" customWidth="1"/>
    <col min="11344" max="11345" width="2.875" style="412" customWidth="1"/>
    <col min="11346" max="11520" width="9" style="412"/>
    <col min="11521" max="11521" width="35" style="412" customWidth="1"/>
    <col min="11522" max="11522" width="9.125" style="412" customWidth="1"/>
    <col min="11523" max="11524" width="8.5" style="412" customWidth="1"/>
    <col min="11525" max="11527" width="9.5" style="412" customWidth="1"/>
    <col min="11528" max="11528" width="9.125" style="412" customWidth="1"/>
    <col min="11529" max="11530" width="8.5" style="412" customWidth="1"/>
    <col min="11531" max="11533" width="9.5" style="412" customWidth="1"/>
    <col min="11534" max="11534" width="9.125" style="412" customWidth="1"/>
    <col min="11535" max="11536" width="8.5" style="412" customWidth="1"/>
    <col min="11537" max="11539" width="9.5" style="412" customWidth="1"/>
    <col min="11540" max="11540" width="9.125" style="412" customWidth="1"/>
    <col min="11541" max="11542" width="8.5" style="412" customWidth="1"/>
    <col min="11543" max="11545" width="9.5" style="412" customWidth="1"/>
    <col min="11546" max="11546" width="9.125" style="412" customWidth="1"/>
    <col min="11547" max="11548" width="8.5" style="412" customWidth="1"/>
    <col min="11549" max="11551" width="9.5" style="412" customWidth="1"/>
    <col min="11552" max="11552" width="9.125" style="412" customWidth="1"/>
    <col min="11553" max="11554" width="8.5" style="412" customWidth="1"/>
    <col min="11555" max="11557" width="9.5" style="412" customWidth="1"/>
    <col min="11558" max="11558" width="9.125" style="412" customWidth="1"/>
    <col min="11559" max="11560" width="8.5" style="412" customWidth="1"/>
    <col min="11561" max="11563" width="9.5" style="412" customWidth="1"/>
    <col min="11564" max="11564" width="9.125" style="412" customWidth="1"/>
    <col min="11565" max="11566" width="8.5" style="412" customWidth="1"/>
    <col min="11567" max="11569" width="9.5" style="412" customWidth="1"/>
    <col min="11570" max="11570" width="9.125" style="412" customWidth="1"/>
    <col min="11571" max="11572" width="8.5" style="412" customWidth="1"/>
    <col min="11573" max="11575" width="9.5" style="412" customWidth="1"/>
    <col min="11576" max="11576" width="9.125" style="412" customWidth="1"/>
    <col min="11577" max="11578" width="8.5" style="412" customWidth="1"/>
    <col min="11579" max="11581" width="9.5" style="412" customWidth="1"/>
    <col min="11582" max="11582" width="9.125" style="412" customWidth="1"/>
    <col min="11583" max="11584" width="8.5" style="412" customWidth="1"/>
    <col min="11585" max="11587" width="9.5" style="412" customWidth="1"/>
    <col min="11588" max="11588" width="9.125" style="412" customWidth="1"/>
    <col min="11589" max="11590" width="8.5" style="412" customWidth="1"/>
    <col min="11591" max="11593" width="9.5" style="412" customWidth="1"/>
    <col min="11594" max="11594" width="11.125" style="412" bestFit="1" customWidth="1"/>
    <col min="11595" max="11595" width="10.375" style="412" bestFit="1" customWidth="1"/>
    <col min="11596" max="11596" width="9.375" style="412" bestFit="1" customWidth="1"/>
    <col min="11597" max="11597" width="10.375" style="412" bestFit="1" customWidth="1"/>
    <col min="11598" max="11598" width="10.375" style="412" customWidth="1"/>
    <col min="11599" max="11599" width="11.125" style="412" bestFit="1" customWidth="1"/>
    <col min="11600" max="11601" width="2.875" style="412" customWidth="1"/>
    <col min="11602" max="11776" width="9" style="412"/>
    <col min="11777" max="11777" width="35" style="412" customWidth="1"/>
    <col min="11778" max="11778" width="9.125" style="412" customWidth="1"/>
    <col min="11779" max="11780" width="8.5" style="412" customWidth="1"/>
    <col min="11781" max="11783" width="9.5" style="412" customWidth="1"/>
    <col min="11784" max="11784" width="9.125" style="412" customWidth="1"/>
    <col min="11785" max="11786" width="8.5" style="412" customWidth="1"/>
    <col min="11787" max="11789" width="9.5" style="412" customWidth="1"/>
    <col min="11790" max="11790" width="9.125" style="412" customWidth="1"/>
    <col min="11791" max="11792" width="8.5" style="412" customWidth="1"/>
    <col min="11793" max="11795" width="9.5" style="412" customWidth="1"/>
    <col min="11796" max="11796" width="9.125" style="412" customWidth="1"/>
    <col min="11797" max="11798" width="8.5" style="412" customWidth="1"/>
    <col min="11799" max="11801" width="9.5" style="412" customWidth="1"/>
    <col min="11802" max="11802" width="9.125" style="412" customWidth="1"/>
    <col min="11803" max="11804" width="8.5" style="412" customWidth="1"/>
    <col min="11805" max="11807" width="9.5" style="412" customWidth="1"/>
    <col min="11808" max="11808" width="9.125" style="412" customWidth="1"/>
    <col min="11809" max="11810" width="8.5" style="412" customWidth="1"/>
    <col min="11811" max="11813" width="9.5" style="412" customWidth="1"/>
    <col min="11814" max="11814" width="9.125" style="412" customWidth="1"/>
    <col min="11815" max="11816" width="8.5" style="412" customWidth="1"/>
    <col min="11817" max="11819" width="9.5" style="412" customWidth="1"/>
    <col min="11820" max="11820" width="9.125" style="412" customWidth="1"/>
    <col min="11821" max="11822" width="8.5" style="412" customWidth="1"/>
    <col min="11823" max="11825" width="9.5" style="412" customWidth="1"/>
    <col min="11826" max="11826" width="9.125" style="412" customWidth="1"/>
    <col min="11827" max="11828" width="8.5" style="412" customWidth="1"/>
    <col min="11829" max="11831" width="9.5" style="412" customWidth="1"/>
    <col min="11832" max="11832" width="9.125" style="412" customWidth="1"/>
    <col min="11833" max="11834" width="8.5" style="412" customWidth="1"/>
    <col min="11835" max="11837" width="9.5" style="412" customWidth="1"/>
    <col min="11838" max="11838" width="9.125" style="412" customWidth="1"/>
    <col min="11839" max="11840" width="8.5" style="412" customWidth="1"/>
    <col min="11841" max="11843" width="9.5" style="412" customWidth="1"/>
    <col min="11844" max="11844" width="9.125" style="412" customWidth="1"/>
    <col min="11845" max="11846" width="8.5" style="412" customWidth="1"/>
    <col min="11847" max="11849" width="9.5" style="412" customWidth="1"/>
    <col min="11850" max="11850" width="11.125" style="412" bestFit="1" customWidth="1"/>
    <col min="11851" max="11851" width="10.375" style="412" bestFit="1" customWidth="1"/>
    <col min="11852" max="11852" width="9.375" style="412" bestFit="1" customWidth="1"/>
    <col min="11853" max="11853" width="10.375" style="412" bestFit="1" customWidth="1"/>
    <col min="11854" max="11854" width="10.375" style="412" customWidth="1"/>
    <col min="11855" max="11855" width="11.125" style="412" bestFit="1" customWidth="1"/>
    <col min="11856" max="11857" width="2.875" style="412" customWidth="1"/>
    <col min="11858" max="12032" width="9" style="412"/>
    <col min="12033" max="12033" width="35" style="412" customWidth="1"/>
    <col min="12034" max="12034" width="9.125" style="412" customWidth="1"/>
    <col min="12035" max="12036" width="8.5" style="412" customWidth="1"/>
    <col min="12037" max="12039" width="9.5" style="412" customWidth="1"/>
    <col min="12040" max="12040" width="9.125" style="412" customWidth="1"/>
    <col min="12041" max="12042" width="8.5" style="412" customWidth="1"/>
    <col min="12043" max="12045" width="9.5" style="412" customWidth="1"/>
    <col min="12046" max="12046" width="9.125" style="412" customWidth="1"/>
    <col min="12047" max="12048" width="8.5" style="412" customWidth="1"/>
    <col min="12049" max="12051" width="9.5" style="412" customWidth="1"/>
    <col min="12052" max="12052" width="9.125" style="412" customWidth="1"/>
    <col min="12053" max="12054" width="8.5" style="412" customWidth="1"/>
    <col min="12055" max="12057" width="9.5" style="412" customWidth="1"/>
    <col min="12058" max="12058" width="9.125" style="412" customWidth="1"/>
    <col min="12059" max="12060" width="8.5" style="412" customWidth="1"/>
    <col min="12061" max="12063" width="9.5" style="412" customWidth="1"/>
    <col min="12064" max="12064" width="9.125" style="412" customWidth="1"/>
    <col min="12065" max="12066" width="8.5" style="412" customWidth="1"/>
    <col min="12067" max="12069" width="9.5" style="412" customWidth="1"/>
    <col min="12070" max="12070" width="9.125" style="412" customWidth="1"/>
    <col min="12071" max="12072" width="8.5" style="412" customWidth="1"/>
    <col min="12073" max="12075" width="9.5" style="412" customWidth="1"/>
    <col min="12076" max="12076" width="9.125" style="412" customWidth="1"/>
    <col min="12077" max="12078" width="8.5" style="412" customWidth="1"/>
    <col min="12079" max="12081" width="9.5" style="412" customWidth="1"/>
    <col min="12082" max="12082" width="9.125" style="412" customWidth="1"/>
    <col min="12083" max="12084" width="8.5" style="412" customWidth="1"/>
    <col min="12085" max="12087" width="9.5" style="412" customWidth="1"/>
    <col min="12088" max="12088" width="9.125" style="412" customWidth="1"/>
    <col min="12089" max="12090" width="8.5" style="412" customWidth="1"/>
    <col min="12091" max="12093" width="9.5" style="412" customWidth="1"/>
    <col min="12094" max="12094" width="9.125" style="412" customWidth="1"/>
    <col min="12095" max="12096" width="8.5" style="412" customWidth="1"/>
    <col min="12097" max="12099" width="9.5" style="412" customWidth="1"/>
    <col min="12100" max="12100" width="9.125" style="412" customWidth="1"/>
    <col min="12101" max="12102" width="8.5" style="412" customWidth="1"/>
    <col min="12103" max="12105" width="9.5" style="412" customWidth="1"/>
    <col min="12106" max="12106" width="11.125" style="412" bestFit="1" customWidth="1"/>
    <col min="12107" max="12107" width="10.375" style="412" bestFit="1" customWidth="1"/>
    <col min="12108" max="12108" width="9.375" style="412" bestFit="1" customWidth="1"/>
    <col min="12109" max="12109" width="10.375" style="412" bestFit="1" customWidth="1"/>
    <col min="12110" max="12110" width="10.375" style="412" customWidth="1"/>
    <col min="12111" max="12111" width="11.125" style="412" bestFit="1" customWidth="1"/>
    <col min="12112" max="12113" width="2.875" style="412" customWidth="1"/>
    <col min="12114" max="12288" width="9" style="412"/>
    <col min="12289" max="12289" width="35" style="412" customWidth="1"/>
    <col min="12290" max="12290" width="9.125" style="412" customWidth="1"/>
    <col min="12291" max="12292" width="8.5" style="412" customWidth="1"/>
    <col min="12293" max="12295" width="9.5" style="412" customWidth="1"/>
    <col min="12296" max="12296" width="9.125" style="412" customWidth="1"/>
    <col min="12297" max="12298" width="8.5" style="412" customWidth="1"/>
    <col min="12299" max="12301" width="9.5" style="412" customWidth="1"/>
    <col min="12302" max="12302" width="9.125" style="412" customWidth="1"/>
    <col min="12303" max="12304" width="8.5" style="412" customWidth="1"/>
    <col min="12305" max="12307" width="9.5" style="412" customWidth="1"/>
    <col min="12308" max="12308" width="9.125" style="412" customWidth="1"/>
    <col min="12309" max="12310" width="8.5" style="412" customWidth="1"/>
    <col min="12311" max="12313" width="9.5" style="412" customWidth="1"/>
    <col min="12314" max="12314" width="9.125" style="412" customWidth="1"/>
    <col min="12315" max="12316" width="8.5" style="412" customWidth="1"/>
    <col min="12317" max="12319" width="9.5" style="412" customWidth="1"/>
    <col min="12320" max="12320" width="9.125" style="412" customWidth="1"/>
    <col min="12321" max="12322" width="8.5" style="412" customWidth="1"/>
    <col min="12323" max="12325" width="9.5" style="412" customWidth="1"/>
    <col min="12326" max="12326" width="9.125" style="412" customWidth="1"/>
    <col min="12327" max="12328" width="8.5" style="412" customWidth="1"/>
    <col min="12329" max="12331" width="9.5" style="412" customWidth="1"/>
    <col min="12332" max="12332" width="9.125" style="412" customWidth="1"/>
    <col min="12333" max="12334" width="8.5" style="412" customWidth="1"/>
    <col min="12335" max="12337" width="9.5" style="412" customWidth="1"/>
    <col min="12338" max="12338" width="9.125" style="412" customWidth="1"/>
    <col min="12339" max="12340" width="8.5" style="412" customWidth="1"/>
    <col min="12341" max="12343" width="9.5" style="412" customWidth="1"/>
    <col min="12344" max="12344" width="9.125" style="412" customWidth="1"/>
    <col min="12345" max="12346" width="8.5" style="412" customWidth="1"/>
    <col min="12347" max="12349" width="9.5" style="412" customWidth="1"/>
    <col min="12350" max="12350" width="9.125" style="412" customWidth="1"/>
    <col min="12351" max="12352" width="8.5" style="412" customWidth="1"/>
    <col min="12353" max="12355" width="9.5" style="412" customWidth="1"/>
    <col min="12356" max="12356" width="9.125" style="412" customWidth="1"/>
    <col min="12357" max="12358" width="8.5" style="412" customWidth="1"/>
    <col min="12359" max="12361" width="9.5" style="412" customWidth="1"/>
    <col min="12362" max="12362" width="11.125" style="412" bestFit="1" customWidth="1"/>
    <col min="12363" max="12363" width="10.375" style="412" bestFit="1" customWidth="1"/>
    <col min="12364" max="12364" width="9.375" style="412" bestFit="1" customWidth="1"/>
    <col min="12365" max="12365" width="10.375" style="412" bestFit="1" customWidth="1"/>
    <col min="12366" max="12366" width="10.375" style="412" customWidth="1"/>
    <col min="12367" max="12367" width="11.125" style="412" bestFit="1" customWidth="1"/>
    <col min="12368" max="12369" width="2.875" style="412" customWidth="1"/>
    <col min="12370" max="12544" width="9" style="412"/>
    <col min="12545" max="12545" width="35" style="412" customWidth="1"/>
    <col min="12546" max="12546" width="9.125" style="412" customWidth="1"/>
    <col min="12547" max="12548" width="8.5" style="412" customWidth="1"/>
    <col min="12549" max="12551" width="9.5" style="412" customWidth="1"/>
    <col min="12552" max="12552" width="9.125" style="412" customWidth="1"/>
    <col min="12553" max="12554" width="8.5" style="412" customWidth="1"/>
    <col min="12555" max="12557" width="9.5" style="412" customWidth="1"/>
    <col min="12558" max="12558" width="9.125" style="412" customWidth="1"/>
    <col min="12559" max="12560" width="8.5" style="412" customWidth="1"/>
    <col min="12561" max="12563" width="9.5" style="412" customWidth="1"/>
    <col min="12564" max="12564" width="9.125" style="412" customWidth="1"/>
    <col min="12565" max="12566" width="8.5" style="412" customWidth="1"/>
    <col min="12567" max="12569" width="9.5" style="412" customWidth="1"/>
    <col min="12570" max="12570" width="9.125" style="412" customWidth="1"/>
    <col min="12571" max="12572" width="8.5" style="412" customWidth="1"/>
    <col min="12573" max="12575" width="9.5" style="412" customWidth="1"/>
    <col min="12576" max="12576" width="9.125" style="412" customWidth="1"/>
    <col min="12577" max="12578" width="8.5" style="412" customWidth="1"/>
    <col min="12579" max="12581" width="9.5" style="412" customWidth="1"/>
    <col min="12582" max="12582" width="9.125" style="412" customWidth="1"/>
    <col min="12583" max="12584" width="8.5" style="412" customWidth="1"/>
    <col min="12585" max="12587" width="9.5" style="412" customWidth="1"/>
    <col min="12588" max="12588" width="9.125" style="412" customWidth="1"/>
    <col min="12589" max="12590" width="8.5" style="412" customWidth="1"/>
    <col min="12591" max="12593" width="9.5" style="412" customWidth="1"/>
    <col min="12594" max="12594" width="9.125" style="412" customWidth="1"/>
    <col min="12595" max="12596" width="8.5" style="412" customWidth="1"/>
    <col min="12597" max="12599" width="9.5" style="412" customWidth="1"/>
    <col min="12600" max="12600" width="9.125" style="412" customWidth="1"/>
    <col min="12601" max="12602" width="8.5" style="412" customWidth="1"/>
    <col min="12603" max="12605" width="9.5" style="412" customWidth="1"/>
    <col min="12606" max="12606" width="9.125" style="412" customWidth="1"/>
    <col min="12607" max="12608" width="8.5" style="412" customWidth="1"/>
    <col min="12609" max="12611" width="9.5" style="412" customWidth="1"/>
    <col min="12612" max="12612" width="9.125" style="412" customWidth="1"/>
    <col min="12613" max="12614" width="8.5" style="412" customWidth="1"/>
    <col min="12615" max="12617" width="9.5" style="412" customWidth="1"/>
    <col min="12618" max="12618" width="11.125" style="412" bestFit="1" customWidth="1"/>
    <col min="12619" max="12619" width="10.375" style="412" bestFit="1" customWidth="1"/>
    <col min="12620" max="12620" width="9.375" style="412" bestFit="1" customWidth="1"/>
    <col min="12621" max="12621" width="10.375" style="412" bestFit="1" customWidth="1"/>
    <col min="12622" max="12622" width="10.375" style="412" customWidth="1"/>
    <col min="12623" max="12623" width="11.125" style="412" bestFit="1" customWidth="1"/>
    <col min="12624" max="12625" width="2.875" style="412" customWidth="1"/>
    <col min="12626" max="12800" width="9" style="412"/>
    <col min="12801" max="12801" width="35" style="412" customWidth="1"/>
    <col min="12802" max="12802" width="9.125" style="412" customWidth="1"/>
    <col min="12803" max="12804" width="8.5" style="412" customWidth="1"/>
    <col min="12805" max="12807" width="9.5" style="412" customWidth="1"/>
    <col min="12808" max="12808" width="9.125" style="412" customWidth="1"/>
    <col min="12809" max="12810" width="8.5" style="412" customWidth="1"/>
    <col min="12811" max="12813" width="9.5" style="412" customWidth="1"/>
    <col min="12814" max="12814" width="9.125" style="412" customWidth="1"/>
    <col min="12815" max="12816" width="8.5" style="412" customWidth="1"/>
    <col min="12817" max="12819" width="9.5" style="412" customWidth="1"/>
    <col min="12820" max="12820" width="9.125" style="412" customWidth="1"/>
    <col min="12821" max="12822" width="8.5" style="412" customWidth="1"/>
    <col min="12823" max="12825" width="9.5" style="412" customWidth="1"/>
    <col min="12826" max="12826" width="9.125" style="412" customWidth="1"/>
    <col min="12827" max="12828" width="8.5" style="412" customWidth="1"/>
    <col min="12829" max="12831" width="9.5" style="412" customWidth="1"/>
    <col min="12832" max="12832" width="9.125" style="412" customWidth="1"/>
    <col min="12833" max="12834" width="8.5" style="412" customWidth="1"/>
    <col min="12835" max="12837" width="9.5" style="412" customWidth="1"/>
    <col min="12838" max="12838" width="9.125" style="412" customWidth="1"/>
    <col min="12839" max="12840" width="8.5" style="412" customWidth="1"/>
    <col min="12841" max="12843" width="9.5" style="412" customWidth="1"/>
    <col min="12844" max="12844" width="9.125" style="412" customWidth="1"/>
    <col min="12845" max="12846" width="8.5" style="412" customWidth="1"/>
    <col min="12847" max="12849" width="9.5" style="412" customWidth="1"/>
    <col min="12850" max="12850" width="9.125" style="412" customWidth="1"/>
    <col min="12851" max="12852" width="8.5" style="412" customWidth="1"/>
    <col min="12853" max="12855" width="9.5" style="412" customWidth="1"/>
    <col min="12856" max="12856" width="9.125" style="412" customWidth="1"/>
    <col min="12857" max="12858" width="8.5" style="412" customWidth="1"/>
    <col min="12859" max="12861" width="9.5" style="412" customWidth="1"/>
    <col min="12862" max="12862" width="9.125" style="412" customWidth="1"/>
    <col min="12863" max="12864" width="8.5" style="412" customWidth="1"/>
    <col min="12865" max="12867" width="9.5" style="412" customWidth="1"/>
    <col min="12868" max="12868" width="9.125" style="412" customWidth="1"/>
    <col min="12869" max="12870" width="8.5" style="412" customWidth="1"/>
    <col min="12871" max="12873" width="9.5" style="412" customWidth="1"/>
    <col min="12874" max="12874" width="11.125" style="412" bestFit="1" customWidth="1"/>
    <col min="12875" max="12875" width="10.375" style="412" bestFit="1" customWidth="1"/>
    <col min="12876" max="12876" width="9.375" style="412" bestFit="1" customWidth="1"/>
    <col min="12877" max="12877" width="10.375" style="412" bestFit="1" customWidth="1"/>
    <col min="12878" max="12878" width="10.375" style="412" customWidth="1"/>
    <col min="12879" max="12879" width="11.125" style="412" bestFit="1" customWidth="1"/>
    <col min="12880" max="12881" width="2.875" style="412" customWidth="1"/>
    <col min="12882" max="13056" width="9" style="412"/>
    <col min="13057" max="13057" width="35" style="412" customWidth="1"/>
    <col min="13058" max="13058" width="9.125" style="412" customWidth="1"/>
    <col min="13059" max="13060" width="8.5" style="412" customWidth="1"/>
    <col min="13061" max="13063" width="9.5" style="412" customWidth="1"/>
    <col min="13064" max="13064" width="9.125" style="412" customWidth="1"/>
    <col min="13065" max="13066" width="8.5" style="412" customWidth="1"/>
    <col min="13067" max="13069" width="9.5" style="412" customWidth="1"/>
    <col min="13070" max="13070" width="9.125" style="412" customWidth="1"/>
    <col min="13071" max="13072" width="8.5" style="412" customWidth="1"/>
    <col min="13073" max="13075" width="9.5" style="412" customWidth="1"/>
    <col min="13076" max="13076" width="9.125" style="412" customWidth="1"/>
    <col min="13077" max="13078" width="8.5" style="412" customWidth="1"/>
    <col min="13079" max="13081" width="9.5" style="412" customWidth="1"/>
    <col min="13082" max="13082" width="9.125" style="412" customWidth="1"/>
    <col min="13083" max="13084" width="8.5" style="412" customWidth="1"/>
    <col min="13085" max="13087" width="9.5" style="412" customWidth="1"/>
    <col min="13088" max="13088" width="9.125" style="412" customWidth="1"/>
    <col min="13089" max="13090" width="8.5" style="412" customWidth="1"/>
    <col min="13091" max="13093" width="9.5" style="412" customWidth="1"/>
    <col min="13094" max="13094" width="9.125" style="412" customWidth="1"/>
    <col min="13095" max="13096" width="8.5" style="412" customWidth="1"/>
    <col min="13097" max="13099" width="9.5" style="412" customWidth="1"/>
    <col min="13100" max="13100" width="9.125" style="412" customWidth="1"/>
    <col min="13101" max="13102" width="8.5" style="412" customWidth="1"/>
    <col min="13103" max="13105" width="9.5" style="412" customWidth="1"/>
    <col min="13106" max="13106" width="9.125" style="412" customWidth="1"/>
    <col min="13107" max="13108" width="8.5" style="412" customWidth="1"/>
    <col min="13109" max="13111" width="9.5" style="412" customWidth="1"/>
    <col min="13112" max="13112" width="9.125" style="412" customWidth="1"/>
    <col min="13113" max="13114" width="8.5" style="412" customWidth="1"/>
    <col min="13115" max="13117" width="9.5" style="412" customWidth="1"/>
    <col min="13118" max="13118" width="9.125" style="412" customWidth="1"/>
    <col min="13119" max="13120" width="8.5" style="412" customWidth="1"/>
    <col min="13121" max="13123" width="9.5" style="412" customWidth="1"/>
    <col min="13124" max="13124" width="9.125" style="412" customWidth="1"/>
    <col min="13125" max="13126" width="8.5" style="412" customWidth="1"/>
    <col min="13127" max="13129" width="9.5" style="412" customWidth="1"/>
    <col min="13130" max="13130" width="11.125" style="412" bestFit="1" customWidth="1"/>
    <col min="13131" max="13131" width="10.375" style="412" bestFit="1" customWidth="1"/>
    <col min="13132" max="13132" width="9.375" style="412" bestFit="1" customWidth="1"/>
    <col min="13133" max="13133" width="10.375" style="412" bestFit="1" customWidth="1"/>
    <col min="13134" max="13134" width="10.375" style="412" customWidth="1"/>
    <col min="13135" max="13135" width="11.125" style="412" bestFit="1" customWidth="1"/>
    <col min="13136" max="13137" width="2.875" style="412" customWidth="1"/>
    <col min="13138" max="13312" width="9" style="412"/>
    <col min="13313" max="13313" width="35" style="412" customWidth="1"/>
    <col min="13314" max="13314" width="9.125" style="412" customWidth="1"/>
    <col min="13315" max="13316" width="8.5" style="412" customWidth="1"/>
    <col min="13317" max="13319" width="9.5" style="412" customWidth="1"/>
    <col min="13320" max="13320" width="9.125" style="412" customWidth="1"/>
    <col min="13321" max="13322" width="8.5" style="412" customWidth="1"/>
    <col min="13323" max="13325" width="9.5" style="412" customWidth="1"/>
    <col min="13326" max="13326" width="9.125" style="412" customWidth="1"/>
    <col min="13327" max="13328" width="8.5" style="412" customWidth="1"/>
    <col min="13329" max="13331" width="9.5" style="412" customWidth="1"/>
    <col min="13332" max="13332" width="9.125" style="412" customWidth="1"/>
    <col min="13333" max="13334" width="8.5" style="412" customWidth="1"/>
    <col min="13335" max="13337" width="9.5" style="412" customWidth="1"/>
    <col min="13338" max="13338" width="9.125" style="412" customWidth="1"/>
    <col min="13339" max="13340" width="8.5" style="412" customWidth="1"/>
    <col min="13341" max="13343" width="9.5" style="412" customWidth="1"/>
    <col min="13344" max="13344" width="9.125" style="412" customWidth="1"/>
    <col min="13345" max="13346" width="8.5" style="412" customWidth="1"/>
    <col min="13347" max="13349" width="9.5" style="412" customWidth="1"/>
    <col min="13350" max="13350" width="9.125" style="412" customWidth="1"/>
    <col min="13351" max="13352" width="8.5" style="412" customWidth="1"/>
    <col min="13353" max="13355" width="9.5" style="412" customWidth="1"/>
    <col min="13356" max="13356" width="9.125" style="412" customWidth="1"/>
    <col min="13357" max="13358" width="8.5" style="412" customWidth="1"/>
    <col min="13359" max="13361" width="9.5" style="412" customWidth="1"/>
    <col min="13362" max="13362" width="9.125" style="412" customWidth="1"/>
    <col min="13363" max="13364" width="8.5" style="412" customWidth="1"/>
    <col min="13365" max="13367" width="9.5" style="412" customWidth="1"/>
    <col min="13368" max="13368" width="9.125" style="412" customWidth="1"/>
    <col min="13369" max="13370" width="8.5" style="412" customWidth="1"/>
    <col min="13371" max="13373" width="9.5" style="412" customWidth="1"/>
    <col min="13374" max="13374" width="9.125" style="412" customWidth="1"/>
    <col min="13375" max="13376" width="8.5" style="412" customWidth="1"/>
    <col min="13377" max="13379" width="9.5" style="412" customWidth="1"/>
    <col min="13380" max="13380" width="9.125" style="412" customWidth="1"/>
    <col min="13381" max="13382" width="8.5" style="412" customWidth="1"/>
    <col min="13383" max="13385" width="9.5" style="412" customWidth="1"/>
    <col min="13386" max="13386" width="11.125" style="412" bestFit="1" customWidth="1"/>
    <col min="13387" max="13387" width="10.375" style="412" bestFit="1" customWidth="1"/>
    <col min="13388" max="13388" width="9.375" style="412" bestFit="1" customWidth="1"/>
    <col min="13389" max="13389" width="10.375" style="412" bestFit="1" customWidth="1"/>
    <col min="13390" max="13390" width="10.375" style="412" customWidth="1"/>
    <col min="13391" max="13391" width="11.125" style="412" bestFit="1" customWidth="1"/>
    <col min="13392" max="13393" width="2.875" style="412" customWidth="1"/>
    <col min="13394" max="13568" width="9" style="412"/>
    <col min="13569" max="13569" width="35" style="412" customWidth="1"/>
    <col min="13570" max="13570" width="9.125" style="412" customWidth="1"/>
    <col min="13571" max="13572" width="8.5" style="412" customWidth="1"/>
    <col min="13573" max="13575" width="9.5" style="412" customWidth="1"/>
    <col min="13576" max="13576" width="9.125" style="412" customWidth="1"/>
    <col min="13577" max="13578" width="8.5" style="412" customWidth="1"/>
    <col min="13579" max="13581" width="9.5" style="412" customWidth="1"/>
    <col min="13582" max="13582" width="9.125" style="412" customWidth="1"/>
    <col min="13583" max="13584" width="8.5" style="412" customWidth="1"/>
    <col min="13585" max="13587" width="9.5" style="412" customWidth="1"/>
    <col min="13588" max="13588" width="9.125" style="412" customWidth="1"/>
    <col min="13589" max="13590" width="8.5" style="412" customWidth="1"/>
    <col min="13591" max="13593" width="9.5" style="412" customWidth="1"/>
    <col min="13594" max="13594" width="9.125" style="412" customWidth="1"/>
    <col min="13595" max="13596" width="8.5" style="412" customWidth="1"/>
    <col min="13597" max="13599" width="9.5" style="412" customWidth="1"/>
    <col min="13600" max="13600" width="9.125" style="412" customWidth="1"/>
    <col min="13601" max="13602" width="8.5" style="412" customWidth="1"/>
    <col min="13603" max="13605" width="9.5" style="412" customWidth="1"/>
    <col min="13606" max="13606" width="9.125" style="412" customWidth="1"/>
    <col min="13607" max="13608" width="8.5" style="412" customWidth="1"/>
    <col min="13609" max="13611" width="9.5" style="412" customWidth="1"/>
    <col min="13612" max="13612" width="9.125" style="412" customWidth="1"/>
    <col min="13613" max="13614" width="8.5" style="412" customWidth="1"/>
    <col min="13615" max="13617" width="9.5" style="412" customWidth="1"/>
    <col min="13618" max="13618" width="9.125" style="412" customWidth="1"/>
    <col min="13619" max="13620" width="8.5" style="412" customWidth="1"/>
    <col min="13621" max="13623" width="9.5" style="412" customWidth="1"/>
    <col min="13624" max="13624" width="9.125" style="412" customWidth="1"/>
    <col min="13625" max="13626" width="8.5" style="412" customWidth="1"/>
    <col min="13627" max="13629" width="9.5" style="412" customWidth="1"/>
    <col min="13630" max="13630" width="9.125" style="412" customWidth="1"/>
    <col min="13631" max="13632" width="8.5" style="412" customWidth="1"/>
    <col min="13633" max="13635" width="9.5" style="412" customWidth="1"/>
    <col min="13636" max="13636" width="9.125" style="412" customWidth="1"/>
    <col min="13637" max="13638" width="8.5" style="412" customWidth="1"/>
    <col min="13639" max="13641" width="9.5" style="412" customWidth="1"/>
    <col min="13642" max="13642" width="11.125" style="412" bestFit="1" customWidth="1"/>
    <col min="13643" max="13643" width="10.375" style="412" bestFit="1" customWidth="1"/>
    <col min="13644" max="13644" width="9.375" style="412" bestFit="1" customWidth="1"/>
    <col min="13645" max="13645" width="10.375" style="412" bestFit="1" customWidth="1"/>
    <col min="13646" max="13646" width="10.375" style="412" customWidth="1"/>
    <col min="13647" max="13647" width="11.125" style="412" bestFit="1" customWidth="1"/>
    <col min="13648" max="13649" width="2.875" style="412" customWidth="1"/>
    <col min="13650" max="13824" width="9" style="412"/>
    <col min="13825" max="13825" width="35" style="412" customWidth="1"/>
    <col min="13826" max="13826" width="9.125" style="412" customWidth="1"/>
    <col min="13827" max="13828" width="8.5" style="412" customWidth="1"/>
    <col min="13829" max="13831" width="9.5" style="412" customWidth="1"/>
    <col min="13832" max="13832" width="9.125" style="412" customWidth="1"/>
    <col min="13833" max="13834" width="8.5" style="412" customWidth="1"/>
    <col min="13835" max="13837" width="9.5" style="412" customWidth="1"/>
    <col min="13838" max="13838" width="9.125" style="412" customWidth="1"/>
    <col min="13839" max="13840" width="8.5" style="412" customWidth="1"/>
    <col min="13841" max="13843" width="9.5" style="412" customWidth="1"/>
    <col min="13844" max="13844" width="9.125" style="412" customWidth="1"/>
    <col min="13845" max="13846" width="8.5" style="412" customWidth="1"/>
    <col min="13847" max="13849" width="9.5" style="412" customWidth="1"/>
    <col min="13850" max="13850" width="9.125" style="412" customWidth="1"/>
    <col min="13851" max="13852" width="8.5" style="412" customWidth="1"/>
    <col min="13853" max="13855" width="9.5" style="412" customWidth="1"/>
    <col min="13856" max="13856" width="9.125" style="412" customWidth="1"/>
    <col min="13857" max="13858" width="8.5" style="412" customWidth="1"/>
    <col min="13859" max="13861" width="9.5" style="412" customWidth="1"/>
    <col min="13862" max="13862" width="9.125" style="412" customWidth="1"/>
    <col min="13863" max="13864" width="8.5" style="412" customWidth="1"/>
    <col min="13865" max="13867" width="9.5" style="412" customWidth="1"/>
    <col min="13868" max="13868" width="9.125" style="412" customWidth="1"/>
    <col min="13869" max="13870" width="8.5" style="412" customWidth="1"/>
    <col min="13871" max="13873" width="9.5" style="412" customWidth="1"/>
    <col min="13874" max="13874" width="9.125" style="412" customWidth="1"/>
    <col min="13875" max="13876" width="8.5" style="412" customWidth="1"/>
    <col min="13877" max="13879" width="9.5" style="412" customWidth="1"/>
    <col min="13880" max="13880" width="9.125" style="412" customWidth="1"/>
    <col min="13881" max="13882" width="8.5" style="412" customWidth="1"/>
    <col min="13883" max="13885" width="9.5" style="412" customWidth="1"/>
    <col min="13886" max="13886" width="9.125" style="412" customWidth="1"/>
    <col min="13887" max="13888" width="8.5" style="412" customWidth="1"/>
    <col min="13889" max="13891" width="9.5" style="412" customWidth="1"/>
    <col min="13892" max="13892" width="9.125" style="412" customWidth="1"/>
    <col min="13893" max="13894" width="8.5" style="412" customWidth="1"/>
    <col min="13895" max="13897" width="9.5" style="412" customWidth="1"/>
    <col min="13898" max="13898" width="11.125" style="412" bestFit="1" customWidth="1"/>
    <col min="13899" max="13899" width="10.375" style="412" bestFit="1" customWidth="1"/>
    <col min="13900" max="13900" width="9.375" style="412" bestFit="1" customWidth="1"/>
    <col min="13901" max="13901" width="10.375" style="412" bestFit="1" customWidth="1"/>
    <col min="13902" max="13902" width="10.375" style="412" customWidth="1"/>
    <col min="13903" max="13903" width="11.125" style="412" bestFit="1" customWidth="1"/>
    <col min="13904" max="13905" width="2.875" style="412" customWidth="1"/>
    <col min="13906" max="14080" width="9" style="412"/>
    <col min="14081" max="14081" width="35" style="412" customWidth="1"/>
    <col min="14082" max="14082" width="9.125" style="412" customWidth="1"/>
    <col min="14083" max="14084" width="8.5" style="412" customWidth="1"/>
    <col min="14085" max="14087" width="9.5" style="412" customWidth="1"/>
    <col min="14088" max="14088" width="9.125" style="412" customWidth="1"/>
    <col min="14089" max="14090" width="8.5" style="412" customWidth="1"/>
    <col min="14091" max="14093" width="9.5" style="412" customWidth="1"/>
    <col min="14094" max="14094" width="9.125" style="412" customWidth="1"/>
    <col min="14095" max="14096" width="8.5" style="412" customWidth="1"/>
    <col min="14097" max="14099" width="9.5" style="412" customWidth="1"/>
    <col min="14100" max="14100" width="9.125" style="412" customWidth="1"/>
    <col min="14101" max="14102" width="8.5" style="412" customWidth="1"/>
    <col min="14103" max="14105" width="9.5" style="412" customWidth="1"/>
    <col min="14106" max="14106" width="9.125" style="412" customWidth="1"/>
    <col min="14107" max="14108" width="8.5" style="412" customWidth="1"/>
    <col min="14109" max="14111" width="9.5" style="412" customWidth="1"/>
    <col min="14112" max="14112" width="9.125" style="412" customWidth="1"/>
    <col min="14113" max="14114" width="8.5" style="412" customWidth="1"/>
    <col min="14115" max="14117" width="9.5" style="412" customWidth="1"/>
    <col min="14118" max="14118" width="9.125" style="412" customWidth="1"/>
    <col min="14119" max="14120" width="8.5" style="412" customWidth="1"/>
    <col min="14121" max="14123" width="9.5" style="412" customWidth="1"/>
    <col min="14124" max="14124" width="9.125" style="412" customWidth="1"/>
    <col min="14125" max="14126" width="8.5" style="412" customWidth="1"/>
    <col min="14127" max="14129" width="9.5" style="412" customWidth="1"/>
    <col min="14130" max="14130" width="9.125" style="412" customWidth="1"/>
    <col min="14131" max="14132" width="8.5" style="412" customWidth="1"/>
    <col min="14133" max="14135" width="9.5" style="412" customWidth="1"/>
    <col min="14136" max="14136" width="9.125" style="412" customWidth="1"/>
    <col min="14137" max="14138" width="8.5" style="412" customWidth="1"/>
    <col min="14139" max="14141" width="9.5" style="412" customWidth="1"/>
    <col min="14142" max="14142" width="9.125" style="412" customWidth="1"/>
    <col min="14143" max="14144" width="8.5" style="412" customWidth="1"/>
    <col min="14145" max="14147" width="9.5" style="412" customWidth="1"/>
    <col min="14148" max="14148" width="9.125" style="412" customWidth="1"/>
    <col min="14149" max="14150" width="8.5" style="412" customWidth="1"/>
    <col min="14151" max="14153" width="9.5" style="412" customWidth="1"/>
    <col min="14154" max="14154" width="11.125" style="412" bestFit="1" customWidth="1"/>
    <col min="14155" max="14155" width="10.375" style="412" bestFit="1" customWidth="1"/>
    <col min="14156" max="14156" width="9.375" style="412" bestFit="1" customWidth="1"/>
    <col min="14157" max="14157" width="10.375" style="412" bestFit="1" customWidth="1"/>
    <col min="14158" max="14158" width="10.375" style="412" customWidth="1"/>
    <col min="14159" max="14159" width="11.125" style="412" bestFit="1" customWidth="1"/>
    <col min="14160" max="14161" width="2.875" style="412" customWidth="1"/>
    <col min="14162" max="14336" width="9" style="412"/>
    <col min="14337" max="14337" width="35" style="412" customWidth="1"/>
    <col min="14338" max="14338" width="9.125" style="412" customWidth="1"/>
    <col min="14339" max="14340" width="8.5" style="412" customWidth="1"/>
    <col min="14341" max="14343" width="9.5" style="412" customWidth="1"/>
    <col min="14344" max="14344" width="9.125" style="412" customWidth="1"/>
    <col min="14345" max="14346" width="8.5" style="412" customWidth="1"/>
    <col min="14347" max="14349" width="9.5" style="412" customWidth="1"/>
    <col min="14350" max="14350" width="9.125" style="412" customWidth="1"/>
    <col min="14351" max="14352" width="8.5" style="412" customWidth="1"/>
    <col min="14353" max="14355" width="9.5" style="412" customWidth="1"/>
    <col min="14356" max="14356" width="9.125" style="412" customWidth="1"/>
    <col min="14357" max="14358" width="8.5" style="412" customWidth="1"/>
    <col min="14359" max="14361" width="9.5" style="412" customWidth="1"/>
    <col min="14362" max="14362" width="9.125" style="412" customWidth="1"/>
    <col min="14363" max="14364" width="8.5" style="412" customWidth="1"/>
    <col min="14365" max="14367" width="9.5" style="412" customWidth="1"/>
    <col min="14368" max="14368" width="9.125" style="412" customWidth="1"/>
    <col min="14369" max="14370" width="8.5" style="412" customWidth="1"/>
    <col min="14371" max="14373" width="9.5" style="412" customWidth="1"/>
    <col min="14374" max="14374" width="9.125" style="412" customWidth="1"/>
    <col min="14375" max="14376" width="8.5" style="412" customWidth="1"/>
    <col min="14377" max="14379" width="9.5" style="412" customWidth="1"/>
    <col min="14380" max="14380" width="9.125" style="412" customWidth="1"/>
    <col min="14381" max="14382" width="8.5" style="412" customWidth="1"/>
    <col min="14383" max="14385" width="9.5" style="412" customWidth="1"/>
    <col min="14386" max="14386" width="9.125" style="412" customWidth="1"/>
    <col min="14387" max="14388" width="8.5" style="412" customWidth="1"/>
    <col min="14389" max="14391" width="9.5" style="412" customWidth="1"/>
    <col min="14392" max="14392" width="9.125" style="412" customWidth="1"/>
    <col min="14393" max="14394" width="8.5" style="412" customWidth="1"/>
    <col min="14395" max="14397" width="9.5" style="412" customWidth="1"/>
    <col min="14398" max="14398" width="9.125" style="412" customWidth="1"/>
    <col min="14399" max="14400" width="8.5" style="412" customWidth="1"/>
    <col min="14401" max="14403" width="9.5" style="412" customWidth="1"/>
    <col min="14404" max="14404" width="9.125" style="412" customWidth="1"/>
    <col min="14405" max="14406" width="8.5" style="412" customWidth="1"/>
    <col min="14407" max="14409" width="9.5" style="412" customWidth="1"/>
    <col min="14410" max="14410" width="11.125" style="412" bestFit="1" customWidth="1"/>
    <col min="14411" max="14411" width="10.375" style="412" bestFit="1" customWidth="1"/>
    <col min="14412" max="14412" width="9.375" style="412" bestFit="1" customWidth="1"/>
    <col min="14413" max="14413" width="10.375" style="412" bestFit="1" customWidth="1"/>
    <col min="14414" max="14414" width="10.375" style="412" customWidth="1"/>
    <col min="14415" max="14415" width="11.125" style="412" bestFit="1" customWidth="1"/>
    <col min="14416" max="14417" width="2.875" style="412" customWidth="1"/>
    <col min="14418" max="14592" width="9" style="412"/>
    <col min="14593" max="14593" width="35" style="412" customWidth="1"/>
    <col min="14594" max="14594" width="9.125" style="412" customWidth="1"/>
    <col min="14595" max="14596" width="8.5" style="412" customWidth="1"/>
    <col min="14597" max="14599" width="9.5" style="412" customWidth="1"/>
    <col min="14600" max="14600" width="9.125" style="412" customWidth="1"/>
    <col min="14601" max="14602" width="8.5" style="412" customWidth="1"/>
    <col min="14603" max="14605" width="9.5" style="412" customWidth="1"/>
    <col min="14606" max="14606" width="9.125" style="412" customWidth="1"/>
    <col min="14607" max="14608" width="8.5" style="412" customWidth="1"/>
    <col min="14609" max="14611" width="9.5" style="412" customWidth="1"/>
    <col min="14612" max="14612" width="9.125" style="412" customWidth="1"/>
    <col min="14613" max="14614" width="8.5" style="412" customWidth="1"/>
    <col min="14615" max="14617" width="9.5" style="412" customWidth="1"/>
    <col min="14618" max="14618" width="9.125" style="412" customWidth="1"/>
    <col min="14619" max="14620" width="8.5" style="412" customWidth="1"/>
    <col min="14621" max="14623" width="9.5" style="412" customWidth="1"/>
    <col min="14624" max="14624" width="9.125" style="412" customWidth="1"/>
    <col min="14625" max="14626" width="8.5" style="412" customWidth="1"/>
    <col min="14627" max="14629" width="9.5" style="412" customWidth="1"/>
    <col min="14630" max="14630" width="9.125" style="412" customWidth="1"/>
    <col min="14631" max="14632" width="8.5" style="412" customWidth="1"/>
    <col min="14633" max="14635" width="9.5" style="412" customWidth="1"/>
    <col min="14636" max="14636" width="9.125" style="412" customWidth="1"/>
    <col min="14637" max="14638" width="8.5" style="412" customWidth="1"/>
    <col min="14639" max="14641" width="9.5" style="412" customWidth="1"/>
    <col min="14642" max="14642" width="9.125" style="412" customWidth="1"/>
    <col min="14643" max="14644" width="8.5" style="412" customWidth="1"/>
    <col min="14645" max="14647" width="9.5" style="412" customWidth="1"/>
    <col min="14648" max="14648" width="9.125" style="412" customWidth="1"/>
    <col min="14649" max="14650" width="8.5" style="412" customWidth="1"/>
    <col min="14651" max="14653" width="9.5" style="412" customWidth="1"/>
    <col min="14654" max="14654" width="9.125" style="412" customWidth="1"/>
    <col min="14655" max="14656" width="8.5" style="412" customWidth="1"/>
    <col min="14657" max="14659" width="9.5" style="412" customWidth="1"/>
    <col min="14660" max="14660" width="9.125" style="412" customWidth="1"/>
    <col min="14661" max="14662" width="8.5" style="412" customWidth="1"/>
    <col min="14663" max="14665" width="9.5" style="412" customWidth="1"/>
    <col min="14666" max="14666" width="11.125" style="412" bestFit="1" customWidth="1"/>
    <col min="14667" max="14667" width="10.375" style="412" bestFit="1" customWidth="1"/>
    <col min="14668" max="14668" width="9.375" style="412" bestFit="1" customWidth="1"/>
    <col min="14669" max="14669" width="10.375" style="412" bestFit="1" customWidth="1"/>
    <col min="14670" max="14670" width="10.375" style="412" customWidth="1"/>
    <col min="14671" max="14671" width="11.125" style="412" bestFit="1" customWidth="1"/>
    <col min="14672" max="14673" width="2.875" style="412" customWidth="1"/>
    <col min="14674" max="14848" width="9" style="412"/>
    <col min="14849" max="14849" width="35" style="412" customWidth="1"/>
    <col min="14850" max="14850" width="9.125" style="412" customWidth="1"/>
    <col min="14851" max="14852" width="8.5" style="412" customWidth="1"/>
    <col min="14853" max="14855" width="9.5" style="412" customWidth="1"/>
    <col min="14856" max="14856" width="9.125" style="412" customWidth="1"/>
    <col min="14857" max="14858" width="8.5" style="412" customWidth="1"/>
    <col min="14859" max="14861" width="9.5" style="412" customWidth="1"/>
    <col min="14862" max="14862" width="9.125" style="412" customWidth="1"/>
    <col min="14863" max="14864" width="8.5" style="412" customWidth="1"/>
    <col min="14865" max="14867" width="9.5" style="412" customWidth="1"/>
    <col min="14868" max="14868" width="9.125" style="412" customWidth="1"/>
    <col min="14869" max="14870" width="8.5" style="412" customWidth="1"/>
    <col min="14871" max="14873" width="9.5" style="412" customWidth="1"/>
    <col min="14874" max="14874" width="9.125" style="412" customWidth="1"/>
    <col min="14875" max="14876" width="8.5" style="412" customWidth="1"/>
    <col min="14877" max="14879" width="9.5" style="412" customWidth="1"/>
    <col min="14880" max="14880" width="9.125" style="412" customWidth="1"/>
    <col min="14881" max="14882" width="8.5" style="412" customWidth="1"/>
    <col min="14883" max="14885" width="9.5" style="412" customWidth="1"/>
    <col min="14886" max="14886" width="9.125" style="412" customWidth="1"/>
    <col min="14887" max="14888" width="8.5" style="412" customWidth="1"/>
    <col min="14889" max="14891" width="9.5" style="412" customWidth="1"/>
    <col min="14892" max="14892" width="9.125" style="412" customWidth="1"/>
    <col min="14893" max="14894" width="8.5" style="412" customWidth="1"/>
    <col min="14895" max="14897" width="9.5" style="412" customWidth="1"/>
    <col min="14898" max="14898" width="9.125" style="412" customWidth="1"/>
    <col min="14899" max="14900" width="8.5" style="412" customWidth="1"/>
    <col min="14901" max="14903" width="9.5" style="412" customWidth="1"/>
    <col min="14904" max="14904" width="9.125" style="412" customWidth="1"/>
    <col min="14905" max="14906" width="8.5" style="412" customWidth="1"/>
    <col min="14907" max="14909" width="9.5" style="412" customWidth="1"/>
    <col min="14910" max="14910" width="9.125" style="412" customWidth="1"/>
    <col min="14911" max="14912" width="8.5" style="412" customWidth="1"/>
    <col min="14913" max="14915" width="9.5" style="412" customWidth="1"/>
    <col min="14916" max="14916" width="9.125" style="412" customWidth="1"/>
    <col min="14917" max="14918" width="8.5" style="412" customWidth="1"/>
    <col min="14919" max="14921" width="9.5" style="412" customWidth="1"/>
    <col min="14922" max="14922" width="11.125" style="412" bestFit="1" customWidth="1"/>
    <col min="14923" max="14923" width="10.375" style="412" bestFit="1" customWidth="1"/>
    <col min="14924" max="14924" width="9.375" style="412" bestFit="1" customWidth="1"/>
    <col min="14925" max="14925" width="10.375" style="412" bestFit="1" customWidth="1"/>
    <col min="14926" max="14926" width="10.375" style="412" customWidth="1"/>
    <col min="14927" max="14927" width="11.125" style="412" bestFit="1" customWidth="1"/>
    <col min="14928" max="14929" width="2.875" style="412" customWidth="1"/>
    <col min="14930" max="15104" width="9" style="412"/>
    <col min="15105" max="15105" width="35" style="412" customWidth="1"/>
    <col min="15106" max="15106" width="9.125" style="412" customWidth="1"/>
    <col min="15107" max="15108" width="8.5" style="412" customWidth="1"/>
    <col min="15109" max="15111" width="9.5" style="412" customWidth="1"/>
    <col min="15112" max="15112" width="9.125" style="412" customWidth="1"/>
    <col min="15113" max="15114" width="8.5" style="412" customWidth="1"/>
    <col min="15115" max="15117" width="9.5" style="412" customWidth="1"/>
    <col min="15118" max="15118" width="9.125" style="412" customWidth="1"/>
    <col min="15119" max="15120" width="8.5" style="412" customWidth="1"/>
    <col min="15121" max="15123" width="9.5" style="412" customWidth="1"/>
    <col min="15124" max="15124" width="9.125" style="412" customWidth="1"/>
    <col min="15125" max="15126" width="8.5" style="412" customWidth="1"/>
    <col min="15127" max="15129" width="9.5" style="412" customWidth="1"/>
    <col min="15130" max="15130" width="9.125" style="412" customWidth="1"/>
    <col min="15131" max="15132" width="8.5" style="412" customWidth="1"/>
    <col min="15133" max="15135" width="9.5" style="412" customWidth="1"/>
    <col min="15136" max="15136" width="9.125" style="412" customWidth="1"/>
    <col min="15137" max="15138" width="8.5" style="412" customWidth="1"/>
    <col min="15139" max="15141" width="9.5" style="412" customWidth="1"/>
    <col min="15142" max="15142" width="9.125" style="412" customWidth="1"/>
    <col min="15143" max="15144" width="8.5" style="412" customWidth="1"/>
    <col min="15145" max="15147" width="9.5" style="412" customWidth="1"/>
    <col min="15148" max="15148" width="9.125" style="412" customWidth="1"/>
    <col min="15149" max="15150" width="8.5" style="412" customWidth="1"/>
    <col min="15151" max="15153" width="9.5" style="412" customWidth="1"/>
    <col min="15154" max="15154" width="9.125" style="412" customWidth="1"/>
    <col min="15155" max="15156" width="8.5" style="412" customWidth="1"/>
    <col min="15157" max="15159" width="9.5" style="412" customWidth="1"/>
    <col min="15160" max="15160" width="9.125" style="412" customWidth="1"/>
    <col min="15161" max="15162" width="8.5" style="412" customWidth="1"/>
    <col min="15163" max="15165" width="9.5" style="412" customWidth="1"/>
    <col min="15166" max="15166" width="9.125" style="412" customWidth="1"/>
    <col min="15167" max="15168" width="8.5" style="412" customWidth="1"/>
    <col min="15169" max="15171" width="9.5" style="412" customWidth="1"/>
    <col min="15172" max="15172" width="9.125" style="412" customWidth="1"/>
    <col min="15173" max="15174" width="8.5" style="412" customWidth="1"/>
    <col min="15175" max="15177" width="9.5" style="412" customWidth="1"/>
    <col min="15178" max="15178" width="11.125" style="412" bestFit="1" customWidth="1"/>
    <col min="15179" max="15179" width="10.375" style="412" bestFit="1" customWidth="1"/>
    <col min="15180" max="15180" width="9.375" style="412" bestFit="1" customWidth="1"/>
    <col min="15181" max="15181" width="10.375" style="412" bestFit="1" customWidth="1"/>
    <col min="15182" max="15182" width="10.375" style="412" customWidth="1"/>
    <col min="15183" max="15183" width="11.125" style="412" bestFit="1" customWidth="1"/>
    <col min="15184" max="15185" width="2.875" style="412" customWidth="1"/>
    <col min="15186" max="15360" width="9" style="412"/>
    <col min="15361" max="15361" width="35" style="412" customWidth="1"/>
    <col min="15362" max="15362" width="9.125" style="412" customWidth="1"/>
    <col min="15363" max="15364" width="8.5" style="412" customWidth="1"/>
    <col min="15365" max="15367" width="9.5" style="412" customWidth="1"/>
    <col min="15368" max="15368" width="9.125" style="412" customWidth="1"/>
    <col min="15369" max="15370" width="8.5" style="412" customWidth="1"/>
    <col min="15371" max="15373" width="9.5" style="412" customWidth="1"/>
    <col min="15374" max="15374" width="9.125" style="412" customWidth="1"/>
    <col min="15375" max="15376" width="8.5" style="412" customWidth="1"/>
    <col min="15377" max="15379" width="9.5" style="412" customWidth="1"/>
    <col min="15380" max="15380" width="9.125" style="412" customWidth="1"/>
    <col min="15381" max="15382" width="8.5" style="412" customWidth="1"/>
    <col min="15383" max="15385" width="9.5" style="412" customWidth="1"/>
    <col min="15386" max="15386" width="9.125" style="412" customWidth="1"/>
    <col min="15387" max="15388" width="8.5" style="412" customWidth="1"/>
    <col min="15389" max="15391" width="9.5" style="412" customWidth="1"/>
    <col min="15392" max="15392" width="9.125" style="412" customWidth="1"/>
    <col min="15393" max="15394" width="8.5" style="412" customWidth="1"/>
    <col min="15395" max="15397" width="9.5" style="412" customWidth="1"/>
    <col min="15398" max="15398" width="9.125" style="412" customWidth="1"/>
    <col min="15399" max="15400" width="8.5" style="412" customWidth="1"/>
    <col min="15401" max="15403" width="9.5" style="412" customWidth="1"/>
    <col min="15404" max="15404" width="9.125" style="412" customWidth="1"/>
    <col min="15405" max="15406" width="8.5" style="412" customWidth="1"/>
    <col min="15407" max="15409" width="9.5" style="412" customWidth="1"/>
    <col min="15410" max="15410" width="9.125" style="412" customWidth="1"/>
    <col min="15411" max="15412" width="8.5" style="412" customWidth="1"/>
    <col min="15413" max="15415" width="9.5" style="412" customWidth="1"/>
    <col min="15416" max="15416" width="9.125" style="412" customWidth="1"/>
    <col min="15417" max="15418" width="8.5" style="412" customWidth="1"/>
    <col min="15419" max="15421" width="9.5" style="412" customWidth="1"/>
    <col min="15422" max="15422" width="9.125" style="412" customWidth="1"/>
    <col min="15423" max="15424" width="8.5" style="412" customWidth="1"/>
    <col min="15425" max="15427" width="9.5" style="412" customWidth="1"/>
    <col min="15428" max="15428" width="9.125" style="412" customWidth="1"/>
    <col min="15429" max="15430" width="8.5" style="412" customWidth="1"/>
    <col min="15431" max="15433" width="9.5" style="412" customWidth="1"/>
    <col min="15434" max="15434" width="11.125" style="412" bestFit="1" customWidth="1"/>
    <col min="15435" max="15435" width="10.375" style="412" bestFit="1" customWidth="1"/>
    <col min="15436" max="15436" width="9.375" style="412" bestFit="1" customWidth="1"/>
    <col min="15437" max="15437" width="10.375" style="412" bestFit="1" customWidth="1"/>
    <col min="15438" max="15438" width="10.375" style="412" customWidth="1"/>
    <col min="15439" max="15439" width="11.125" style="412" bestFit="1" customWidth="1"/>
    <col min="15440" max="15441" width="2.875" style="412" customWidth="1"/>
    <col min="15442" max="15616" width="9" style="412"/>
    <col min="15617" max="15617" width="35" style="412" customWidth="1"/>
    <col min="15618" max="15618" width="9.125" style="412" customWidth="1"/>
    <col min="15619" max="15620" width="8.5" style="412" customWidth="1"/>
    <col min="15621" max="15623" width="9.5" style="412" customWidth="1"/>
    <col min="15624" max="15624" width="9.125" style="412" customWidth="1"/>
    <col min="15625" max="15626" width="8.5" style="412" customWidth="1"/>
    <col min="15627" max="15629" width="9.5" style="412" customWidth="1"/>
    <col min="15630" max="15630" width="9.125" style="412" customWidth="1"/>
    <col min="15631" max="15632" width="8.5" style="412" customWidth="1"/>
    <col min="15633" max="15635" width="9.5" style="412" customWidth="1"/>
    <col min="15636" max="15636" width="9.125" style="412" customWidth="1"/>
    <col min="15637" max="15638" width="8.5" style="412" customWidth="1"/>
    <col min="15639" max="15641" width="9.5" style="412" customWidth="1"/>
    <col min="15642" max="15642" width="9.125" style="412" customWidth="1"/>
    <col min="15643" max="15644" width="8.5" style="412" customWidth="1"/>
    <col min="15645" max="15647" width="9.5" style="412" customWidth="1"/>
    <col min="15648" max="15648" width="9.125" style="412" customWidth="1"/>
    <col min="15649" max="15650" width="8.5" style="412" customWidth="1"/>
    <col min="15651" max="15653" width="9.5" style="412" customWidth="1"/>
    <col min="15654" max="15654" width="9.125" style="412" customWidth="1"/>
    <col min="15655" max="15656" width="8.5" style="412" customWidth="1"/>
    <col min="15657" max="15659" width="9.5" style="412" customWidth="1"/>
    <col min="15660" max="15660" width="9.125" style="412" customWidth="1"/>
    <col min="15661" max="15662" width="8.5" style="412" customWidth="1"/>
    <col min="15663" max="15665" width="9.5" style="412" customWidth="1"/>
    <col min="15666" max="15666" width="9.125" style="412" customWidth="1"/>
    <col min="15667" max="15668" width="8.5" style="412" customWidth="1"/>
    <col min="15669" max="15671" width="9.5" style="412" customWidth="1"/>
    <col min="15672" max="15672" width="9.125" style="412" customWidth="1"/>
    <col min="15673" max="15674" width="8.5" style="412" customWidth="1"/>
    <col min="15675" max="15677" width="9.5" style="412" customWidth="1"/>
    <col min="15678" max="15678" width="9.125" style="412" customWidth="1"/>
    <col min="15679" max="15680" width="8.5" style="412" customWidth="1"/>
    <col min="15681" max="15683" width="9.5" style="412" customWidth="1"/>
    <col min="15684" max="15684" width="9.125" style="412" customWidth="1"/>
    <col min="15685" max="15686" width="8.5" style="412" customWidth="1"/>
    <col min="15687" max="15689" width="9.5" style="412" customWidth="1"/>
    <col min="15690" max="15690" width="11.125" style="412" bestFit="1" customWidth="1"/>
    <col min="15691" max="15691" width="10.375" style="412" bestFit="1" customWidth="1"/>
    <col min="15692" max="15692" width="9.375" style="412" bestFit="1" customWidth="1"/>
    <col min="15693" max="15693" width="10.375" style="412" bestFit="1" customWidth="1"/>
    <col min="15694" max="15694" width="10.375" style="412" customWidth="1"/>
    <col min="15695" max="15695" width="11.125" style="412" bestFit="1" customWidth="1"/>
    <col min="15696" max="15697" width="2.875" style="412" customWidth="1"/>
    <col min="15698" max="15872" width="9" style="412"/>
    <col min="15873" max="15873" width="35" style="412" customWidth="1"/>
    <col min="15874" max="15874" width="9.125" style="412" customWidth="1"/>
    <col min="15875" max="15876" width="8.5" style="412" customWidth="1"/>
    <col min="15877" max="15879" width="9.5" style="412" customWidth="1"/>
    <col min="15880" max="15880" width="9.125" style="412" customWidth="1"/>
    <col min="15881" max="15882" width="8.5" style="412" customWidth="1"/>
    <col min="15883" max="15885" width="9.5" style="412" customWidth="1"/>
    <col min="15886" max="15886" width="9.125" style="412" customWidth="1"/>
    <col min="15887" max="15888" width="8.5" style="412" customWidth="1"/>
    <col min="15889" max="15891" width="9.5" style="412" customWidth="1"/>
    <col min="15892" max="15892" width="9.125" style="412" customWidth="1"/>
    <col min="15893" max="15894" width="8.5" style="412" customWidth="1"/>
    <col min="15895" max="15897" width="9.5" style="412" customWidth="1"/>
    <col min="15898" max="15898" width="9.125" style="412" customWidth="1"/>
    <col min="15899" max="15900" width="8.5" style="412" customWidth="1"/>
    <col min="15901" max="15903" width="9.5" style="412" customWidth="1"/>
    <col min="15904" max="15904" width="9.125" style="412" customWidth="1"/>
    <col min="15905" max="15906" width="8.5" style="412" customWidth="1"/>
    <col min="15907" max="15909" width="9.5" style="412" customWidth="1"/>
    <col min="15910" max="15910" width="9.125" style="412" customWidth="1"/>
    <col min="15911" max="15912" width="8.5" style="412" customWidth="1"/>
    <col min="15913" max="15915" width="9.5" style="412" customWidth="1"/>
    <col min="15916" max="15916" width="9.125" style="412" customWidth="1"/>
    <col min="15917" max="15918" width="8.5" style="412" customWidth="1"/>
    <col min="15919" max="15921" width="9.5" style="412" customWidth="1"/>
    <col min="15922" max="15922" width="9.125" style="412" customWidth="1"/>
    <col min="15923" max="15924" width="8.5" style="412" customWidth="1"/>
    <col min="15925" max="15927" width="9.5" style="412" customWidth="1"/>
    <col min="15928" max="15928" width="9.125" style="412" customWidth="1"/>
    <col min="15929" max="15930" width="8.5" style="412" customWidth="1"/>
    <col min="15931" max="15933" width="9.5" style="412" customWidth="1"/>
    <col min="15934" max="15934" width="9.125" style="412" customWidth="1"/>
    <col min="15935" max="15936" width="8.5" style="412" customWidth="1"/>
    <col min="15937" max="15939" width="9.5" style="412" customWidth="1"/>
    <col min="15940" max="15940" width="9.125" style="412" customWidth="1"/>
    <col min="15941" max="15942" width="8.5" style="412" customWidth="1"/>
    <col min="15943" max="15945" width="9.5" style="412" customWidth="1"/>
    <col min="15946" max="15946" width="11.125" style="412" bestFit="1" customWidth="1"/>
    <col min="15947" max="15947" width="10.375" style="412" bestFit="1" customWidth="1"/>
    <col min="15948" max="15948" width="9.375" style="412" bestFit="1" customWidth="1"/>
    <col min="15949" max="15949" width="10.375" style="412" bestFit="1" customWidth="1"/>
    <col min="15950" max="15950" width="10.375" style="412" customWidth="1"/>
    <col min="15951" max="15951" width="11.125" style="412" bestFit="1" customWidth="1"/>
    <col min="15952" max="15953" width="2.875" style="412" customWidth="1"/>
    <col min="15954" max="16128" width="9" style="412"/>
    <col min="16129" max="16129" width="35" style="412" customWidth="1"/>
    <col min="16130" max="16130" width="9.125" style="412" customWidth="1"/>
    <col min="16131" max="16132" width="8.5" style="412" customWidth="1"/>
    <col min="16133" max="16135" width="9.5" style="412" customWidth="1"/>
    <col min="16136" max="16136" width="9.125" style="412" customWidth="1"/>
    <col min="16137" max="16138" width="8.5" style="412" customWidth="1"/>
    <col min="16139" max="16141" width="9.5" style="412" customWidth="1"/>
    <col min="16142" max="16142" width="9.125" style="412" customWidth="1"/>
    <col min="16143" max="16144" width="8.5" style="412" customWidth="1"/>
    <col min="16145" max="16147" width="9.5" style="412" customWidth="1"/>
    <col min="16148" max="16148" width="9.125" style="412" customWidth="1"/>
    <col min="16149" max="16150" width="8.5" style="412" customWidth="1"/>
    <col min="16151" max="16153" width="9.5" style="412" customWidth="1"/>
    <col min="16154" max="16154" width="9.125" style="412" customWidth="1"/>
    <col min="16155" max="16156" width="8.5" style="412" customWidth="1"/>
    <col min="16157" max="16159" width="9.5" style="412" customWidth="1"/>
    <col min="16160" max="16160" width="9.125" style="412" customWidth="1"/>
    <col min="16161" max="16162" width="8.5" style="412" customWidth="1"/>
    <col min="16163" max="16165" width="9.5" style="412" customWidth="1"/>
    <col min="16166" max="16166" width="9.125" style="412" customWidth="1"/>
    <col min="16167" max="16168" width="8.5" style="412" customWidth="1"/>
    <col min="16169" max="16171" width="9.5" style="412" customWidth="1"/>
    <col min="16172" max="16172" width="9.125" style="412" customWidth="1"/>
    <col min="16173" max="16174" width="8.5" style="412" customWidth="1"/>
    <col min="16175" max="16177" width="9.5" style="412" customWidth="1"/>
    <col min="16178" max="16178" width="9.125" style="412" customWidth="1"/>
    <col min="16179" max="16180" width="8.5" style="412" customWidth="1"/>
    <col min="16181" max="16183" width="9.5" style="412" customWidth="1"/>
    <col min="16184" max="16184" width="9.125" style="412" customWidth="1"/>
    <col min="16185" max="16186" width="8.5" style="412" customWidth="1"/>
    <col min="16187" max="16189" width="9.5" style="412" customWidth="1"/>
    <col min="16190" max="16190" width="9.125" style="412" customWidth="1"/>
    <col min="16191" max="16192" width="8.5" style="412" customWidth="1"/>
    <col min="16193" max="16195" width="9.5" style="412" customWidth="1"/>
    <col min="16196" max="16196" width="9.125" style="412" customWidth="1"/>
    <col min="16197" max="16198" width="8.5" style="412" customWidth="1"/>
    <col min="16199" max="16201" width="9.5" style="412" customWidth="1"/>
    <col min="16202" max="16202" width="11.125" style="412" bestFit="1" customWidth="1"/>
    <col min="16203" max="16203" width="10.375" style="412" bestFit="1" customWidth="1"/>
    <col min="16204" max="16204" width="9.375" style="412" bestFit="1" customWidth="1"/>
    <col min="16205" max="16205" width="10.375" style="412" bestFit="1" customWidth="1"/>
    <col min="16206" max="16206" width="10.375" style="412" customWidth="1"/>
    <col min="16207" max="16207" width="11.125" style="412" bestFit="1" customWidth="1"/>
    <col min="16208" max="16209" width="2.875" style="412" customWidth="1"/>
    <col min="16210" max="16384" width="9" style="412"/>
  </cols>
  <sheetData>
    <row r="1" spans="1:81" s="192" customFormat="1" ht="21.75" x14ac:dyDescent="0.45">
      <c r="A1" s="820" t="s">
        <v>0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820"/>
      <c r="AJ1" s="820"/>
      <c r="AK1" s="820"/>
      <c r="AL1" s="820"/>
      <c r="AM1" s="820"/>
      <c r="AN1" s="820"/>
      <c r="AO1" s="820"/>
      <c r="AP1" s="820"/>
      <c r="AQ1" s="820"/>
      <c r="AR1" s="820"/>
      <c r="AS1" s="820"/>
      <c r="AT1" s="820"/>
      <c r="AU1" s="820"/>
      <c r="AV1" s="820"/>
      <c r="AW1" s="820"/>
      <c r="AX1" s="820"/>
      <c r="AY1" s="820"/>
      <c r="AZ1" s="820"/>
      <c r="BA1" s="820"/>
      <c r="BB1" s="820"/>
      <c r="BC1" s="820"/>
      <c r="BD1" s="820"/>
      <c r="BE1" s="820"/>
      <c r="BF1" s="820"/>
      <c r="BG1" s="820"/>
      <c r="BH1" s="820"/>
      <c r="BI1" s="820"/>
      <c r="BJ1" s="820"/>
      <c r="BK1" s="820"/>
      <c r="BL1" s="820"/>
      <c r="BM1" s="820"/>
      <c r="BN1" s="820"/>
      <c r="BO1" s="820"/>
      <c r="BP1" s="820"/>
      <c r="BQ1" s="820"/>
      <c r="BR1" s="820"/>
      <c r="BS1" s="820"/>
      <c r="BT1" s="820"/>
      <c r="BU1" s="820"/>
      <c r="BV1" s="820"/>
      <c r="BW1" s="820"/>
      <c r="BX1" s="820"/>
      <c r="BY1" s="820"/>
      <c r="BZ1" s="820"/>
      <c r="CA1" s="820"/>
    </row>
    <row r="2" spans="1:81" s="510" customFormat="1" ht="21.75" x14ac:dyDescent="0.45">
      <c r="A2" s="821" t="s">
        <v>1220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821"/>
      <c r="AK2" s="821"/>
      <c r="AL2" s="821"/>
      <c r="AM2" s="821"/>
      <c r="AN2" s="821"/>
      <c r="AO2" s="821"/>
      <c r="AP2" s="821"/>
      <c r="AQ2" s="821"/>
      <c r="AR2" s="821"/>
      <c r="AS2" s="821"/>
      <c r="AT2" s="821"/>
      <c r="AU2" s="821"/>
      <c r="AV2" s="821"/>
      <c r="AW2" s="821"/>
      <c r="AX2" s="821"/>
      <c r="AY2" s="821"/>
      <c r="AZ2" s="821"/>
      <c r="BA2" s="821"/>
      <c r="BB2" s="821"/>
      <c r="BC2" s="821"/>
      <c r="BD2" s="821"/>
      <c r="BE2" s="821"/>
      <c r="BF2" s="821"/>
      <c r="BG2" s="821"/>
      <c r="BH2" s="821"/>
      <c r="BI2" s="821"/>
      <c r="BJ2" s="821"/>
      <c r="BK2" s="821"/>
      <c r="BL2" s="821"/>
      <c r="BM2" s="821"/>
      <c r="BN2" s="821"/>
      <c r="BO2" s="821"/>
      <c r="BP2" s="821"/>
      <c r="BQ2" s="821"/>
      <c r="BR2" s="821"/>
      <c r="BS2" s="821"/>
      <c r="BT2" s="821"/>
      <c r="BU2" s="821"/>
      <c r="BV2" s="821"/>
      <c r="BW2" s="821"/>
      <c r="BX2" s="821"/>
      <c r="BY2" s="821"/>
      <c r="BZ2" s="821"/>
      <c r="CA2" s="821"/>
    </row>
    <row r="3" spans="1:81" s="192" customFormat="1" ht="21.75" x14ac:dyDescent="0.45">
      <c r="A3" s="822" t="s">
        <v>3606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  <c r="AP3" s="822"/>
      <c r="AQ3" s="822"/>
      <c r="AR3" s="822"/>
      <c r="AS3" s="822"/>
      <c r="AT3" s="822"/>
      <c r="AU3" s="822"/>
      <c r="AV3" s="822"/>
      <c r="AW3" s="822"/>
      <c r="AX3" s="822"/>
      <c r="AY3" s="822"/>
      <c r="AZ3" s="822"/>
      <c r="BA3" s="822"/>
      <c r="BB3" s="822"/>
      <c r="BC3" s="822"/>
      <c r="BD3" s="822"/>
      <c r="BE3" s="822"/>
      <c r="BF3" s="822"/>
      <c r="BG3" s="822"/>
      <c r="BH3" s="822"/>
      <c r="BI3" s="822"/>
      <c r="BJ3" s="822"/>
      <c r="BK3" s="822"/>
      <c r="BL3" s="822"/>
      <c r="BM3" s="822"/>
      <c r="BN3" s="822"/>
      <c r="BO3" s="822"/>
      <c r="BP3" s="822"/>
      <c r="BQ3" s="822"/>
      <c r="BR3" s="822"/>
      <c r="BS3" s="822"/>
      <c r="BT3" s="822"/>
      <c r="BU3" s="822"/>
      <c r="BV3" s="822"/>
      <c r="BW3" s="822"/>
      <c r="BX3" s="822"/>
      <c r="BY3" s="822"/>
      <c r="BZ3" s="822"/>
      <c r="CA3" s="822"/>
    </row>
    <row r="4" spans="1:81" s="367" customFormat="1" ht="18" customHeight="1" x14ac:dyDescent="0.4">
      <c r="A4" s="817" t="s">
        <v>3581</v>
      </c>
      <c r="B4" s="811" t="s">
        <v>3607</v>
      </c>
      <c r="C4" s="812"/>
      <c r="D4" s="812"/>
      <c r="E4" s="812"/>
      <c r="F4" s="812"/>
      <c r="G4" s="813"/>
      <c r="H4" s="808" t="s">
        <v>3608</v>
      </c>
      <c r="I4" s="809"/>
      <c r="J4" s="809"/>
      <c r="K4" s="809"/>
      <c r="L4" s="809"/>
      <c r="M4" s="810"/>
      <c r="N4" s="811" t="s">
        <v>3609</v>
      </c>
      <c r="O4" s="812"/>
      <c r="P4" s="812"/>
      <c r="Q4" s="812"/>
      <c r="R4" s="812"/>
      <c r="S4" s="813"/>
      <c r="T4" s="808" t="s">
        <v>3610</v>
      </c>
      <c r="U4" s="809"/>
      <c r="V4" s="809"/>
      <c r="W4" s="809"/>
      <c r="X4" s="809"/>
      <c r="Y4" s="810"/>
      <c r="Z4" s="811" t="s">
        <v>3611</v>
      </c>
      <c r="AA4" s="812"/>
      <c r="AB4" s="812"/>
      <c r="AC4" s="812"/>
      <c r="AD4" s="812"/>
      <c r="AE4" s="813"/>
      <c r="AF4" s="808" t="s">
        <v>3612</v>
      </c>
      <c r="AG4" s="809"/>
      <c r="AH4" s="809"/>
      <c r="AI4" s="809"/>
      <c r="AJ4" s="809"/>
      <c r="AK4" s="810"/>
      <c r="AL4" s="811" t="s">
        <v>3613</v>
      </c>
      <c r="AM4" s="812"/>
      <c r="AN4" s="812"/>
      <c r="AO4" s="812"/>
      <c r="AP4" s="812"/>
      <c r="AQ4" s="813"/>
      <c r="AR4" s="808" t="s">
        <v>3614</v>
      </c>
      <c r="AS4" s="809"/>
      <c r="AT4" s="809"/>
      <c r="AU4" s="809"/>
      <c r="AV4" s="809"/>
      <c r="AW4" s="810"/>
      <c r="AX4" s="811" t="s">
        <v>3615</v>
      </c>
      <c r="AY4" s="812"/>
      <c r="AZ4" s="812"/>
      <c r="BA4" s="812"/>
      <c r="BB4" s="812"/>
      <c r="BC4" s="813"/>
      <c r="BD4" s="808" t="s">
        <v>3616</v>
      </c>
      <c r="BE4" s="809"/>
      <c r="BF4" s="809"/>
      <c r="BG4" s="809"/>
      <c r="BH4" s="809"/>
      <c r="BI4" s="810"/>
      <c r="BJ4" s="811" t="s">
        <v>3617</v>
      </c>
      <c r="BK4" s="812"/>
      <c r="BL4" s="812"/>
      <c r="BM4" s="812"/>
      <c r="BN4" s="812"/>
      <c r="BO4" s="813"/>
      <c r="BP4" s="808" t="s">
        <v>4232</v>
      </c>
      <c r="BQ4" s="809"/>
      <c r="BR4" s="809"/>
      <c r="BS4" s="809"/>
      <c r="BT4" s="809"/>
      <c r="BU4" s="810"/>
      <c r="BV4" s="814" t="s">
        <v>3618</v>
      </c>
      <c r="BW4" s="815"/>
      <c r="BX4" s="815"/>
      <c r="BY4" s="815"/>
      <c r="BZ4" s="815"/>
      <c r="CA4" s="816"/>
    </row>
    <row r="5" spans="1:81" s="367" customFormat="1" ht="18" customHeight="1" x14ac:dyDescent="0.4">
      <c r="A5" s="818"/>
      <c r="B5" s="806" t="s">
        <v>2007</v>
      </c>
      <c r="C5" s="801" t="s">
        <v>3406</v>
      </c>
      <c r="D5" s="802"/>
      <c r="E5" s="802"/>
      <c r="F5" s="803"/>
      <c r="G5" s="804" t="s">
        <v>1231</v>
      </c>
      <c r="H5" s="806" t="s">
        <v>2007</v>
      </c>
      <c r="I5" s="801" t="s">
        <v>3406</v>
      </c>
      <c r="J5" s="802"/>
      <c r="K5" s="802"/>
      <c r="L5" s="803"/>
      <c r="M5" s="804" t="s">
        <v>1231</v>
      </c>
      <c r="N5" s="806" t="s">
        <v>2007</v>
      </c>
      <c r="O5" s="801" t="s">
        <v>3406</v>
      </c>
      <c r="P5" s="802"/>
      <c r="Q5" s="802"/>
      <c r="R5" s="803"/>
      <c r="S5" s="804" t="s">
        <v>1231</v>
      </c>
      <c r="T5" s="806" t="s">
        <v>2007</v>
      </c>
      <c r="U5" s="801" t="s">
        <v>3406</v>
      </c>
      <c r="V5" s="802"/>
      <c r="W5" s="802"/>
      <c r="X5" s="803"/>
      <c r="Y5" s="804" t="s">
        <v>1231</v>
      </c>
      <c r="Z5" s="806" t="s">
        <v>2007</v>
      </c>
      <c r="AA5" s="801" t="s">
        <v>3406</v>
      </c>
      <c r="AB5" s="802"/>
      <c r="AC5" s="802"/>
      <c r="AD5" s="803"/>
      <c r="AE5" s="804" t="s">
        <v>1231</v>
      </c>
      <c r="AF5" s="806" t="s">
        <v>2007</v>
      </c>
      <c r="AG5" s="801" t="s">
        <v>3406</v>
      </c>
      <c r="AH5" s="802"/>
      <c r="AI5" s="802"/>
      <c r="AJ5" s="803"/>
      <c r="AK5" s="804" t="s">
        <v>1231</v>
      </c>
      <c r="AL5" s="806" t="s">
        <v>2007</v>
      </c>
      <c r="AM5" s="801" t="s">
        <v>3406</v>
      </c>
      <c r="AN5" s="802"/>
      <c r="AO5" s="802"/>
      <c r="AP5" s="803"/>
      <c r="AQ5" s="804" t="s">
        <v>1231</v>
      </c>
      <c r="AR5" s="806" t="s">
        <v>2007</v>
      </c>
      <c r="AS5" s="801" t="s">
        <v>3406</v>
      </c>
      <c r="AT5" s="802"/>
      <c r="AU5" s="802"/>
      <c r="AV5" s="803"/>
      <c r="AW5" s="804" t="s">
        <v>1231</v>
      </c>
      <c r="AX5" s="806" t="s">
        <v>2007</v>
      </c>
      <c r="AY5" s="801" t="s">
        <v>3406</v>
      </c>
      <c r="AZ5" s="802"/>
      <c r="BA5" s="802"/>
      <c r="BB5" s="803"/>
      <c r="BC5" s="804" t="s">
        <v>1231</v>
      </c>
      <c r="BD5" s="806" t="s">
        <v>2007</v>
      </c>
      <c r="BE5" s="801" t="s">
        <v>3406</v>
      </c>
      <c r="BF5" s="802"/>
      <c r="BG5" s="802"/>
      <c r="BH5" s="803"/>
      <c r="BI5" s="804" t="s">
        <v>1231</v>
      </c>
      <c r="BJ5" s="806" t="s">
        <v>2007</v>
      </c>
      <c r="BK5" s="801" t="s">
        <v>3406</v>
      </c>
      <c r="BL5" s="802"/>
      <c r="BM5" s="802"/>
      <c r="BN5" s="803"/>
      <c r="BO5" s="804" t="s">
        <v>1231</v>
      </c>
      <c r="BP5" s="806" t="s">
        <v>2007</v>
      </c>
      <c r="BQ5" s="801" t="s">
        <v>3406</v>
      </c>
      <c r="BR5" s="802"/>
      <c r="BS5" s="802"/>
      <c r="BT5" s="803"/>
      <c r="BU5" s="804" t="s">
        <v>1231</v>
      </c>
      <c r="BV5" s="792" t="s">
        <v>2007</v>
      </c>
      <c r="BW5" s="794" t="s">
        <v>3406</v>
      </c>
      <c r="BX5" s="795"/>
      <c r="BY5" s="796"/>
      <c r="BZ5" s="797" t="s">
        <v>3407</v>
      </c>
      <c r="CA5" s="799" t="s">
        <v>1231</v>
      </c>
    </row>
    <row r="6" spans="1:81" s="416" customFormat="1" ht="57" x14ac:dyDescent="0.35">
      <c r="A6" s="819"/>
      <c r="B6" s="807"/>
      <c r="C6" s="511" t="s">
        <v>3415</v>
      </c>
      <c r="D6" s="511" t="s">
        <v>3413</v>
      </c>
      <c r="E6" s="511" t="s">
        <v>3544</v>
      </c>
      <c r="F6" s="640" t="s">
        <v>3407</v>
      </c>
      <c r="G6" s="805"/>
      <c r="H6" s="807"/>
      <c r="I6" s="511" t="s">
        <v>3415</v>
      </c>
      <c r="J6" s="511" t="s">
        <v>3413</v>
      </c>
      <c r="K6" s="511" t="s">
        <v>3544</v>
      </c>
      <c r="L6" s="640" t="s">
        <v>3407</v>
      </c>
      <c r="M6" s="805"/>
      <c r="N6" s="807"/>
      <c r="O6" s="511" t="s">
        <v>3415</v>
      </c>
      <c r="P6" s="511" t="s">
        <v>3413</v>
      </c>
      <c r="Q6" s="511" t="s">
        <v>3544</v>
      </c>
      <c r="R6" s="640" t="s">
        <v>3407</v>
      </c>
      <c r="S6" s="805"/>
      <c r="T6" s="807"/>
      <c r="U6" s="511" t="s">
        <v>3415</v>
      </c>
      <c r="V6" s="511" t="s">
        <v>3413</v>
      </c>
      <c r="W6" s="511" t="s">
        <v>3544</v>
      </c>
      <c r="X6" s="640" t="s">
        <v>3407</v>
      </c>
      <c r="Y6" s="805"/>
      <c r="Z6" s="807"/>
      <c r="AA6" s="511" t="s">
        <v>3415</v>
      </c>
      <c r="AB6" s="511" t="s">
        <v>3413</v>
      </c>
      <c r="AC6" s="511" t="s">
        <v>3544</v>
      </c>
      <c r="AD6" s="640" t="s">
        <v>3407</v>
      </c>
      <c r="AE6" s="805"/>
      <c r="AF6" s="807"/>
      <c r="AG6" s="511" t="s">
        <v>3415</v>
      </c>
      <c r="AH6" s="511" t="s">
        <v>3413</v>
      </c>
      <c r="AI6" s="511" t="s">
        <v>3544</v>
      </c>
      <c r="AJ6" s="640" t="s">
        <v>3407</v>
      </c>
      <c r="AK6" s="805"/>
      <c r="AL6" s="807"/>
      <c r="AM6" s="511" t="s">
        <v>3415</v>
      </c>
      <c r="AN6" s="511" t="s">
        <v>3413</v>
      </c>
      <c r="AO6" s="511" t="s">
        <v>3544</v>
      </c>
      <c r="AP6" s="640" t="s">
        <v>3407</v>
      </c>
      <c r="AQ6" s="805"/>
      <c r="AR6" s="807"/>
      <c r="AS6" s="511" t="s">
        <v>3415</v>
      </c>
      <c r="AT6" s="511" t="s">
        <v>3413</v>
      </c>
      <c r="AU6" s="511" t="s">
        <v>3544</v>
      </c>
      <c r="AV6" s="640" t="s">
        <v>3407</v>
      </c>
      <c r="AW6" s="805"/>
      <c r="AX6" s="807"/>
      <c r="AY6" s="511" t="s">
        <v>3415</v>
      </c>
      <c r="AZ6" s="511" t="s">
        <v>3413</v>
      </c>
      <c r="BA6" s="511" t="s">
        <v>3544</v>
      </c>
      <c r="BB6" s="640" t="s">
        <v>3407</v>
      </c>
      <c r="BC6" s="805"/>
      <c r="BD6" s="807"/>
      <c r="BE6" s="511" t="s">
        <v>3415</v>
      </c>
      <c r="BF6" s="511" t="s">
        <v>3413</v>
      </c>
      <c r="BG6" s="511" t="s">
        <v>3544</v>
      </c>
      <c r="BH6" s="640" t="s">
        <v>3407</v>
      </c>
      <c r="BI6" s="805"/>
      <c r="BJ6" s="807"/>
      <c r="BK6" s="511" t="s">
        <v>3415</v>
      </c>
      <c r="BL6" s="511" t="s">
        <v>3413</v>
      </c>
      <c r="BM6" s="511" t="s">
        <v>3544</v>
      </c>
      <c r="BN6" s="640" t="s">
        <v>3407</v>
      </c>
      <c r="BO6" s="805"/>
      <c r="BP6" s="807"/>
      <c r="BQ6" s="511" t="s">
        <v>3415</v>
      </c>
      <c r="BR6" s="511" t="s">
        <v>3413</v>
      </c>
      <c r="BS6" s="511" t="s">
        <v>3544</v>
      </c>
      <c r="BT6" s="640" t="s">
        <v>3407</v>
      </c>
      <c r="BU6" s="805"/>
      <c r="BV6" s="793"/>
      <c r="BW6" s="549" t="s">
        <v>3415</v>
      </c>
      <c r="BX6" s="549" t="s">
        <v>3413</v>
      </c>
      <c r="BY6" s="549" t="s">
        <v>3544</v>
      </c>
      <c r="BZ6" s="798"/>
      <c r="CA6" s="800"/>
    </row>
    <row r="7" spans="1:81" s="367" customFormat="1" ht="21" x14ac:dyDescent="0.45">
      <c r="A7" s="361" t="s">
        <v>2009</v>
      </c>
      <c r="B7" s="512">
        <v>17400</v>
      </c>
      <c r="C7" s="512">
        <v>1392</v>
      </c>
      <c r="D7" s="512">
        <v>870</v>
      </c>
      <c r="E7" s="512">
        <v>522</v>
      </c>
      <c r="F7" s="512">
        <f>SUM(C7:E7)</f>
        <v>2784</v>
      </c>
      <c r="G7" s="512">
        <f>SUM(B7-F7)</f>
        <v>14616</v>
      </c>
      <c r="H7" s="512">
        <v>92000</v>
      </c>
      <c r="I7" s="512">
        <v>5792.5</v>
      </c>
      <c r="J7" s="512">
        <v>3745</v>
      </c>
      <c r="K7" s="512">
        <v>2332.5</v>
      </c>
      <c r="L7" s="512">
        <f>SUM(I7:K7)</f>
        <v>11870</v>
      </c>
      <c r="M7" s="512">
        <f>SUM(H7-L7)</f>
        <v>80130</v>
      </c>
      <c r="N7" s="512">
        <v>559800</v>
      </c>
      <c r="O7" s="512">
        <v>16008</v>
      </c>
      <c r="P7" s="512">
        <v>12294</v>
      </c>
      <c r="Q7" s="512">
        <v>8946</v>
      </c>
      <c r="R7" s="512">
        <f>SUM(O7:Q7)</f>
        <v>37248</v>
      </c>
      <c r="S7" s="512">
        <f>SUM(N7-R7)</f>
        <v>522552</v>
      </c>
      <c r="T7" s="512">
        <v>0</v>
      </c>
      <c r="U7" s="512">
        <v>0</v>
      </c>
      <c r="V7" s="512">
        <v>0</v>
      </c>
      <c r="W7" s="512">
        <v>0</v>
      </c>
      <c r="X7" s="512">
        <f>SUM(U7:W7)</f>
        <v>0</v>
      </c>
      <c r="Y7" s="512">
        <f>SUM(T7-X7)</f>
        <v>0</v>
      </c>
      <c r="Z7" s="512">
        <v>25000</v>
      </c>
      <c r="AA7" s="512">
        <v>2000</v>
      </c>
      <c r="AB7" s="512">
        <v>1250</v>
      </c>
      <c r="AC7" s="512">
        <v>750</v>
      </c>
      <c r="AD7" s="512">
        <f>SUM(AA7:AC7)</f>
        <v>4000</v>
      </c>
      <c r="AE7" s="512">
        <f>SUM(Z7-AD7)</f>
        <v>21000</v>
      </c>
      <c r="AF7" s="512">
        <v>120000</v>
      </c>
      <c r="AG7" s="512">
        <v>3935</v>
      </c>
      <c r="AH7" s="512">
        <v>2910</v>
      </c>
      <c r="AI7" s="512">
        <v>2055</v>
      </c>
      <c r="AJ7" s="512">
        <f>SUM(AG7:AI7)</f>
        <v>8900</v>
      </c>
      <c r="AK7" s="512">
        <f>SUM(AF7-AJ7)</f>
        <v>111100</v>
      </c>
      <c r="AL7" s="512">
        <v>0</v>
      </c>
      <c r="AM7" s="512">
        <v>0</v>
      </c>
      <c r="AN7" s="512">
        <v>0</v>
      </c>
      <c r="AO7" s="512">
        <v>0</v>
      </c>
      <c r="AP7" s="512">
        <f>SUM(AM7:AO7)</f>
        <v>0</v>
      </c>
      <c r="AQ7" s="512">
        <f>SUM(AL7-AP7)</f>
        <v>0</v>
      </c>
      <c r="AR7" s="512">
        <v>605200</v>
      </c>
      <c r="AS7" s="512">
        <v>28225.5</v>
      </c>
      <c r="AT7" s="512">
        <v>19247</v>
      </c>
      <c r="AU7" s="512">
        <v>12649.5</v>
      </c>
      <c r="AV7" s="512">
        <f>SUM(AS7:AU7)</f>
        <v>60122</v>
      </c>
      <c r="AW7" s="512">
        <f>SUM(AR7-AV7)</f>
        <v>545078</v>
      </c>
      <c r="AX7" s="512">
        <v>229740</v>
      </c>
      <c r="AY7" s="512">
        <v>15310.2</v>
      </c>
      <c r="AZ7" s="512">
        <v>9813</v>
      </c>
      <c r="BA7" s="512">
        <v>6055.2</v>
      </c>
      <c r="BB7" s="512">
        <f>SUM(AY7:BA7)</f>
        <v>31178.400000000001</v>
      </c>
      <c r="BC7" s="512">
        <f>SUM(AX7-BB7)</f>
        <v>198561.6</v>
      </c>
      <c r="BD7" s="512">
        <v>0</v>
      </c>
      <c r="BE7" s="512">
        <v>0</v>
      </c>
      <c r="BF7" s="512">
        <v>0</v>
      </c>
      <c r="BG7" s="512">
        <v>0</v>
      </c>
      <c r="BH7" s="512">
        <f>SUM(BE7:BG7)</f>
        <v>0</v>
      </c>
      <c r="BI7" s="512">
        <f>SUM(BD7-BH7)</f>
        <v>0</v>
      </c>
      <c r="BJ7" s="512">
        <v>792500</v>
      </c>
      <c r="BK7" s="512">
        <v>21050</v>
      </c>
      <c r="BL7" s="512">
        <v>16525</v>
      </c>
      <c r="BM7" s="512">
        <v>12225</v>
      </c>
      <c r="BN7" s="512">
        <f>SUM(BK7:BM7)</f>
        <v>49800</v>
      </c>
      <c r="BO7" s="512">
        <f>SUM(BJ7-BN7)</f>
        <v>742700</v>
      </c>
      <c r="BP7" s="512">
        <v>199800</v>
      </c>
      <c r="BQ7" s="512">
        <v>5380</v>
      </c>
      <c r="BR7" s="512">
        <v>4206</v>
      </c>
      <c r="BS7" s="512">
        <v>3102</v>
      </c>
      <c r="BT7" s="512">
        <f>SUM(BQ7:BS7)</f>
        <v>12688</v>
      </c>
      <c r="BU7" s="512">
        <f>SUM(BP7-BT7)</f>
        <v>187112</v>
      </c>
      <c r="BV7" s="366">
        <f>SUM(B7+H7+N7+T7+Z7+AF7+AL7+AR7+AX7+BD7+BJ7+BP7)</f>
        <v>2641440</v>
      </c>
      <c r="BW7" s="366">
        <f>SUM(C7+I7+O7+U7+AA7+AG7+AM7+AS7+AY7+BE7+BK7+BQ7)</f>
        <v>99093.2</v>
      </c>
      <c r="BX7" s="366">
        <f>SUM(D7+J7+P7+V7+AB7+AH7+AN7+AT7+AZ7+BF7+BL7+BR7)</f>
        <v>70860</v>
      </c>
      <c r="BY7" s="366">
        <f>SUM(E7+K7+Q7+W7+AC7+AI7+AO7+AU7+BA7+BG7+BM7+BS7)</f>
        <v>48637.2</v>
      </c>
      <c r="BZ7" s="366">
        <f>SUM(BW7:BY7)</f>
        <v>218590.40000000002</v>
      </c>
      <c r="CA7" s="366">
        <f>SUM(BV7-BZ7)</f>
        <v>2422849.6</v>
      </c>
      <c r="CB7" s="514"/>
      <c r="CC7" s="514"/>
    </row>
    <row r="8" spans="1:81" s="367" customFormat="1" ht="21" x14ac:dyDescent="0.45">
      <c r="A8" s="361" t="s">
        <v>2010</v>
      </c>
      <c r="B8" s="512">
        <v>0</v>
      </c>
      <c r="C8" s="512">
        <v>0</v>
      </c>
      <c r="D8" s="512">
        <v>0</v>
      </c>
      <c r="E8" s="512">
        <v>0</v>
      </c>
      <c r="F8" s="512">
        <f t="shared" ref="F8:F31" si="0">SUM(C8:E8)</f>
        <v>0</v>
      </c>
      <c r="G8" s="512">
        <f t="shared" ref="G8:G31" si="1">SUM(B8-F8)</f>
        <v>0</v>
      </c>
      <c r="H8" s="512">
        <v>190000</v>
      </c>
      <c r="I8" s="512">
        <v>4750</v>
      </c>
      <c r="J8" s="512">
        <v>3800</v>
      </c>
      <c r="K8" s="512">
        <v>2850</v>
      </c>
      <c r="L8" s="512">
        <f t="shared" ref="L8:L31" si="2">SUM(I8:K8)</f>
        <v>11400</v>
      </c>
      <c r="M8" s="512">
        <f t="shared" ref="M8:M31" si="3">SUM(H8-L8)</f>
        <v>178600</v>
      </c>
      <c r="N8" s="512">
        <v>380000</v>
      </c>
      <c r="O8" s="512">
        <v>9500</v>
      </c>
      <c r="P8" s="512">
        <v>7600</v>
      </c>
      <c r="Q8" s="512">
        <v>5700</v>
      </c>
      <c r="R8" s="512">
        <f t="shared" ref="R8:R31" si="4">SUM(O8:Q8)</f>
        <v>22800</v>
      </c>
      <c r="S8" s="512">
        <f t="shared" ref="S8:S31" si="5">SUM(N8-R8)</f>
        <v>357200</v>
      </c>
      <c r="T8" s="512">
        <v>0</v>
      </c>
      <c r="U8" s="512">
        <v>0</v>
      </c>
      <c r="V8" s="512">
        <v>0</v>
      </c>
      <c r="W8" s="512">
        <v>0</v>
      </c>
      <c r="X8" s="512">
        <f t="shared" ref="X8:X31" si="6">SUM(U8:W8)</f>
        <v>0</v>
      </c>
      <c r="Y8" s="512">
        <f t="shared" ref="Y8:Y31" si="7">SUM(T8-X8)</f>
        <v>0</v>
      </c>
      <c r="Z8" s="512">
        <v>285000</v>
      </c>
      <c r="AA8" s="512">
        <v>7125</v>
      </c>
      <c r="AB8" s="512">
        <v>5700</v>
      </c>
      <c r="AC8" s="512">
        <v>4275</v>
      </c>
      <c r="AD8" s="512">
        <f t="shared" ref="AD8:AD31" si="8">SUM(AA8:AC8)</f>
        <v>17100</v>
      </c>
      <c r="AE8" s="512">
        <f t="shared" ref="AE8:AE31" si="9">SUM(Z8-AD8)</f>
        <v>267900</v>
      </c>
      <c r="AF8" s="512">
        <v>0</v>
      </c>
      <c r="AG8" s="512">
        <v>0</v>
      </c>
      <c r="AH8" s="512">
        <v>0</v>
      </c>
      <c r="AI8" s="512">
        <v>0</v>
      </c>
      <c r="AJ8" s="512">
        <f t="shared" ref="AJ8:AJ31" si="10">SUM(AG8:AI8)</f>
        <v>0</v>
      </c>
      <c r="AK8" s="512">
        <f t="shared" ref="AK8:AK31" si="11">SUM(AF8-AJ8)</f>
        <v>0</v>
      </c>
      <c r="AL8" s="512">
        <v>0</v>
      </c>
      <c r="AM8" s="512">
        <v>0</v>
      </c>
      <c r="AN8" s="512">
        <v>0</v>
      </c>
      <c r="AO8" s="512">
        <v>0</v>
      </c>
      <c r="AP8" s="512">
        <f t="shared" ref="AP8:AP31" si="12">SUM(AM8:AO8)</f>
        <v>0</v>
      </c>
      <c r="AQ8" s="512">
        <f t="shared" ref="AQ8:AQ31" si="13">SUM(AL8-AP8)</f>
        <v>0</v>
      </c>
      <c r="AR8" s="512">
        <v>145000</v>
      </c>
      <c r="AS8" s="512">
        <v>3625</v>
      </c>
      <c r="AT8" s="512">
        <v>2900</v>
      </c>
      <c r="AU8" s="512">
        <v>2175</v>
      </c>
      <c r="AV8" s="512">
        <f t="shared" ref="AV8:AV31" si="14">SUM(AS8:AU8)</f>
        <v>8700</v>
      </c>
      <c r="AW8" s="512">
        <f t="shared" ref="AW8:AW31" si="15">SUM(AR8-AV8)</f>
        <v>136300</v>
      </c>
      <c r="AX8" s="512">
        <v>0</v>
      </c>
      <c r="AY8" s="512">
        <v>0</v>
      </c>
      <c r="AZ8" s="512">
        <v>0</v>
      </c>
      <c r="BA8" s="512">
        <v>0</v>
      </c>
      <c r="BB8" s="512">
        <f t="shared" ref="BB8:BB31" si="16">SUM(AY8:BA8)</f>
        <v>0</v>
      </c>
      <c r="BC8" s="512">
        <f t="shared" ref="BC8:BC31" si="17">SUM(AX8-BB8)</f>
        <v>0</v>
      </c>
      <c r="BD8" s="512">
        <v>0</v>
      </c>
      <c r="BE8" s="512">
        <v>0</v>
      </c>
      <c r="BF8" s="512">
        <v>0</v>
      </c>
      <c r="BG8" s="512">
        <v>0</v>
      </c>
      <c r="BH8" s="512">
        <f t="shared" ref="BH8:BH31" si="18">SUM(BE8:BG8)</f>
        <v>0</v>
      </c>
      <c r="BI8" s="512">
        <f t="shared" ref="BI8:BI31" si="19">SUM(BD8-BH8)</f>
        <v>0</v>
      </c>
      <c r="BJ8" s="512">
        <v>285000</v>
      </c>
      <c r="BK8" s="512">
        <v>7125</v>
      </c>
      <c r="BL8" s="512">
        <v>5700</v>
      </c>
      <c r="BM8" s="512">
        <v>4275</v>
      </c>
      <c r="BN8" s="512">
        <f t="shared" ref="BN8:BN31" si="20">SUM(BK8:BM8)</f>
        <v>17100</v>
      </c>
      <c r="BO8" s="512">
        <f t="shared" ref="BO8:BO31" si="21">SUM(BJ8-BN8)</f>
        <v>267900</v>
      </c>
      <c r="BP8" s="512">
        <v>1359250</v>
      </c>
      <c r="BQ8" s="512">
        <v>33981.24</v>
      </c>
      <c r="BR8" s="512">
        <v>27185</v>
      </c>
      <c r="BS8" s="512">
        <v>20388.759999999998</v>
      </c>
      <c r="BT8" s="512">
        <f t="shared" ref="BT8:BT31" si="22">SUM(BQ8:BS8)</f>
        <v>81555</v>
      </c>
      <c r="BU8" s="512">
        <f t="shared" ref="BU8:BU31" si="23">SUM(BP8-BT8)</f>
        <v>1277695</v>
      </c>
      <c r="BV8" s="366">
        <f t="shared" ref="BV8:BY31" si="24">SUM(B8+H8+N8+T8+Z8+AF8+AL8+AR8+AX8+BD8+BJ8+BP8)</f>
        <v>2644250</v>
      </c>
      <c r="BW8" s="366">
        <f t="shared" si="24"/>
        <v>66106.239999999991</v>
      </c>
      <c r="BX8" s="366">
        <f t="shared" si="24"/>
        <v>52885</v>
      </c>
      <c r="BY8" s="366">
        <f t="shared" si="24"/>
        <v>39663.759999999995</v>
      </c>
      <c r="BZ8" s="366">
        <f t="shared" ref="BZ8:BZ31" si="25">SUM(BW8:BY8)</f>
        <v>158655</v>
      </c>
      <c r="CA8" s="366">
        <f t="shared" ref="CA8:CA31" si="26">SUM(BV8-BZ8)</f>
        <v>2485595</v>
      </c>
      <c r="CB8" s="514"/>
      <c r="CC8" s="514"/>
    </row>
    <row r="9" spans="1:81" s="367" customFormat="1" ht="21" x14ac:dyDescent="0.45">
      <c r="A9" s="361" t="s">
        <v>2011</v>
      </c>
      <c r="B9" s="512">
        <v>0</v>
      </c>
      <c r="C9" s="512">
        <v>0</v>
      </c>
      <c r="D9" s="512">
        <v>0</v>
      </c>
      <c r="E9" s="512">
        <v>0</v>
      </c>
      <c r="F9" s="512">
        <f t="shared" si="0"/>
        <v>0</v>
      </c>
      <c r="G9" s="512">
        <f t="shared" si="1"/>
        <v>0</v>
      </c>
      <c r="H9" s="512">
        <v>0</v>
      </c>
      <c r="I9" s="512">
        <v>0</v>
      </c>
      <c r="J9" s="512">
        <v>0</v>
      </c>
      <c r="K9" s="512">
        <v>0</v>
      </c>
      <c r="L9" s="512">
        <f t="shared" si="2"/>
        <v>0</v>
      </c>
      <c r="M9" s="512">
        <f t="shared" si="3"/>
        <v>0</v>
      </c>
      <c r="N9" s="512">
        <v>0</v>
      </c>
      <c r="O9" s="512">
        <v>0</v>
      </c>
      <c r="P9" s="512">
        <v>0</v>
      </c>
      <c r="Q9" s="512">
        <v>0</v>
      </c>
      <c r="R9" s="512">
        <f t="shared" si="4"/>
        <v>0</v>
      </c>
      <c r="S9" s="512">
        <f t="shared" si="5"/>
        <v>0</v>
      </c>
      <c r="T9" s="512">
        <v>0</v>
      </c>
      <c r="U9" s="512">
        <v>0</v>
      </c>
      <c r="V9" s="512">
        <v>0</v>
      </c>
      <c r="W9" s="512">
        <v>0</v>
      </c>
      <c r="X9" s="512">
        <f t="shared" si="6"/>
        <v>0</v>
      </c>
      <c r="Y9" s="512">
        <f t="shared" si="7"/>
        <v>0</v>
      </c>
      <c r="Z9" s="512">
        <v>0</v>
      </c>
      <c r="AA9" s="512">
        <v>0</v>
      </c>
      <c r="AB9" s="512">
        <v>0</v>
      </c>
      <c r="AC9" s="512">
        <v>0</v>
      </c>
      <c r="AD9" s="512">
        <f t="shared" si="8"/>
        <v>0</v>
      </c>
      <c r="AE9" s="512">
        <f t="shared" si="9"/>
        <v>0</v>
      </c>
      <c r="AF9" s="512">
        <v>0</v>
      </c>
      <c r="AG9" s="512">
        <v>0</v>
      </c>
      <c r="AH9" s="512">
        <v>0</v>
      </c>
      <c r="AI9" s="512">
        <v>0</v>
      </c>
      <c r="AJ9" s="512">
        <f t="shared" si="10"/>
        <v>0</v>
      </c>
      <c r="AK9" s="512">
        <f t="shared" si="11"/>
        <v>0</v>
      </c>
      <c r="AL9" s="512">
        <v>0</v>
      </c>
      <c r="AM9" s="512">
        <v>0</v>
      </c>
      <c r="AN9" s="512">
        <v>0</v>
      </c>
      <c r="AO9" s="512">
        <v>0</v>
      </c>
      <c r="AP9" s="512">
        <f t="shared" si="12"/>
        <v>0</v>
      </c>
      <c r="AQ9" s="512">
        <f t="shared" si="13"/>
        <v>0</v>
      </c>
      <c r="AR9" s="512">
        <v>0</v>
      </c>
      <c r="AS9" s="512">
        <v>0</v>
      </c>
      <c r="AT9" s="512">
        <v>0</v>
      </c>
      <c r="AU9" s="512">
        <v>0</v>
      </c>
      <c r="AV9" s="512">
        <f t="shared" si="14"/>
        <v>0</v>
      </c>
      <c r="AW9" s="512">
        <f t="shared" si="15"/>
        <v>0</v>
      </c>
      <c r="AX9" s="512">
        <v>0</v>
      </c>
      <c r="AY9" s="512">
        <v>0</v>
      </c>
      <c r="AZ9" s="512">
        <v>0</v>
      </c>
      <c r="BA9" s="512">
        <v>0</v>
      </c>
      <c r="BB9" s="512">
        <f t="shared" si="16"/>
        <v>0</v>
      </c>
      <c r="BC9" s="512">
        <f t="shared" si="17"/>
        <v>0</v>
      </c>
      <c r="BD9" s="512">
        <v>0</v>
      </c>
      <c r="BE9" s="512">
        <v>0</v>
      </c>
      <c r="BF9" s="512">
        <v>0</v>
      </c>
      <c r="BG9" s="512">
        <v>0</v>
      </c>
      <c r="BH9" s="512">
        <f t="shared" si="18"/>
        <v>0</v>
      </c>
      <c r="BI9" s="512">
        <f t="shared" si="19"/>
        <v>0</v>
      </c>
      <c r="BJ9" s="512">
        <v>172500</v>
      </c>
      <c r="BK9" s="512">
        <v>13800</v>
      </c>
      <c r="BL9" s="512">
        <v>8625</v>
      </c>
      <c r="BM9" s="512">
        <v>5175</v>
      </c>
      <c r="BN9" s="512">
        <f t="shared" si="20"/>
        <v>27600</v>
      </c>
      <c r="BO9" s="512">
        <f t="shared" si="21"/>
        <v>144900</v>
      </c>
      <c r="BP9" s="512">
        <v>279600</v>
      </c>
      <c r="BQ9" s="512">
        <v>6990</v>
      </c>
      <c r="BR9" s="512">
        <v>5592</v>
      </c>
      <c r="BS9" s="512">
        <v>4194</v>
      </c>
      <c r="BT9" s="512">
        <f t="shared" si="22"/>
        <v>16776</v>
      </c>
      <c r="BU9" s="512">
        <f t="shared" si="23"/>
        <v>262824</v>
      </c>
      <c r="BV9" s="366">
        <f t="shared" si="24"/>
        <v>452100</v>
      </c>
      <c r="BW9" s="366">
        <f t="shared" si="24"/>
        <v>20790</v>
      </c>
      <c r="BX9" s="366">
        <f t="shared" si="24"/>
        <v>14217</v>
      </c>
      <c r="BY9" s="366">
        <f t="shared" si="24"/>
        <v>9369</v>
      </c>
      <c r="BZ9" s="366">
        <f t="shared" si="25"/>
        <v>44376</v>
      </c>
      <c r="CA9" s="366">
        <f t="shared" si="26"/>
        <v>407724</v>
      </c>
      <c r="CB9" s="514"/>
      <c r="CC9" s="514"/>
    </row>
    <row r="10" spans="1:81" s="367" customFormat="1" ht="21" x14ac:dyDescent="0.45">
      <c r="A10" s="361" t="s">
        <v>2012</v>
      </c>
      <c r="B10" s="512">
        <v>196700</v>
      </c>
      <c r="C10" s="512">
        <v>15736</v>
      </c>
      <c r="D10" s="512">
        <v>9835</v>
      </c>
      <c r="E10" s="512">
        <v>5901</v>
      </c>
      <c r="F10" s="512">
        <f t="shared" si="0"/>
        <v>31472</v>
      </c>
      <c r="G10" s="512">
        <f t="shared" si="1"/>
        <v>165228</v>
      </c>
      <c r="H10" s="512">
        <v>20000</v>
      </c>
      <c r="I10" s="512">
        <v>1600</v>
      </c>
      <c r="J10" s="512">
        <v>1000</v>
      </c>
      <c r="K10" s="512">
        <v>600</v>
      </c>
      <c r="L10" s="512">
        <f t="shared" si="2"/>
        <v>3200</v>
      </c>
      <c r="M10" s="512">
        <f t="shared" si="3"/>
        <v>16800</v>
      </c>
      <c r="N10" s="512">
        <v>291400</v>
      </c>
      <c r="O10" s="512">
        <v>23312</v>
      </c>
      <c r="P10" s="512">
        <v>14570</v>
      </c>
      <c r="Q10" s="512">
        <v>8742</v>
      </c>
      <c r="R10" s="512">
        <f t="shared" si="4"/>
        <v>46624</v>
      </c>
      <c r="S10" s="512">
        <f t="shared" si="5"/>
        <v>244776</v>
      </c>
      <c r="T10" s="512">
        <v>0</v>
      </c>
      <c r="U10" s="512">
        <v>0</v>
      </c>
      <c r="V10" s="512">
        <v>0</v>
      </c>
      <c r="W10" s="512">
        <v>0</v>
      </c>
      <c r="X10" s="512">
        <f t="shared" si="6"/>
        <v>0</v>
      </c>
      <c r="Y10" s="512">
        <f t="shared" si="7"/>
        <v>0</v>
      </c>
      <c r="Z10" s="512">
        <v>237500</v>
      </c>
      <c r="AA10" s="512">
        <v>19000</v>
      </c>
      <c r="AB10" s="512">
        <v>11875</v>
      </c>
      <c r="AC10" s="512">
        <v>7125</v>
      </c>
      <c r="AD10" s="512">
        <f t="shared" si="8"/>
        <v>38000</v>
      </c>
      <c r="AE10" s="512">
        <f t="shared" si="9"/>
        <v>199500</v>
      </c>
      <c r="AF10" s="512">
        <v>177900</v>
      </c>
      <c r="AG10" s="512">
        <v>14232</v>
      </c>
      <c r="AH10" s="512">
        <v>8895</v>
      </c>
      <c r="AI10" s="512">
        <v>5337</v>
      </c>
      <c r="AJ10" s="512">
        <f t="shared" si="10"/>
        <v>28464</v>
      </c>
      <c r="AK10" s="512">
        <f t="shared" si="11"/>
        <v>149436</v>
      </c>
      <c r="AL10" s="512">
        <v>158900</v>
      </c>
      <c r="AM10" s="512">
        <v>12712</v>
      </c>
      <c r="AN10" s="512">
        <v>7945</v>
      </c>
      <c r="AO10" s="512">
        <v>4767</v>
      </c>
      <c r="AP10" s="512">
        <f t="shared" si="12"/>
        <v>25424</v>
      </c>
      <c r="AQ10" s="512">
        <f t="shared" si="13"/>
        <v>133476</v>
      </c>
      <c r="AR10" s="512">
        <v>0</v>
      </c>
      <c r="AS10" s="512">
        <v>0</v>
      </c>
      <c r="AT10" s="512">
        <v>0</v>
      </c>
      <c r="AU10" s="512">
        <v>0</v>
      </c>
      <c r="AV10" s="512">
        <f t="shared" si="14"/>
        <v>0</v>
      </c>
      <c r="AW10" s="512">
        <f t="shared" si="15"/>
        <v>0</v>
      </c>
      <c r="AX10" s="512">
        <v>135000</v>
      </c>
      <c r="AY10" s="512">
        <v>10800</v>
      </c>
      <c r="AZ10" s="512">
        <v>6750</v>
      </c>
      <c r="BA10" s="512">
        <v>4050</v>
      </c>
      <c r="BB10" s="512">
        <f t="shared" si="16"/>
        <v>21600</v>
      </c>
      <c r="BC10" s="512">
        <f t="shared" si="17"/>
        <v>113400</v>
      </c>
      <c r="BD10" s="512">
        <v>40000</v>
      </c>
      <c r="BE10" s="512">
        <v>3200</v>
      </c>
      <c r="BF10" s="512">
        <v>2000</v>
      </c>
      <c r="BG10" s="512">
        <v>1200</v>
      </c>
      <c r="BH10" s="512">
        <f t="shared" si="18"/>
        <v>6400</v>
      </c>
      <c r="BI10" s="512">
        <f t="shared" si="19"/>
        <v>33600</v>
      </c>
      <c r="BJ10" s="512">
        <v>596430.72</v>
      </c>
      <c r="BK10" s="512">
        <v>14910.77</v>
      </c>
      <c r="BL10" s="512">
        <v>11928.62</v>
      </c>
      <c r="BM10" s="512">
        <v>8946.4599999999991</v>
      </c>
      <c r="BN10" s="512">
        <f t="shared" si="20"/>
        <v>35785.85</v>
      </c>
      <c r="BO10" s="512">
        <f t="shared" si="21"/>
        <v>560644.87</v>
      </c>
      <c r="BP10" s="512">
        <v>61500</v>
      </c>
      <c r="BQ10" s="512">
        <v>1537.5</v>
      </c>
      <c r="BR10" s="512">
        <v>1230</v>
      </c>
      <c r="BS10" s="512">
        <v>922.5</v>
      </c>
      <c r="BT10" s="512">
        <f t="shared" si="22"/>
        <v>3690</v>
      </c>
      <c r="BU10" s="512">
        <f t="shared" si="23"/>
        <v>57810</v>
      </c>
      <c r="BV10" s="366">
        <f t="shared" si="24"/>
        <v>1915330.72</v>
      </c>
      <c r="BW10" s="366">
        <f t="shared" si="24"/>
        <v>117040.27</v>
      </c>
      <c r="BX10" s="366">
        <f t="shared" si="24"/>
        <v>76028.62</v>
      </c>
      <c r="BY10" s="366">
        <f t="shared" si="24"/>
        <v>47590.96</v>
      </c>
      <c r="BZ10" s="366">
        <f t="shared" si="25"/>
        <v>240659.85</v>
      </c>
      <c r="CA10" s="366">
        <f t="shared" si="26"/>
        <v>1674670.8699999999</v>
      </c>
      <c r="CB10" s="514"/>
      <c r="CC10" s="514"/>
    </row>
    <row r="11" spans="1:81" s="367" customFormat="1" ht="21" x14ac:dyDescent="0.45">
      <c r="A11" s="361" t="s">
        <v>2013</v>
      </c>
      <c r="B11" s="512">
        <v>0</v>
      </c>
      <c r="C11" s="512">
        <v>0</v>
      </c>
      <c r="D11" s="512">
        <v>0</v>
      </c>
      <c r="E11" s="512">
        <v>0</v>
      </c>
      <c r="F11" s="512">
        <f t="shared" si="0"/>
        <v>0</v>
      </c>
      <c r="G11" s="512">
        <f t="shared" si="1"/>
        <v>0</v>
      </c>
      <c r="H11" s="512">
        <v>570000</v>
      </c>
      <c r="I11" s="512">
        <v>14250</v>
      </c>
      <c r="J11" s="512">
        <v>11400</v>
      </c>
      <c r="K11" s="512">
        <v>8550</v>
      </c>
      <c r="L11" s="512">
        <f t="shared" si="2"/>
        <v>34200</v>
      </c>
      <c r="M11" s="512">
        <f t="shared" si="3"/>
        <v>535800</v>
      </c>
      <c r="N11" s="512">
        <v>4500</v>
      </c>
      <c r="O11" s="512">
        <v>360</v>
      </c>
      <c r="P11" s="512">
        <v>225</v>
      </c>
      <c r="Q11" s="512">
        <v>135</v>
      </c>
      <c r="R11" s="512">
        <f t="shared" si="4"/>
        <v>720</v>
      </c>
      <c r="S11" s="512">
        <f t="shared" si="5"/>
        <v>3780</v>
      </c>
      <c r="T11" s="512">
        <v>6000</v>
      </c>
      <c r="U11" s="512">
        <v>150</v>
      </c>
      <c r="V11" s="512">
        <v>120</v>
      </c>
      <c r="W11" s="512">
        <v>90</v>
      </c>
      <c r="X11" s="512">
        <f t="shared" si="6"/>
        <v>360</v>
      </c>
      <c r="Y11" s="512">
        <f t="shared" si="7"/>
        <v>5640</v>
      </c>
      <c r="Z11" s="512">
        <v>0</v>
      </c>
      <c r="AA11" s="512">
        <v>0</v>
      </c>
      <c r="AB11" s="512">
        <v>0</v>
      </c>
      <c r="AC11" s="512">
        <v>0</v>
      </c>
      <c r="AD11" s="512">
        <f t="shared" si="8"/>
        <v>0</v>
      </c>
      <c r="AE11" s="512">
        <f t="shared" si="9"/>
        <v>0</v>
      </c>
      <c r="AF11" s="512">
        <v>0</v>
      </c>
      <c r="AG11" s="512">
        <v>0</v>
      </c>
      <c r="AH11" s="512">
        <v>0</v>
      </c>
      <c r="AI11" s="512">
        <v>0</v>
      </c>
      <c r="AJ11" s="512">
        <f t="shared" si="10"/>
        <v>0</v>
      </c>
      <c r="AK11" s="512">
        <f t="shared" si="11"/>
        <v>0</v>
      </c>
      <c r="AL11" s="512">
        <v>0</v>
      </c>
      <c r="AM11" s="512">
        <v>0</v>
      </c>
      <c r="AN11" s="512">
        <v>0</v>
      </c>
      <c r="AO11" s="512">
        <v>0</v>
      </c>
      <c r="AP11" s="512">
        <f t="shared" si="12"/>
        <v>0</v>
      </c>
      <c r="AQ11" s="512">
        <f t="shared" si="13"/>
        <v>0</v>
      </c>
      <c r="AR11" s="512">
        <v>0</v>
      </c>
      <c r="AS11" s="512">
        <v>0</v>
      </c>
      <c r="AT11" s="512">
        <v>0</v>
      </c>
      <c r="AU11" s="512">
        <v>0</v>
      </c>
      <c r="AV11" s="512">
        <f t="shared" si="14"/>
        <v>0</v>
      </c>
      <c r="AW11" s="512">
        <f t="shared" si="15"/>
        <v>0</v>
      </c>
      <c r="AX11" s="512">
        <v>0</v>
      </c>
      <c r="AY11" s="512">
        <v>0</v>
      </c>
      <c r="AZ11" s="512">
        <v>0</v>
      </c>
      <c r="BA11" s="512">
        <v>0</v>
      </c>
      <c r="BB11" s="512">
        <f t="shared" si="16"/>
        <v>0</v>
      </c>
      <c r="BC11" s="512">
        <f t="shared" si="17"/>
        <v>0</v>
      </c>
      <c r="BD11" s="512">
        <v>0</v>
      </c>
      <c r="BE11" s="512">
        <v>0</v>
      </c>
      <c r="BF11" s="512">
        <v>0</v>
      </c>
      <c r="BG11" s="512">
        <v>0</v>
      </c>
      <c r="BH11" s="512">
        <f t="shared" si="18"/>
        <v>0</v>
      </c>
      <c r="BI11" s="512">
        <f t="shared" si="19"/>
        <v>0</v>
      </c>
      <c r="BJ11" s="512">
        <v>200000</v>
      </c>
      <c r="BK11" s="512">
        <v>16000</v>
      </c>
      <c r="BL11" s="512">
        <v>10000</v>
      </c>
      <c r="BM11" s="512">
        <v>6000</v>
      </c>
      <c r="BN11" s="512">
        <f t="shared" si="20"/>
        <v>32000</v>
      </c>
      <c r="BO11" s="512">
        <f t="shared" si="21"/>
        <v>168000</v>
      </c>
      <c r="BP11" s="512">
        <v>250000</v>
      </c>
      <c r="BQ11" s="512">
        <v>20000</v>
      </c>
      <c r="BR11" s="512">
        <v>12500</v>
      </c>
      <c r="BS11" s="512">
        <v>7500</v>
      </c>
      <c r="BT11" s="512">
        <f t="shared" si="22"/>
        <v>40000</v>
      </c>
      <c r="BU11" s="512">
        <f t="shared" si="23"/>
        <v>210000</v>
      </c>
      <c r="BV11" s="366">
        <f t="shared" si="24"/>
        <v>1030500</v>
      </c>
      <c r="BW11" s="366">
        <f t="shared" si="24"/>
        <v>50760</v>
      </c>
      <c r="BX11" s="366">
        <f t="shared" si="24"/>
        <v>34245</v>
      </c>
      <c r="BY11" s="366">
        <f t="shared" si="24"/>
        <v>22275</v>
      </c>
      <c r="BZ11" s="366">
        <f t="shared" si="25"/>
        <v>107280</v>
      </c>
      <c r="CA11" s="366">
        <f t="shared" si="26"/>
        <v>923220</v>
      </c>
      <c r="CB11" s="514"/>
      <c r="CC11" s="514"/>
    </row>
    <row r="12" spans="1:81" s="367" customFormat="1" ht="21" x14ac:dyDescent="0.45">
      <c r="A12" s="338" t="s">
        <v>2014</v>
      </c>
      <c r="B12" s="512">
        <v>0</v>
      </c>
      <c r="C12" s="512">
        <v>0</v>
      </c>
      <c r="D12" s="512">
        <v>0</v>
      </c>
      <c r="E12" s="512">
        <v>0</v>
      </c>
      <c r="F12" s="512">
        <f t="shared" si="0"/>
        <v>0</v>
      </c>
      <c r="G12" s="512">
        <f t="shared" si="1"/>
        <v>0</v>
      </c>
      <c r="H12" s="512">
        <v>239</v>
      </c>
      <c r="I12" s="512">
        <v>19.12</v>
      </c>
      <c r="J12" s="512">
        <v>11.95</v>
      </c>
      <c r="K12" s="512">
        <v>7.17</v>
      </c>
      <c r="L12" s="512">
        <f t="shared" si="2"/>
        <v>38.24</v>
      </c>
      <c r="M12" s="512">
        <f t="shared" si="3"/>
        <v>200.76</v>
      </c>
      <c r="N12" s="512">
        <v>1786</v>
      </c>
      <c r="O12" s="512">
        <v>142.88</v>
      </c>
      <c r="P12" s="512">
        <v>89.3</v>
      </c>
      <c r="Q12" s="512">
        <v>53.58</v>
      </c>
      <c r="R12" s="512">
        <f t="shared" si="4"/>
        <v>285.76</v>
      </c>
      <c r="S12" s="512">
        <f t="shared" si="5"/>
        <v>1500.24</v>
      </c>
      <c r="T12" s="512">
        <v>1687</v>
      </c>
      <c r="U12" s="512">
        <v>134.96</v>
      </c>
      <c r="V12" s="512">
        <v>84.35</v>
      </c>
      <c r="W12" s="512">
        <v>50.61</v>
      </c>
      <c r="X12" s="512">
        <f t="shared" si="6"/>
        <v>269.92</v>
      </c>
      <c r="Y12" s="512">
        <f t="shared" si="7"/>
        <v>1417.08</v>
      </c>
      <c r="Z12" s="512">
        <v>0</v>
      </c>
      <c r="AA12" s="512">
        <v>0</v>
      </c>
      <c r="AB12" s="512">
        <v>0</v>
      </c>
      <c r="AC12" s="512">
        <v>0</v>
      </c>
      <c r="AD12" s="512">
        <f t="shared" si="8"/>
        <v>0</v>
      </c>
      <c r="AE12" s="512">
        <f t="shared" si="9"/>
        <v>0</v>
      </c>
      <c r="AF12" s="512">
        <v>0</v>
      </c>
      <c r="AG12" s="512">
        <v>0</v>
      </c>
      <c r="AH12" s="512">
        <v>0</v>
      </c>
      <c r="AI12" s="512">
        <v>0</v>
      </c>
      <c r="AJ12" s="512">
        <f t="shared" si="10"/>
        <v>0</v>
      </c>
      <c r="AK12" s="512">
        <f t="shared" si="11"/>
        <v>0</v>
      </c>
      <c r="AL12" s="512">
        <v>0</v>
      </c>
      <c r="AM12" s="512">
        <v>0</v>
      </c>
      <c r="AN12" s="512">
        <v>0</v>
      </c>
      <c r="AO12" s="512">
        <v>0</v>
      </c>
      <c r="AP12" s="512">
        <f t="shared" si="12"/>
        <v>0</v>
      </c>
      <c r="AQ12" s="512">
        <f t="shared" si="13"/>
        <v>0</v>
      </c>
      <c r="AR12" s="512">
        <v>0</v>
      </c>
      <c r="AS12" s="512">
        <v>0</v>
      </c>
      <c r="AT12" s="512">
        <v>0</v>
      </c>
      <c r="AU12" s="512">
        <v>0</v>
      </c>
      <c r="AV12" s="512">
        <f t="shared" si="14"/>
        <v>0</v>
      </c>
      <c r="AW12" s="512">
        <f t="shared" si="15"/>
        <v>0</v>
      </c>
      <c r="AX12" s="512">
        <v>0</v>
      </c>
      <c r="AY12" s="512">
        <v>0</v>
      </c>
      <c r="AZ12" s="512">
        <v>0</v>
      </c>
      <c r="BA12" s="512">
        <v>0</v>
      </c>
      <c r="BB12" s="512">
        <f t="shared" si="16"/>
        <v>0</v>
      </c>
      <c r="BC12" s="512">
        <f t="shared" si="17"/>
        <v>0</v>
      </c>
      <c r="BD12" s="512">
        <v>0</v>
      </c>
      <c r="BE12" s="512">
        <v>0</v>
      </c>
      <c r="BF12" s="512">
        <v>0</v>
      </c>
      <c r="BG12" s="512">
        <v>0</v>
      </c>
      <c r="BH12" s="512">
        <f t="shared" si="18"/>
        <v>0</v>
      </c>
      <c r="BI12" s="512">
        <f t="shared" si="19"/>
        <v>0</v>
      </c>
      <c r="BJ12" s="512">
        <v>0</v>
      </c>
      <c r="BK12" s="512">
        <v>0</v>
      </c>
      <c r="BL12" s="512">
        <v>0</v>
      </c>
      <c r="BM12" s="512">
        <v>0</v>
      </c>
      <c r="BN12" s="512">
        <f t="shared" si="20"/>
        <v>0</v>
      </c>
      <c r="BO12" s="512">
        <f t="shared" si="21"/>
        <v>0</v>
      </c>
      <c r="BP12" s="512">
        <v>0</v>
      </c>
      <c r="BQ12" s="512">
        <v>0</v>
      </c>
      <c r="BR12" s="512">
        <v>0</v>
      </c>
      <c r="BS12" s="512">
        <v>0</v>
      </c>
      <c r="BT12" s="512">
        <f t="shared" si="22"/>
        <v>0</v>
      </c>
      <c r="BU12" s="512">
        <f t="shared" si="23"/>
        <v>0</v>
      </c>
      <c r="BV12" s="366">
        <f t="shared" si="24"/>
        <v>3712</v>
      </c>
      <c r="BW12" s="366">
        <f t="shared" si="24"/>
        <v>296.96000000000004</v>
      </c>
      <c r="BX12" s="366">
        <f t="shared" si="24"/>
        <v>185.6</v>
      </c>
      <c r="BY12" s="366">
        <f t="shared" si="24"/>
        <v>111.36</v>
      </c>
      <c r="BZ12" s="366">
        <f t="shared" si="25"/>
        <v>593.92000000000007</v>
      </c>
      <c r="CA12" s="366">
        <f t="shared" si="26"/>
        <v>3118.08</v>
      </c>
      <c r="CB12" s="514"/>
      <c r="CC12" s="514"/>
    </row>
    <row r="13" spans="1:81" s="367" customFormat="1" ht="21" x14ac:dyDescent="0.45">
      <c r="A13" s="338" t="s">
        <v>2015</v>
      </c>
      <c r="B13" s="512">
        <v>0</v>
      </c>
      <c r="C13" s="512">
        <v>0</v>
      </c>
      <c r="D13" s="512">
        <v>0</v>
      </c>
      <c r="E13" s="512">
        <v>0</v>
      </c>
      <c r="F13" s="512">
        <f t="shared" si="0"/>
        <v>0</v>
      </c>
      <c r="G13" s="512">
        <f t="shared" si="1"/>
        <v>0</v>
      </c>
      <c r="H13" s="512">
        <v>14400</v>
      </c>
      <c r="I13" s="512">
        <v>6000</v>
      </c>
      <c r="J13" s="512">
        <v>4800</v>
      </c>
      <c r="K13" s="512">
        <v>3600</v>
      </c>
      <c r="L13" s="512">
        <f t="shared" si="2"/>
        <v>14400</v>
      </c>
      <c r="M13" s="512">
        <f t="shared" si="3"/>
        <v>0</v>
      </c>
      <c r="N13" s="512">
        <v>8000</v>
      </c>
      <c r="O13" s="512">
        <v>640</v>
      </c>
      <c r="P13" s="512">
        <v>400</v>
      </c>
      <c r="Q13" s="512">
        <v>240</v>
      </c>
      <c r="R13" s="512">
        <f t="shared" si="4"/>
        <v>1280</v>
      </c>
      <c r="S13" s="512">
        <f t="shared" si="5"/>
        <v>6720</v>
      </c>
      <c r="T13" s="512">
        <v>0</v>
      </c>
      <c r="U13" s="512">
        <v>0</v>
      </c>
      <c r="V13" s="512">
        <v>0</v>
      </c>
      <c r="W13" s="512">
        <v>0</v>
      </c>
      <c r="X13" s="512">
        <f t="shared" si="6"/>
        <v>0</v>
      </c>
      <c r="Y13" s="512">
        <f t="shared" si="7"/>
        <v>0</v>
      </c>
      <c r="Z13" s="512">
        <v>0</v>
      </c>
      <c r="AA13" s="512">
        <v>0</v>
      </c>
      <c r="AB13" s="512">
        <v>0</v>
      </c>
      <c r="AC13" s="512">
        <v>0</v>
      </c>
      <c r="AD13" s="512">
        <f t="shared" si="8"/>
        <v>0</v>
      </c>
      <c r="AE13" s="512">
        <f t="shared" si="9"/>
        <v>0</v>
      </c>
      <c r="AF13" s="512">
        <v>190500</v>
      </c>
      <c r="AG13" s="512">
        <v>5202.5</v>
      </c>
      <c r="AH13" s="512">
        <v>4050</v>
      </c>
      <c r="AI13" s="512">
        <v>2977.5</v>
      </c>
      <c r="AJ13" s="512">
        <f t="shared" si="10"/>
        <v>12230</v>
      </c>
      <c r="AK13" s="512">
        <f t="shared" si="11"/>
        <v>178270</v>
      </c>
      <c r="AL13" s="512">
        <v>15000</v>
      </c>
      <c r="AM13" s="512">
        <v>1200</v>
      </c>
      <c r="AN13" s="512">
        <v>750</v>
      </c>
      <c r="AO13" s="512">
        <v>450</v>
      </c>
      <c r="AP13" s="512">
        <f t="shared" si="12"/>
        <v>2400</v>
      </c>
      <c r="AQ13" s="512">
        <f t="shared" si="13"/>
        <v>12600</v>
      </c>
      <c r="AR13" s="512">
        <v>0</v>
      </c>
      <c r="AS13" s="512">
        <v>0</v>
      </c>
      <c r="AT13" s="512">
        <v>0</v>
      </c>
      <c r="AU13" s="512">
        <v>0</v>
      </c>
      <c r="AV13" s="512">
        <f t="shared" si="14"/>
        <v>0</v>
      </c>
      <c r="AW13" s="512">
        <f t="shared" si="15"/>
        <v>0</v>
      </c>
      <c r="AX13" s="512">
        <v>0</v>
      </c>
      <c r="AY13" s="512">
        <v>0</v>
      </c>
      <c r="AZ13" s="512">
        <v>0</v>
      </c>
      <c r="BA13" s="512">
        <v>0</v>
      </c>
      <c r="BB13" s="512">
        <f t="shared" si="16"/>
        <v>0</v>
      </c>
      <c r="BC13" s="512">
        <f t="shared" si="17"/>
        <v>0</v>
      </c>
      <c r="BD13" s="512">
        <v>0</v>
      </c>
      <c r="BE13" s="512">
        <v>0</v>
      </c>
      <c r="BF13" s="512">
        <v>0</v>
      </c>
      <c r="BG13" s="512">
        <v>0</v>
      </c>
      <c r="BH13" s="512">
        <f t="shared" si="18"/>
        <v>0</v>
      </c>
      <c r="BI13" s="512">
        <f t="shared" si="19"/>
        <v>0</v>
      </c>
      <c r="BJ13" s="512">
        <v>0</v>
      </c>
      <c r="BK13" s="512">
        <v>0</v>
      </c>
      <c r="BL13" s="512">
        <v>0</v>
      </c>
      <c r="BM13" s="512">
        <v>0</v>
      </c>
      <c r="BN13" s="512">
        <f t="shared" si="20"/>
        <v>0</v>
      </c>
      <c r="BO13" s="512">
        <f t="shared" si="21"/>
        <v>0</v>
      </c>
      <c r="BP13" s="512">
        <v>182500</v>
      </c>
      <c r="BQ13" s="512">
        <v>4562.5</v>
      </c>
      <c r="BR13" s="512">
        <v>3650</v>
      </c>
      <c r="BS13" s="512">
        <v>2737.5</v>
      </c>
      <c r="BT13" s="512">
        <f t="shared" si="22"/>
        <v>10950</v>
      </c>
      <c r="BU13" s="512">
        <f t="shared" si="23"/>
        <v>171550</v>
      </c>
      <c r="BV13" s="366">
        <f t="shared" si="24"/>
        <v>410400</v>
      </c>
      <c r="BW13" s="366">
        <f t="shared" si="24"/>
        <v>17605</v>
      </c>
      <c r="BX13" s="366">
        <f t="shared" si="24"/>
        <v>13650</v>
      </c>
      <c r="BY13" s="366">
        <f t="shared" si="24"/>
        <v>10005</v>
      </c>
      <c r="BZ13" s="366">
        <f t="shared" si="25"/>
        <v>41260</v>
      </c>
      <c r="CA13" s="366">
        <f t="shared" si="26"/>
        <v>369140</v>
      </c>
      <c r="CB13" s="514"/>
      <c r="CC13" s="514"/>
    </row>
    <row r="14" spans="1:81" s="367" customFormat="1" ht="21" x14ac:dyDescent="0.45">
      <c r="A14" s="338" t="s">
        <v>2016</v>
      </c>
      <c r="B14" s="512">
        <v>64000</v>
      </c>
      <c r="C14" s="512">
        <v>5120</v>
      </c>
      <c r="D14" s="512">
        <v>3200</v>
      </c>
      <c r="E14" s="512">
        <v>1920</v>
      </c>
      <c r="F14" s="512">
        <f t="shared" si="0"/>
        <v>10240</v>
      </c>
      <c r="G14" s="512">
        <f t="shared" si="1"/>
        <v>53760</v>
      </c>
      <c r="H14" s="512">
        <v>69200</v>
      </c>
      <c r="I14" s="512">
        <v>5536</v>
      </c>
      <c r="J14" s="512">
        <v>3460</v>
      </c>
      <c r="K14" s="512">
        <v>2076</v>
      </c>
      <c r="L14" s="512">
        <f t="shared" si="2"/>
        <v>11072</v>
      </c>
      <c r="M14" s="512">
        <f t="shared" si="3"/>
        <v>58128</v>
      </c>
      <c r="N14" s="512">
        <v>135355</v>
      </c>
      <c r="O14" s="512">
        <v>10828.4</v>
      </c>
      <c r="P14" s="512">
        <v>6767.75</v>
      </c>
      <c r="Q14" s="512">
        <v>4060.65</v>
      </c>
      <c r="R14" s="512">
        <f t="shared" si="4"/>
        <v>21656.800000000003</v>
      </c>
      <c r="S14" s="512">
        <f t="shared" si="5"/>
        <v>113698.2</v>
      </c>
      <c r="T14" s="512">
        <v>0</v>
      </c>
      <c r="U14" s="512">
        <v>0</v>
      </c>
      <c r="V14" s="512">
        <v>0</v>
      </c>
      <c r="W14" s="512">
        <v>0</v>
      </c>
      <c r="X14" s="512">
        <f t="shared" si="6"/>
        <v>0</v>
      </c>
      <c r="Y14" s="512">
        <f t="shared" si="7"/>
        <v>0</v>
      </c>
      <c r="Z14" s="512">
        <v>0</v>
      </c>
      <c r="AA14" s="512">
        <v>0</v>
      </c>
      <c r="AB14" s="512">
        <v>0</v>
      </c>
      <c r="AC14" s="512">
        <v>0</v>
      </c>
      <c r="AD14" s="512">
        <f t="shared" si="8"/>
        <v>0</v>
      </c>
      <c r="AE14" s="512">
        <f t="shared" si="9"/>
        <v>0</v>
      </c>
      <c r="AF14" s="512">
        <v>132615</v>
      </c>
      <c r="AG14" s="512">
        <v>6979.2</v>
      </c>
      <c r="AH14" s="512">
        <v>4650.75</v>
      </c>
      <c r="AI14" s="512">
        <v>2988.45</v>
      </c>
      <c r="AJ14" s="512">
        <f t="shared" si="10"/>
        <v>14618.400000000001</v>
      </c>
      <c r="AK14" s="512">
        <f t="shared" si="11"/>
        <v>117996.6</v>
      </c>
      <c r="AL14" s="512">
        <v>0</v>
      </c>
      <c r="AM14" s="512">
        <v>0</v>
      </c>
      <c r="AN14" s="512">
        <v>0</v>
      </c>
      <c r="AO14" s="512">
        <v>0</v>
      </c>
      <c r="AP14" s="512">
        <f t="shared" si="12"/>
        <v>0</v>
      </c>
      <c r="AQ14" s="512">
        <f t="shared" si="13"/>
        <v>0</v>
      </c>
      <c r="AR14" s="512">
        <v>0</v>
      </c>
      <c r="AS14" s="512">
        <v>0</v>
      </c>
      <c r="AT14" s="512">
        <v>0</v>
      </c>
      <c r="AU14" s="512">
        <v>0</v>
      </c>
      <c r="AV14" s="512">
        <f t="shared" si="14"/>
        <v>0</v>
      </c>
      <c r="AW14" s="512">
        <f t="shared" si="15"/>
        <v>0</v>
      </c>
      <c r="AX14" s="512">
        <v>0</v>
      </c>
      <c r="AY14" s="512">
        <v>0</v>
      </c>
      <c r="AZ14" s="512">
        <v>0</v>
      </c>
      <c r="BA14" s="512">
        <v>0</v>
      </c>
      <c r="BB14" s="512">
        <f t="shared" si="16"/>
        <v>0</v>
      </c>
      <c r="BC14" s="512">
        <f t="shared" si="17"/>
        <v>0</v>
      </c>
      <c r="BD14" s="512">
        <v>0</v>
      </c>
      <c r="BE14" s="512">
        <v>0</v>
      </c>
      <c r="BF14" s="512">
        <v>0</v>
      </c>
      <c r="BG14" s="512">
        <v>0</v>
      </c>
      <c r="BH14" s="512">
        <f t="shared" si="18"/>
        <v>0</v>
      </c>
      <c r="BI14" s="512">
        <f t="shared" si="19"/>
        <v>0</v>
      </c>
      <c r="BJ14" s="512">
        <v>0</v>
      </c>
      <c r="BK14" s="512">
        <v>0</v>
      </c>
      <c r="BL14" s="512">
        <v>0</v>
      </c>
      <c r="BM14" s="512">
        <v>0</v>
      </c>
      <c r="BN14" s="512">
        <f t="shared" si="20"/>
        <v>0</v>
      </c>
      <c r="BO14" s="512">
        <f t="shared" si="21"/>
        <v>0</v>
      </c>
      <c r="BP14" s="512">
        <v>0</v>
      </c>
      <c r="BQ14" s="512">
        <v>0</v>
      </c>
      <c r="BR14" s="512">
        <v>0</v>
      </c>
      <c r="BS14" s="512">
        <v>0</v>
      </c>
      <c r="BT14" s="512">
        <f t="shared" si="22"/>
        <v>0</v>
      </c>
      <c r="BU14" s="512">
        <f t="shared" si="23"/>
        <v>0</v>
      </c>
      <c r="BV14" s="366">
        <f t="shared" si="24"/>
        <v>401170</v>
      </c>
      <c r="BW14" s="366">
        <f t="shared" si="24"/>
        <v>28463.600000000002</v>
      </c>
      <c r="BX14" s="366">
        <f t="shared" si="24"/>
        <v>18078.5</v>
      </c>
      <c r="BY14" s="366">
        <f t="shared" si="24"/>
        <v>11045.099999999999</v>
      </c>
      <c r="BZ14" s="366">
        <f t="shared" si="25"/>
        <v>57587.200000000004</v>
      </c>
      <c r="CA14" s="366">
        <f t="shared" si="26"/>
        <v>343582.8</v>
      </c>
      <c r="CB14" s="514"/>
      <c r="CC14" s="514"/>
    </row>
    <row r="15" spans="1:81" s="367" customFormat="1" ht="21" x14ac:dyDescent="0.45">
      <c r="A15" s="515" t="s">
        <v>2017</v>
      </c>
      <c r="B15" s="512">
        <v>0</v>
      </c>
      <c r="C15" s="512">
        <v>0</v>
      </c>
      <c r="D15" s="512">
        <v>0</v>
      </c>
      <c r="E15" s="512">
        <v>0</v>
      </c>
      <c r="F15" s="512">
        <f t="shared" si="0"/>
        <v>0</v>
      </c>
      <c r="G15" s="512">
        <f t="shared" si="1"/>
        <v>0</v>
      </c>
      <c r="H15" s="512">
        <v>28500</v>
      </c>
      <c r="I15" s="512">
        <v>11875</v>
      </c>
      <c r="J15" s="512">
        <v>9500</v>
      </c>
      <c r="K15" s="512">
        <v>7125</v>
      </c>
      <c r="L15" s="512">
        <f t="shared" si="2"/>
        <v>28500</v>
      </c>
      <c r="M15" s="512">
        <f t="shared" si="3"/>
        <v>0</v>
      </c>
      <c r="N15" s="512">
        <v>0</v>
      </c>
      <c r="O15" s="512">
        <v>0</v>
      </c>
      <c r="P15" s="512">
        <v>0</v>
      </c>
      <c r="Q15" s="512">
        <v>0</v>
      </c>
      <c r="R15" s="512">
        <f t="shared" si="4"/>
        <v>0</v>
      </c>
      <c r="S15" s="512">
        <f t="shared" si="5"/>
        <v>0</v>
      </c>
      <c r="T15" s="512">
        <v>0</v>
      </c>
      <c r="U15" s="512">
        <v>0</v>
      </c>
      <c r="V15" s="512">
        <v>0</v>
      </c>
      <c r="W15" s="512">
        <v>0</v>
      </c>
      <c r="X15" s="512">
        <f t="shared" si="6"/>
        <v>0</v>
      </c>
      <c r="Y15" s="512">
        <f t="shared" si="7"/>
        <v>0</v>
      </c>
      <c r="Z15" s="512">
        <v>0</v>
      </c>
      <c r="AA15" s="512">
        <v>0</v>
      </c>
      <c r="AB15" s="512">
        <v>0</v>
      </c>
      <c r="AC15" s="512">
        <v>0</v>
      </c>
      <c r="AD15" s="512">
        <f t="shared" si="8"/>
        <v>0</v>
      </c>
      <c r="AE15" s="512">
        <f t="shared" si="9"/>
        <v>0</v>
      </c>
      <c r="AF15" s="512">
        <v>0</v>
      </c>
      <c r="AG15" s="512">
        <v>0</v>
      </c>
      <c r="AH15" s="512">
        <v>0</v>
      </c>
      <c r="AI15" s="512">
        <v>0</v>
      </c>
      <c r="AJ15" s="512">
        <f t="shared" si="10"/>
        <v>0</v>
      </c>
      <c r="AK15" s="512">
        <f t="shared" si="11"/>
        <v>0</v>
      </c>
      <c r="AL15" s="512">
        <v>0</v>
      </c>
      <c r="AM15" s="512">
        <v>0</v>
      </c>
      <c r="AN15" s="512">
        <v>0</v>
      </c>
      <c r="AO15" s="512">
        <v>0</v>
      </c>
      <c r="AP15" s="512">
        <f t="shared" si="12"/>
        <v>0</v>
      </c>
      <c r="AQ15" s="512">
        <f t="shared" si="13"/>
        <v>0</v>
      </c>
      <c r="AR15" s="512">
        <v>117300</v>
      </c>
      <c r="AS15" s="512">
        <v>48875</v>
      </c>
      <c r="AT15" s="512">
        <v>39100</v>
      </c>
      <c r="AU15" s="512">
        <v>29325</v>
      </c>
      <c r="AV15" s="512">
        <f t="shared" si="14"/>
        <v>117300</v>
      </c>
      <c r="AW15" s="512">
        <f t="shared" si="15"/>
        <v>0</v>
      </c>
      <c r="AX15" s="512">
        <v>0</v>
      </c>
      <c r="AY15" s="512">
        <v>0</v>
      </c>
      <c r="AZ15" s="512">
        <v>0</v>
      </c>
      <c r="BA15" s="512">
        <v>0</v>
      </c>
      <c r="BB15" s="512">
        <f t="shared" si="16"/>
        <v>0</v>
      </c>
      <c r="BC15" s="512">
        <f t="shared" si="17"/>
        <v>0</v>
      </c>
      <c r="BD15" s="512">
        <v>0</v>
      </c>
      <c r="BE15" s="512">
        <v>0</v>
      </c>
      <c r="BF15" s="512">
        <v>0</v>
      </c>
      <c r="BG15" s="512">
        <v>0</v>
      </c>
      <c r="BH15" s="512">
        <f t="shared" si="18"/>
        <v>0</v>
      </c>
      <c r="BI15" s="512">
        <f t="shared" si="19"/>
        <v>0</v>
      </c>
      <c r="BJ15" s="512">
        <v>0</v>
      </c>
      <c r="BK15" s="512">
        <v>0</v>
      </c>
      <c r="BL15" s="512">
        <v>0</v>
      </c>
      <c r="BM15" s="512">
        <v>0</v>
      </c>
      <c r="BN15" s="512">
        <f t="shared" si="20"/>
        <v>0</v>
      </c>
      <c r="BO15" s="512">
        <f t="shared" si="21"/>
        <v>0</v>
      </c>
      <c r="BP15" s="512">
        <v>0</v>
      </c>
      <c r="BQ15" s="512">
        <v>0</v>
      </c>
      <c r="BR15" s="512">
        <v>0</v>
      </c>
      <c r="BS15" s="512">
        <v>0</v>
      </c>
      <c r="BT15" s="512">
        <f t="shared" si="22"/>
        <v>0</v>
      </c>
      <c r="BU15" s="512">
        <f t="shared" si="23"/>
        <v>0</v>
      </c>
      <c r="BV15" s="366">
        <f t="shared" si="24"/>
        <v>145800</v>
      </c>
      <c r="BW15" s="366">
        <f t="shared" si="24"/>
        <v>60750</v>
      </c>
      <c r="BX15" s="366">
        <f t="shared" si="24"/>
        <v>48600</v>
      </c>
      <c r="BY15" s="366">
        <f t="shared" si="24"/>
        <v>36450</v>
      </c>
      <c r="BZ15" s="366">
        <f t="shared" si="25"/>
        <v>145800</v>
      </c>
      <c r="CA15" s="366">
        <f t="shared" si="26"/>
        <v>0</v>
      </c>
      <c r="CB15" s="514"/>
      <c r="CC15" s="514"/>
    </row>
    <row r="16" spans="1:81" s="367" customFormat="1" ht="21" x14ac:dyDescent="0.45">
      <c r="A16" s="515" t="s">
        <v>2018</v>
      </c>
      <c r="B16" s="512">
        <v>20000</v>
      </c>
      <c r="C16" s="512">
        <v>1600</v>
      </c>
      <c r="D16" s="512">
        <v>1000</v>
      </c>
      <c r="E16" s="512">
        <v>600</v>
      </c>
      <c r="F16" s="512">
        <f t="shared" si="0"/>
        <v>3200</v>
      </c>
      <c r="G16" s="512">
        <f t="shared" si="1"/>
        <v>16800</v>
      </c>
      <c r="H16" s="512">
        <v>9000</v>
      </c>
      <c r="I16" s="512">
        <v>3750</v>
      </c>
      <c r="J16" s="512">
        <v>3000</v>
      </c>
      <c r="K16" s="512">
        <v>2250</v>
      </c>
      <c r="L16" s="512">
        <f t="shared" si="2"/>
        <v>9000</v>
      </c>
      <c r="M16" s="512">
        <f t="shared" si="3"/>
        <v>0</v>
      </c>
      <c r="N16" s="512">
        <v>0</v>
      </c>
      <c r="O16" s="512">
        <v>0</v>
      </c>
      <c r="P16" s="512">
        <v>0</v>
      </c>
      <c r="Q16" s="512">
        <v>0</v>
      </c>
      <c r="R16" s="512">
        <f t="shared" si="4"/>
        <v>0</v>
      </c>
      <c r="S16" s="512">
        <f t="shared" si="5"/>
        <v>0</v>
      </c>
      <c r="T16" s="512">
        <v>0</v>
      </c>
      <c r="U16" s="512">
        <v>0</v>
      </c>
      <c r="V16" s="512">
        <v>0</v>
      </c>
      <c r="W16" s="512">
        <v>0</v>
      </c>
      <c r="X16" s="512">
        <f t="shared" si="6"/>
        <v>0</v>
      </c>
      <c r="Y16" s="512">
        <f t="shared" si="7"/>
        <v>0</v>
      </c>
      <c r="Z16" s="512">
        <v>0</v>
      </c>
      <c r="AA16" s="512">
        <v>0</v>
      </c>
      <c r="AB16" s="512">
        <v>0</v>
      </c>
      <c r="AC16" s="512">
        <v>0</v>
      </c>
      <c r="AD16" s="512">
        <f t="shared" si="8"/>
        <v>0</v>
      </c>
      <c r="AE16" s="512">
        <f t="shared" si="9"/>
        <v>0</v>
      </c>
      <c r="AF16" s="512">
        <v>260000</v>
      </c>
      <c r="AG16" s="512">
        <v>9800</v>
      </c>
      <c r="AH16" s="512">
        <v>7000</v>
      </c>
      <c r="AI16" s="512">
        <v>4800</v>
      </c>
      <c r="AJ16" s="512">
        <f t="shared" si="10"/>
        <v>21600</v>
      </c>
      <c r="AK16" s="512">
        <f t="shared" si="11"/>
        <v>238400</v>
      </c>
      <c r="AL16" s="512">
        <v>0</v>
      </c>
      <c r="AM16" s="512">
        <v>0</v>
      </c>
      <c r="AN16" s="512">
        <v>0</v>
      </c>
      <c r="AO16" s="512">
        <v>0</v>
      </c>
      <c r="AP16" s="512">
        <f t="shared" si="12"/>
        <v>0</v>
      </c>
      <c r="AQ16" s="512">
        <f t="shared" si="13"/>
        <v>0</v>
      </c>
      <c r="AR16" s="512">
        <v>15750</v>
      </c>
      <c r="AS16" s="512">
        <v>6562.5</v>
      </c>
      <c r="AT16" s="512">
        <v>5250</v>
      </c>
      <c r="AU16" s="512">
        <v>3937.5</v>
      </c>
      <c r="AV16" s="512">
        <f t="shared" si="14"/>
        <v>15750</v>
      </c>
      <c r="AW16" s="512">
        <f t="shared" si="15"/>
        <v>0</v>
      </c>
      <c r="AX16" s="512">
        <v>0</v>
      </c>
      <c r="AY16" s="512">
        <v>0</v>
      </c>
      <c r="AZ16" s="512">
        <v>0</v>
      </c>
      <c r="BA16" s="512">
        <v>0</v>
      </c>
      <c r="BB16" s="512">
        <f t="shared" si="16"/>
        <v>0</v>
      </c>
      <c r="BC16" s="512">
        <f t="shared" si="17"/>
        <v>0</v>
      </c>
      <c r="BD16" s="512">
        <v>88050</v>
      </c>
      <c r="BE16" s="512">
        <v>2201.25</v>
      </c>
      <c r="BF16" s="512">
        <v>1761</v>
      </c>
      <c r="BG16" s="512">
        <v>1320.75</v>
      </c>
      <c r="BH16" s="512">
        <f t="shared" si="18"/>
        <v>5283</v>
      </c>
      <c r="BI16" s="512">
        <f t="shared" si="19"/>
        <v>82767</v>
      </c>
      <c r="BJ16" s="512">
        <v>117100</v>
      </c>
      <c r="BK16" s="512">
        <v>2927.5</v>
      </c>
      <c r="BL16" s="512">
        <v>2342</v>
      </c>
      <c r="BM16" s="512">
        <v>1756.5</v>
      </c>
      <c r="BN16" s="512">
        <f t="shared" si="20"/>
        <v>7026</v>
      </c>
      <c r="BO16" s="512">
        <f t="shared" si="21"/>
        <v>110074</v>
      </c>
      <c r="BP16" s="512">
        <v>287600</v>
      </c>
      <c r="BQ16" s="512">
        <v>7190</v>
      </c>
      <c r="BR16" s="512">
        <v>5752</v>
      </c>
      <c r="BS16" s="512">
        <v>4314</v>
      </c>
      <c r="BT16" s="512">
        <f t="shared" si="22"/>
        <v>17256</v>
      </c>
      <c r="BU16" s="512">
        <f t="shared" si="23"/>
        <v>270344</v>
      </c>
      <c r="BV16" s="366">
        <f t="shared" si="24"/>
        <v>797500</v>
      </c>
      <c r="BW16" s="366">
        <f t="shared" si="24"/>
        <v>34031.25</v>
      </c>
      <c r="BX16" s="366">
        <f t="shared" si="24"/>
        <v>26105</v>
      </c>
      <c r="BY16" s="366">
        <f t="shared" si="24"/>
        <v>18978.75</v>
      </c>
      <c r="BZ16" s="366">
        <f t="shared" si="25"/>
        <v>79115</v>
      </c>
      <c r="CA16" s="366">
        <f t="shared" si="26"/>
        <v>718385</v>
      </c>
      <c r="CB16" s="514"/>
      <c r="CC16" s="514"/>
    </row>
    <row r="17" spans="1:81" s="367" customFormat="1" ht="21" x14ac:dyDescent="0.45">
      <c r="A17" s="361" t="s">
        <v>2019</v>
      </c>
      <c r="B17" s="512">
        <v>0</v>
      </c>
      <c r="C17" s="512">
        <v>0</v>
      </c>
      <c r="D17" s="512">
        <v>0</v>
      </c>
      <c r="E17" s="512">
        <v>0</v>
      </c>
      <c r="F17" s="512">
        <f t="shared" si="0"/>
        <v>0</v>
      </c>
      <c r="G17" s="512">
        <f t="shared" si="1"/>
        <v>0</v>
      </c>
      <c r="H17" s="512">
        <v>0</v>
      </c>
      <c r="I17" s="512">
        <v>0</v>
      </c>
      <c r="J17" s="512">
        <v>0</v>
      </c>
      <c r="K17" s="512">
        <v>0</v>
      </c>
      <c r="L17" s="512">
        <f t="shared" si="2"/>
        <v>0</v>
      </c>
      <c r="M17" s="512">
        <f t="shared" si="3"/>
        <v>0</v>
      </c>
      <c r="N17" s="512">
        <v>0</v>
      </c>
      <c r="O17" s="512">
        <v>0</v>
      </c>
      <c r="P17" s="512">
        <v>0</v>
      </c>
      <c r="Q17" s="512">
        <v>0</v>
      </c>
      <c r="R17" s="512">
        <f t="shared" si="4"/>
        <v>0</v>
      </c>
      <c r="S17" s="512">
        <f t="shared" si="5"/>
        <v>0</v>
      </c>
      <c r="T17" s="512">
        <v>0</v>
      </c>
      <c r="U17" s="512">
        <v>0</v>
      </c>
      <c r="V17" s="512">
        <v>0</v>
      </c>
      <c r="W17" s="512">
        <v>0</v>
      </c>
      <c r="X17" s="512">
        <f t="shared" si="6"/>
        <v>0</v>
      </c>
      <c r="Y17" s="512">
        <f t="shared" si="7"/>
        <v>0</v>
      </c>
      <c r="Z17" s="512">
        <v>0</v>
      </c>
      <c r="AA17" s="512">
        <v>0</v>
      </c>
      <c r="AB17" s="512">
        <v>0</v>
      </c>
      <c r="AC17" s="512">
        <v>0</v>
      </c>
      <c r="AD17" s="512">
        <f t="shared" si="8"/>
        <v>0</v>
      </c>
      <c r="AE17" s="512">
        <f t="shared" si="9"/>
        <v>0</v>
      </c>
      <c r="AF17" s="512">
        <v>0</v>
      </c>
      <c r="AG17" s="512">
        <v>0</v>
      </c>
      <c r="AH17" s="512">
        <v>0</v>
      </c>
      <c r="AI17" s="512">
        <v>0</v>
      </c>
      <c r="AJ17" s="512">
        <f t="shared" si="10"/>
        <v>0</v>
      </c>
      <c r="AK17" s="512">
        <f t="shared" si="11"/>
        <v>0</v>
      </c>
      <c r="AL17" s="512">
        <v>0</v>
      </c>
      <c r="AM17" s="512">
        <v>0</v>
      </c>
      <c r="AN17" s="512">
        <v>0</v>
      </c>
      <c r="AO17" s="512">
        <v>0</v>
      </c>
      <c r="AP17" s="512">
        <f t="shared" si="12"/>
        <v>0</v>
      </c>
      <c r="AQ17" s="512">
        <f t="shared" si="13"/>
        <v>0</v>
      </c>
      <c r="AR17" s="512">
        <v>0</v>
      </c>
      <c r="AS17" s="512">
        <v>0</v>
      </c>
      <c r="AT17" s="512">
        <v>0</v>
      </c>
      <c r="AU17" s="512">
        <v>0</v>
      </c>
      <c r="AV17" s="512">
        <f t="shared" si="14"/>
        <v>0</v>
      </c>
      <c r="AW17" s="512">
        <f t="shared" si="15"/>
        <v>0</v>
      </c>
      <c r="AX17" s="512">
        <v>0</v>
      </c>
      <c r="AY17" s="512">
        <v>0</v>
      </c>
      <c r="AZ17" s="512">
        <v>0</v>
      </c>
      <c r="BA17" s="512">
        <v>0</v>
      </c>
      <c r="BB17" s="512">
        <f t="shared" si="16"/>
        <v>0</v>
      </c>
      <c r="BC17" s="512">
        <f t="shared" si="17"/>
        <v>0</v>
      </c>
      <c r="BD17" s="512">
        <v>0</v>
      </c>
      <c r="BE17" s="512">
        <v>0</v>
      </c>
      <c r="BF17" s="512">
        <v>0</v>
      </c>
      <c r="BG17" s="512">
        <v>0</v>
      </c>
      <c r="BH17" s="512">
        <f t="shared" si="18"/>
        <v>0</v>
      </c>
      <c r="BI17" s="512">
        <f t="shared" si="19"/>
        <v>0</v>
      </c>
      <c r="BJ17" s="512">
        <v>0</v>
      </c>
      <c r="BK17" s="512">
        <v>0</v>
      </c>
      <c r="BL17" s="512">
        <v>0</v>
      </c>
      <c r="BM17" s="512">
        <v>0</v>
      </c>
      <c r="BN17" s="512">
        <f t="shared" si="20"/>
        <v>0</v>
      </c>
      <c r="BO17" s="512">
        <f t="shared" si="21"/>
        <v>0</v>
      </c>
      <c r="BP17" s="512">
        <v>0</v>
      </c>
      <c r="BQ17" s="512">
        <v>0</v>
      </c>
      <c r="BR17" s="512">
        <v>0</v>
      </c>
      <c r="BS17" s="512">
        <v>0</v>
      </c>
      <c r="BT17" s="512">
        <f t="shared" si="22"/>
        <v>0</v>
      </c>
      <c r="BU17" s="512">
        <f t="shared" si="23"/>
        <v>0</v>
      </c>
      <c r="BV17" s="366">
        <f t="shared" si="24"/>
        <v>0</v>
      </c>
      <c r="BW17" s="366">
        <f t="shared" si="24"/>
        <v>0</v>
      </c>
      <c r="BX17" s="366">
        <f t="shared" si="24"/>
        <v>0</v>
      </c>
      <c r="BY17" s="366">
        <f t="shared" si="24"/>
        <v>0</v>
      </c>
      <c r="BZ17" s="366">
        <f t="shared" si="25"/>
        <v>0</v>
      </c>
      <c r="CA17" s="366">
        <f t="shared" si="26"/>
        <v>0</v>
      </c>
      <c r="CB17" s="514"/>
      <c r="CC17" s="514"/>
    </row>
    <row r="18" spans="1:81" s="367" customFormat="1" ht="21" x14ac:dyDescent="0.45">
      <c r="A18" s="361" t="s">
        <v>2020</v>
      </c>
      <c r="B18" s="512">
        <v>800</v>
      </c>
      <c r="C18" s="512">
        <v>64</v>
      </c>
      <c r="D18" s="512">
        <v>40</v>
      </c>
      <c r="E18" s="512">
        <v>24</v>
      </c>
      <c r="F18" s="512">
        <f t="shared" si="0"/>
        <v>128</v>
      </c>
      <c r="G18" s="512">
        <f t="shared" si="1"/>
        <v>672</v>
      </c>
      <c r="H18" s="512">
        <v>0</v>
      </c>
      <c r="I18" s="512">
        <v>0</v>
      </c>
      <c r="J18" s="512">
        <v>0</v>
      </c>
      <c r="K18" s="512">
        <v>0</v>
      </c>
      <c r="L18" s="512">
        <f t="shared" si="2"/>
        <v>0</v>
      </c>
      <c r="M18" s="512">
        <f t="shared" si="3"/>
        <v>0</v>
      </c>
      <c r="N18" s="512">
        <v>0</v>
      </c>
      <c r="O18" s="512">
        <v>0</v>
      </c>
      <c r="P18" s="512">
        <v>0</v>
      </c>
      <c r="Q18" s="512">
        <v>0</v>
      </c>
      <c r="R18" s="512">
        <f t="shared" si="4"/>
        <v>0</v>
      </c>
      <c r="S18" s="512">
        <f t="shared" si="5"/>
        <v>0</v>
      </c>
      <c r="T18" s="512">
        <v>2000</v>
      </c>
      <c r="U18" s="512">
        <v>160</v>
      </c>
      <c r="V18" s="512">
        <v>100</v>
      </c>
      <c r="W18" s="512">
        <v>60</v>
      </c>
      <c r="X18" s="512">
        <f t="shared" si="6"/>
        <v>320</v>
      </c>
      <c r="Y18" s="512">
        <f t="shared" si="7"/>
        <v>1680</v>
      </c>
      <c r="Z18" s="512">
        <v>51000</v>
      </c>
      <c r="AA18" s="512">
        <v>4080</v>
      </c>
      <c r="AB18" s="512">
        <v>2550</v>
      </c>
      <c r="AC18" s="512">
        <v>1530</v>
      </c>
      <c r="AD18" s="512">
        <f t="shared" si="8"/>
        <v>8160</v>
      </c>
      <c r="AE18" s="512">
        <f t="shared" si="9"/>
        <v>42840</v>
      </c>
      <c r="AF18" s="512">
        <v>0</v>
      </c>
      <c r="AG18" s="512">
        <v>0</v>
      </c>
      <c r="AH18" s="512">
        <v>0</v>
      </c>
      <c r="AI18" s="512">
        <v>0</v>
      </c>
      <c r="AJ18" s="512">
        <f t="shared" si="10"/>
        <v>0</v>
      </c>
      <c r="AK18" s="512">
        <f t="shared" si="11"/>
        <v>0</v>
      </c>
      <c r="AL18" s="512">
        <v>0</v>
      </c>
      <c r="AM18" s="512">
        <v>0</v>
      </c>
      <c r="AN18" s="512">
        <v>0</v>
      </c>
      <c r="AO18" s="512">
        <v>0</v>
      </c>
      <c r="AP18" s="512">
        <f t="shared" si="12"/>
        <v>0</v>
      </c>
      <c r="AQ18" s="512">
        <f t="shared" si="13"/>
        <v>0</v>
      </c>
      <c r="AR18" s="512">
        <v>500</v>
      </c>
      <c r="AS18" s="512">
        <v>40</v>
      </c>
      <c r="AT18" s="512">
        <v>25</v>
      </c>
      <c r="AU18" s="512">
        <v>15</v>
      </c>
      <c r="AV18" s="512">
        <f t="shared" si="14"/>
        <v>80</v>
      </c>
      <c r="AW18" s="512">
        <f t="shared" si="15"/>
        <v>420</v>
      </c>
      <c r="AX18" s="512">
        <v>59000</v>
      </c>
      <c r="AY18" s="512">
        <v>1530</v>
      </c>
      <c r="AZ18" s="512">
        <v>1210</v>
      </c>
      <c r="BA18" s="512">
        <v>900</v>
      </c>
      <c r="BB18" s="512">
        <f t="shared" si="16"/>
        <v>3640</v>
      </c>
      <c r="BC18" s="512">
        <f t="shared" si="17"/>
        <v>55360</v>
      </c>
      <c r="BD18" s="512">
        <v>23800</v>
      </c>
      <c r="BE18" s="512">
        <v>595</v>
      </c>
      <c r="BF18" s="512">
        <v>476</v>
      </c>
      <c r="BG18" s="512">
        <v>357</v>
      </c>
      <c r="BH18" s="512">
        <f t="shared" si="18"/>
        <v>1428</v>
      </c>
      <c r="BI18" s="512">
        <f t="shared" si="19"/>
        <v>22372</v>
      </c>
      <c r="BJ18" s="512">
        <v>9100</v>
      </c>
      <c r="BK18" s="512">
        <v>728</v>
      </c>
      <c r="BL18" s="512">
        <v>455</v>
      </c>
      <c r="BM18" s="512">
        <v>273</v>
      </c>
      <c r="BN18" s="512">
        <f t="shared" si="20"/>
        <v>1456</v>
      </c>
      <c r="BO18" s="512">
        <f t="shared" si="21"/>
        <v>7644</v>
      </c>
      <c r="BP18" s="512">
        <v>7500</v>
      </c>
      <c r="BQ18" s="512">
        <v>600</v>
      </c>
      <c r="BR18" s="512">
        <v>375</v>
      </c>
      <c r="BS18" s="512">
        <v>225</v>
      </c>
      <c r="BT18" s="512">
        <f t="shared" si="22"/>
        <v>1200</v>
      </c>
      <c r="BU18" s="512">
        <f t="shared" si="23"/>
        <v>6300</v>
      </c>
      <c r="BV18" s="366">
        <f t="shared" si="24"/>
        <v>153700</v>
      </c>
      <c r="BW18" s="366">
        <f t="shared" si="24"/>
        <v>7797</v>
      </c>
      <c r="BX18" s="366">
        <f t="shared" si="24"/>
        <v>5231</v>
      </c>
      <c r="BY18" s="366">
        <f t="shared" si="24"/>
        <v>3384</v>
      </c>
      <c r="BZ18" s="366">
        <f t="shared" si="25"/>
        <v>16412</v>
      </c>
      <c r="CA18" s="366">
        <f t="shared" si="26"/>
        <v>137288</v>
      </c>
      <c r="CB18" s="514"/>
      <c r="CC18" s="514"/>
    </row>
    <row r="19" spans="1:81" s="367" customFormat="1" ht="21" x14ac:dyDescent="0.45">
      <c r="A19" s="361" t="s">
        <v>2021</v>
      </c>
      <c r="B19" s="512">
        <v>0</v>
      </c>
      <c r="C19" s="512">
        <v>0</v>
      </c>
      <c r="D19" s="512">
        <v>0</v>
      </c>
      <c r="E19" s="512">
        <v>0</v>
      </c>
      <c r="F19" s="512">
        <f t="shared" si="0"/>
        <v>0</v>
      </c>
      <c r="G19" s="512">
        <f t="shared" si="1"/>
        <v>0</v>
      </c>
      <c r="H19" s="512">
        <v>0</v>
      </c>
      <c r="I19" s="512">
        <v>0</v>
      </c>
      <c r="J19" s="512">
        <v>0</v>
      </c>
      <c r="K19" s="512">
        <v>0</v>
      </c>
      <c r="L19" s="512">
        <f t="shared" si="2"/>
        <v>0</v>
      </c>
      <c r="M19" s="512">
        <f t="shared" si="3"/>
        <v>0</v>
      </c>
      <c r="N19" s="512">
        <v>0</v>
      </c>
      <c r="O19" s="512">
        <v>0</v>
      </c>
      <c r="P19" s="512">
        <v>0</v>
      </c>
      <c r="Q19" s="512">
        <v>0</v>
      </c>
      <c r="R19" s="512">
        <f t="shared" si="4"/>
        <v>0</v>
      </c>
      <c r="S19" s="512">
        <f t="shared" si="5"/>
        <v>0</v>
      </c>
      <c r="T19" s="512">
        <v>0</v>
      </c>
      <c r="U19" s="512">
        <v>0</v>
      </c>
      <c r="V19" s="512">
        <v>0</v>
      </c>
      <c r="W19" s="512">
        <v>0</v>
      </c>
      <c r="X19" s="512">
        <f t="shared" si="6"/>
        <v>0</v>
      </c>
      <c r="Y19" s="512">
        <f t="shared" si="7"/>
        <v>0</v>
      </c>
      <c r="Z19" s="512">
        <v>0</v>
      </c>
      <c r="AA19" s="512">
        <v>0</v>
      </c>
      <c r="AB19" s="512">
        <v>0</v>
      </c>
      <c r="AC19" s="512">
        <v>0</v>
      </c>
      <c r="AD19" s="512">
        <f t="shared" si="8"/>
        <v>0</v>
      </c>
      <c r="AE19" s="512">
        <f t="shared" si="9"/>
        <v>0</v>
      </c>
      <c r="AF19" s="512">
        <v>0</v>
      </c>
      <c r="AG19" s="512">
        <v>0</v>
      </c>
      <c r="AH19" s="512">
        <v>0</v>
      </c>
      <c r="AI19" s="512">
        <v>0</v>
      </c>
      <c r="AJ19" s="512">
        <f t="shared" si="10"/>
        <v>0</v>
      </c>
      <c r="AK19" s="512">
        <f t="shared" si="11"/>
        <v>0</v>
      </c>
      <c r="AL19" s="512">
        <v>0</v>
      </c>
      <c r="AM19" s="512">
        <v>0</v>
      </c>
      <c r="AN19" s="512">
        <v>0</v>
      </c>
      <c r="AO19" s="512">
        <v>0</v>
      </c>
      <c r="AP19" s="512">
        <f t="shared" si="12"/>
        <v>0</v>
      </c>
      <c r="AQ19" s="512">
        <f t="shared" si="13"/>
        <v>0</v>
      </c>
      <c r="AR19" s="512">
        <v>0</v>
      </c>
      <c r="AS19" s="512">
        <v>0</v>
      </c>
      <c r="AT19" s="512">
        <v>0</v>
      </c>
      <c r="AU19" s="512">
        <v>0</v>
      </c>
      <c r="AV19" s="512">
        <f t="shared" si="14"/>
        <v>0</v>
      </c>
      <c r="AW19" s="512">
        <f t="shared" si="15"/>
        <v>0</v>
      </c>
      <c r="AX19" s="512">
        <v>0</v>
      </c>
      <c r="AY19" s="512">
        <v>0</v>
      </c>
      <c r="AZ19" s="512">
        <v>0</v>
      </c>
      <c r="BA19" s="512">
        <v>0</v>
      </c>
      <c r="BB19" s="512">
        <f t="shared" si="16"/>
        <v>0</v>
      </c>
      <c r="BC19" s="512">
        <f t="shared" si="17"/>
        <v>0</v>
      </c>
      <c r="BD19" s="512">
        <v>0</v>
      </c>
      <c r="BE19" s="512">
        <v>0</v>
      </c>
      <c r="BF19" s="512">
        <v>0</v>
      </c>
      <c r="BG19" s="512">
        <v>0</v>
      </c>
      <c r="BH19" s="512">
        <f t="shared" si="18"/>
        <v>0</v>
      </c>
      <c r="BI19" s="512">
        <f t="shared" si="19"/>
        <v>0</v>
      </c>
      <c r="BJ19" s="512">
        <v>0</v>
      </c>
      <c r="BK19" s="512">
        <v>0</v>
      </c>
      <c r="BL19" s="512">
        <v>0</v>
      </c>
      <c r="BM19" s="512">
        <v>0</v>
      </c>
      <c r="BN19" s="512">
        <f t="shared" si="20"/>
        <v>0</v>
      </c>
      <c r="BO19" s="512">
        <f t="shared" si="21"/>
        <v>0</v>
      </c>
      <c r="BP19" s="512">
        <v>0</v>
      </c>
      <c r="BQ19" s="512">
        <v>0</v>
      </c>
      <c r="BR19" s="512">
        <v>0</v>
      </c>
      <c r="BS19" s="512">
        <v>0</v>
      </c>
      <c r="BT19" s="512">
        <f t="shared" si="22"/>
        <v>0</v>
      </c>
      <c r="BU19" s="512">
        <f t="shared" si="23"/>
        <v>0</v>
      </c>
      <c r="BV19" s="366">
        <f t="shared" si="24"/>
        <v>0</v>
      </c>
      <c r="BW19" s="366">
        <f t="shared" si="24"/>
        <v>0</v>
      </c>
      <c r="BX19" s="366">
        <f t="shared" si="24"/>
        <v>0</v>
      </c>
      <c r="BY19" s="366">
        <f t="shared" si="24"/>
        <v>0</v>
      </c>
      <c r="BZ19" s="366">
        <f t="shared" si="25"/>
        <v>0</v>
      </c>
      <c r="CA19" s="366">
        <f t="shared" si="26"/>
        <v>0</v>
      </c>
      <c r="CB19" s="514"/>
      <c r="CC19" s="514"/>
    </row>
    <row r="20" spans="1:81" s="367" customFormat="1" ht="21" x14ac:dyDescent="0.45">
      <c r="A20" s="515" t="s">
        <v>2022</v>
      </c>
      <c r="B20" s="512">
        <v>0</v>
      </c>
      <c r="C20" s="512">
        <v>0</v>
      </c>
      <c r="D20" s="512">
        <v>0</v>
      </c>
      <c r="E20" s="512">
        <v>0</v>
      </c>
      <c r="F20" s="512">
        <f t="shared" si="0"/>
        <v>0</v>
      </c>
      <c r="G20" s="512">
        <f t="shared" si="1"/>
        <v>0</v>
      </c>
      <c r="H20" s="512">
        <v>0</v>
      </c>
      <c r="I20" s="512">
        <v>0</v>
      </c>
      <c r="J20" s="512">
        <v>0</v>
      </c>
      <c r="K20" s="512">
        <v>0</v>
      </c>
      <c r="L20" s="512">
        <f t="shared" si="2"/>
        <v>0</v>
      </c>
      <c r="M20" s="512">
        <f t="shared" si="3"/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f t="shared" si="4"/>
        <v>0</v>
      </c>
      <c r="S20" s="512">
        <f t="shared" si="5"/>
        <v>0</v>
      </c>
      <c r="T20" s="512">
        <v>0</v>
      </c>
      <c r="U20" s="512">
        <v>0</v>
      </c>
      <c r="V20" s="512">
        <v>0</v>
      </c>
      <c r="W20" s="512">
        <v>0</v>
      </c>
      <c r="X20" s="512">
        <f t="shared" si="6"/>
        <v>0</v>
      </c>
      <c r="Y20" s="512">
        <f t="shared" si="7"/>
        <v>0</v>
      </c>
      <c r="Z20" s="512">
        <v>0</v>
      </c>
      <c r="AA20" s="512">
        <v>0</v>
      </c>
      <c r="AB20" s="512">
        <v>0</v>
      </c>
      <c r="AC20" s="512">
        <v>0</v>
      </c>
      <c r="AD20" s="512">
        <f t="shared" si="8"/>
        <v>0</v>
      </c>
      <c r="AE20" s="512">
        <f t="shared" si="9"/>
        <v>0</v>
      </c>
      <c r="AF20" s="512">
        <v>0</v>
      </c>
      <c r="AG20" s="512">
        <v>0</v>
      </c>
      <c r="AH20" s="512">
        <v>0</v>
      </c>
      <c r="AI20" s="512">
        <v>0</v>
      </c>
      <c r="AJ20" s="512">
        <f t="shared" si="10"/>
        <v>0</v>
      </c>
      <c r="AK20" s="512">
        <f t="shared" si="11"/>
        <v>0</v>
      </c>
      <c r="AL20" s="512">
        <v>0</v>
      </c>
      <c r="AM20" s="512">
        <v>0</v>
      </c>
      <c r="AN20" s="512">
        <v>0</v>
      </c>
      <c r="AO20" s="512">
        <v>0</v>
      </c>
      <c r="AP20" s="512">
        <f t="shared" si="12"/>
        <v>0</v>
      </c>
      <c r="AQ20" s="512">
        <f t="shared" si="13"/>
        <v>0</v>
      </c>
      <c r="AR20" s="512">
        <v>0</v>
      </c>
      <c r="AS20" s="512">
        <v>0</v>
      </c>
      <c r="AT20" s="512">
        <v>0</v>
      </c>
      <c r="AU20" s="512">
        <v>0</v>
      </c>
      <c r="AV20" s="512">
        <f t="shared" si="14"/>
        <v>0</v>
      </c>
      <c r="AW20" s="512">
        <f t="shared" si="15"/>
        <v>0</v>
      </c>
      <c r="AX20" s="512">
        <v>0</v>
      </c>
      <c r="AY20" s="512">
        <v>0</v>
      </c>
      <c r="AZ20" s="512">
        <v>0</v>
      </c>
      <c r="BA20" s="512">
        <v>0</v>
      </c>
      <c r="BB20" s="512">
        <f t="shared" si="16"/>
        <v>0</v>
      </c>
      <c r="BC20" s="512">
        <f t="shared" si="17"/>
        <v>0</v>
      </c>
      <c r="BD20" s="512">
        <v>0</v>
      </c>
      <c r="BE20" s="512">
        <v>0</v>
      </c>
      <c r="BF20" s="512">
        <v>0</v>
      </c>
      <c r="BG20" s="512">
        <v>0</v>
      </c>
      <c r="BH20" s="512">
        <f t="shared" si="18"/>
        <v>0</v>
      </c>
      <c r="BI20" s="512">
        <f t="shared" si="19"/>
        <v>0</v>
      </c>
      <c r="BJ20" s="512">
        <v>0</v>
      </c>
      <c r="BK20" s="512">
        <v>0</v>
      </c>
      <c r="BL20" s="512">
        <v>0</v>
      </c>
      <c r="BM20" s="512">
        <v>0</v>
      </c>
      <c r="BN20" s="512">
        <f t="shared" si="20"/>
        <v>0</v>
      </c>
      <c r="BO20" s="512">
        <f t="shared" si="21"/>
        <v>0</v>
      </c>
      <c r="BP20" s="512">
        <v>0</v>
      </c>
      <c r="BQ20" s="512">
        <v>0</v>
      </c>
      <c r="BR20" s="512">
        <v>0</v>
      </c>
      <c r="BS20" s="512">
        <v>0</v>
      </c>
      <c r="BT20" s="512">
        <f t="shared" si="22"/>
        <v>0</v>
      </c>
      <c r="BU20" s="512">
        <f t="shared" si="23"/>
        <v>0</v>
      </c>
      <c r="BV20" s="366">
        <f t="shared" si="24"/>
        <v>0</v>
      </c>
      <c r="BW20" s="366">
        <f t="shared" si="24"/>
        <v>0</v>
      </c>
      <c r="BX20" s="366">
        <f t="shared" si="24"/>
        <v>0</v>
      </c>
      <c r="BY20" s="366">
        <f t="shared" si="24"/>
        <v>0</v>
      </c>
      <c r="BZ20" s="366">
        <f t="shared" si="25"/>
        <v>0</v>
      </c>
      <c r="CA20" s="366">
        <f t="shared" si="26"/>
        <v>0</v>
      </c>
      <c r="CB20" s="514"/>
      <c r="CC20" s="514"/>
    </row>
    <row r="21" spans="1:81" s="367" customFormat="1" ht="21" x14ac:dyDescent="0.45">
      <c r="A21" s="339" t="s">
        <v>2023</v>
      </c>
      <c r="B21" s="512">
        <v>0</v>
      </c>
      <c r="C21" s="512">
        <v>0</v>
      </c>
      <c r="D21" s="512">
        <v>0</v>
      </c>
      <c r="E21" s="512">
        <v>0</v>
      </c>
      <c r="F21" s="512">
        <f t="shared" si="0"/>
        <v>0</v>
      </c>
      <c r="G21" s="512">
        <f t="shared" si="1"/>
        <v>0</v>
      </c>
      <c r="H21" s="512">
        <v>0</v>
      </c>
      <c r="I21" s="512">
        <v>0</v>
      </c>
      <c r="J21" s="512">
        <v>0</v>
      </c>
      <c r="K21" s="512">
        <v>0</v>
      </c>
      <c r="L21" s="512">
        <f t="shared" si="2"/>
        <v>0</v>
      </c>
      <c r="M21" s="512">
        <f t="shared" si="3"/>
        <v>0</v>
      </c>
      <c r="N21" s="512">
        <v>0</v>
      </c>
      <c r="O21" s="512">
        <v>0</v>
      </c>
      <c r="P21" s="512">
        <v>0</v>
      </c>
      <c r="Q21" s="512">
        <v>0</v>
      </c>
      <c r="R21" s="512">
        <f t="shared" si="4"/>
        <v>0</v>
      </c>
      <c r="S21" s="512">
        <f t="shared" si="5"/>
        <v>0</v>
      </c>
      <c r="T21" s="512">
        <v>0</v>
      </c>
      <c r="U21" s="512">
        <v>0</v>
      </c>
      <c r="V21" s="512">
        <v>0</v>
      </c>
      <c r="W21" s="512">
        <v>0</v>
      </c>
      <c r="X21" s="512">
        <f t="shared" si="6"/>
        <v>0</v>
      </c>
      <c r="Y21" s="512">
        <f t="shared" si="7"/>
        <v>0</v>
      </c>
      <c r="Z21" s="512">
        <v>0</v>
      </c>
      <c r="AA21" s="512">
        <v>0</v>
      </c>
      <c r="AB21" s="512">
        <v>0</v>
      </c>
      <c r="AC21" s="512">
        <v>0</v>
      </c>
      <c r="AD21" s="512">
        <f t="shared" si="8"/>
        <v>0</v>
      </c>
      <c r="AE21" s="512">
        <f t="shared" si="9"/>
        <v>0</v>
      </c>
      <c r="AF21" s="512">
        <v>0</v>
      </c>
      <c r="AG21" s="512">
        <v>0</v>
      </c>
      <c r="AH21" s="512">
        <v>0</v>
      </c>
      <c r="AI21" s="512">
        <v>0</v>
      </c>
      <c r="AJ21" s="512">
        <f t="shared" si="10"/>
        <v>0</v>
      </c>
      <c r="AK21" s="512">
        <f t="shared" si="11"/>
        <v>0</v>
      </c>
      <c r="AL21" s="512">
        <v>0</v>
      </c>
      <c r="AM21" s="512">
        <v>0</v>
      </c>
      <c r="AN21" s="512">
        <v>0</v>
      </c>
      <c r="AO21" s="512">
        <v>0</v>
      </c>
      <c r="AP21" s="512">
        <f t="shared" si="12"/>
        <v>0</v>
      </c>
      <c r="AQ21" s="512">
        <f t="shared" si="13"/>
        <v>0</v>
      </c>
      <c r="AR21" s="512">
        <v>0</v>
      </c>
      <c r="AS21" s="512">
        <v>0</v>
      </c>
      <c r="AT21" s="512">
        <v>0</v>
      </c>
      <c r="AU21" s="512">
        <v>0</v>
      </c>
      <c r="AV21" s="512">
        <f t="shared" si="14"/>
        <v>0</v>
      </c>
      <c r="AW21" s="512">
        <f t="shared" si="15"/>
        <v>0</v>
      </c>
      <c r="AX21" s="512">
        <v>0</v>
      </c>
      <c r="AY21" s="512">
        <v>0</v>
      </c>
      <c r="AZ21" s="512">
        <v>0</v>
      </c>
      <c r="BA21" s="512">
        <v>0</v>
      </c>
      <c r="BB21" s="512">
        <f t="shared" si="16"/>
        <v>0</v>
      </c>
      <c r="BC21" s="512">
        <f t="shared" si="17"/>
        <v>0</v>
      </c>
      <c r="BD21" s="512">
        <v>0</v>
      </c>
      <c r="BE21" s="512">
        <v>0</v>
      </c>
      <c r="BF21" s="512">
        <v>0</v>
      </c>
      <c r="BG21" s="512">
        <v>0</v>
      </c>
      <c r="BH21" s="512">
        <f t="shared" si="18"/>
        <v>0</v>
      </c>
      <c r="BI21" s="512">
        <f t="shared" si="19"/>
        <v>0</v>
      </c>
      <c r="BJ21" s="512">
        <v>0</v>
      </c>
      <c r="BK21" s="512">
        <v>0</v>
      </c>
      <c r="BL21" s="512">
        <v>0</v>
      </c>
      <c r="BM21" s="512">
        <v>0</v>
      </c>
      <c r="BN21" s="512">
        <f t="shared" si="20"/>
        <v>0</v>
      </c>
      <c r="BO21" s="512">
        <f t="shared" si="21"/>
        <v>0</v>
      </c>
      <c r="BP21" s="512">
        <v>0</v>
      </c>
      <c r="BQ21" s="512">
        <v>0</v>
      </c>
      <c r="BR21" s="512">
        <v>0</v>
      </c>
      <c r="BS21" s="512">
        <v>0</v>
      </c>
      <c r="BT21" s="512">
        <f t="shared" si="22"/>
        <v>0</v>
      </c>
      <c r="BU21" s="512">
        <f t="shared" si="23"/>
        <v>0</v>
      </c>
      <c r="BV21" s="366">
        <f t="shared" si="24"/>
        <v>0</v>
      </c>
      <c r="BW21" s="366">
        <f t="shared" si="24"/>
        <v>0</v>
      </c>
      <c r="BX21" s="366">
        <f t="shared" si="24"/>
        <v>0</v>
      </c>
      <c r="BY21" s="366">
        <f t="shared" si="24"/>
        <v>0</v>
      </c>
      <c r="BZ21" s="366">
        <f t="shared" si="25"/>
        <v>0</v>
      </c>
      <c r="CA21" s="366">
        <f t="shared" si="26"/>
        <v>0</v>
      </c>
      <c r="CB21" s="514"/>
      <c r="CC21" s="514"/>
    </row>
    <row r="22" spans="1:81" s="367" customFormat="1" ht="21" x14ac:dyDescent="0.4">
      <c r="A22" s="225" t="s">
        <v>2024</v>
      </c>
      <c r="B22" s="512">
        <v>0</v>
      </c>
      <c r="C22" s="512">
        <v>0</v>
      </c>
      <c r="D22" s="512">
        <v>0</v>
      </c>
      <c r="E22" s="512">
        <v>0</v>
      </c>
      <c r="F22" s="512">
        <f t="shared" si="0"/>
        <v>0</v>
      </c>
      <c r="G22" s="512">
        <f t="shared" si="1"/>
        <v>0</v>
      </c>
      <c r="H22" s="512">
        <v>0</v>
      </c>
      <c r="I22" s="512">
        <v>0</v>
      </c>
      <c r="J22" s="512">
        <v>0</v>
      </c>
      <c r="K22" s="512">
        <v>0</v>
      </c>
      <c r="L22" s="512">
        <f t="shared" si="2"/>
        <v>0</v>
      </c>
      <c r="M22" s="512">
        <f t="shared" si="3"/>
        <v>0</v>
      </c>
      <c r="N22" s="512">
        <v>0</v>
      </c>
      <c r="O22" s="512">
        <v>0</v>
      </c>
      <c r="P22" s="512">
        <v>0</v>
      </c>
      <c r="Q22" s="512">
        <v>0</v>
      </c>
      <c r="R22" s="512">
        <f t="shared" si="4"/>
        <v>0</v>
      </c>
      <c r="S22" s="512">
        <f t="shared" si="5"/>
        <v>0</v>
      </c>
      <c r="T22" s="512">
        <v>0</v>
      </c>
      <c r="U22" s="512">
        <v>0</v>
      </c>
      <c r="V22" s="512">
        <v>0</v>
      </c>
      <c r="W22" s="512">
        <v>0</v>
      </c>
      <c r="X22" s="512">
        <f t="shared" si="6"/>
        <v>0</v>
      </c>
      <c r="Y22" s="512">
        <f t="shared" si="7"/>
        <v>0</v>
      </c>
      <c r="Z22" s="512">
        <v>0</v>
      </c>
      <c r="AA22" s="512">
        <v>0</v>
      </c>
      <c r="AB22" s="512">
        <v>0</v>
      </c>
      <c r="AC22" s="512">
        <v>0</v>
      </c>
      <c r="AD22" s="512">
        <f t="shared" si="8"/>
        <v>0</v>
      </c>
      <c r="AE22" s="512">
        <f t="shared" si="9"/>
        <v>0</v>
      </c>
      <c r="AF22" s="512">
        <v>0</v>
      </c>
      <c r="AG22" s="512">
        <v>0</v>
      </c>
      <c r="AH22" s="512">
        <v>0</v>
      </c>
      <c r="AI22" s="512">
        <v>0</v>
      </c>
      <c r="AJ22" s="512">
        <f t="shared" si="10"/>
        <v>0</v>
      </c>
      <c r="AK22" s="512">
        <f t="shared" si="11"/>
        <v>0</v>
      </c>
      <c r="AL22" s="512">
        <v>0</v>
      </c>
      <c r="AM22" s="512">
        <v>0</v>
      </c>
      <c r="AN22" s="512">
        <v>0</v>
      </c>
      <c r="AO22" s="512">
        <v>0</v>
      </c>
      <c r="AP22" s="512">
        <f t="shared" si="12"/>
        <v>0</v>
      </c>
      <c r="AQ22" s="512">
        <f t="shared" si="13"/>
        <v>0</v>
      </c>
      <c r="AR22" s="512">
        <v>0</v>
      </c>
      <c r="AS22" s="512">
        <v>0</v>
      </c>
      <c r="AT22" s="512">
        <v>0</v>
      </c>
      <c r="AU22" s="512">
        <v>0</v>
      </c>
      <c r="AV22" s="512">
        <f t="shared" si="14"/>
        <v>0</v>
      </c>
      <c r="AW22" s="512">
        <f t="shared" si="15"/>
        <v>0</v>
      </c>
      <c r="AX22" s="512">
        <v>0</v>
      </c>
      <c r="AY22" s="512">
        <v>0</v>
      </c>
      <c r="AZ22" s="512">
        <v>0</v>
      </c>
      <c r="BA22" s="512">
        <v>0</v>
      </c>
      <c r="BB22" s="512">
        <f t="shared" si="16"/>
        <v>0</v>
      </c>
      <c r="BC22" s="512">
        <f t="shared" si="17"/>
        <v>0</v>
      </c>
      <c r="BD22" s="512">
        <v>0</v>
      </c>
      <c r="BE22" s="512">
        <v>0</v>
      </c>
      <c r="BF22" s="512">
        <v>0</v>
      </c>
      <c r="BG22" s="512">
        <v>0</v>
      </c>
      <c r="BH22" s="512">
        <f t="shared" si="18"/>
        <v>0</v>
      </c>
      <c r="BI22" s="512">
        <f t="shared" si="19"/>
        <v>0</v>
      </c>
      <c r="BJ22" s="512">
        <v>0</v>
      </c>
      <c r="BK22" s="512">
        <v>0</v>
      </c>
      <c r="BL22" s="512">
        <v>0</v>
      </c>
      <c r="BM22" s="512">
        <v>0</v>
      </c>
      <c r="BN22" s="512">
        <f t="shared" si="20"/>
        <v>0</v>
      </c>
      <c r="BO22" s="512">
        <f t="shared" si="21"/>
        <v>0</v>
      </c>
      <c r="BP22" s="512">
        <v>0</v>
      </c>
      <c r="BQ22" s="512">
        <v>0</v>
      </c>
      <c r="BR22" s="512">
        <v>0</v>
      </c>
      <c r="BS22" s="512">
        <v>0</v>
      </c>
      <c r="BT22" s="512">
        <f t="shared" si="22"/>
        <v>0</v>
      </c>
      <c r="BU22" s="512">
        <f t="shared" si="23"/>
        <v>0</v>
      </c>
      <c r="BV22" s="366">
        <f t="shared" si="24"/>
        <v>0</v>
      </c>
      <c r="BW22" s="366">
        <f t="shared" si="24"/>
        <v>0</v>
      </c>
      <c r="BX22" s="366">
        <f t="shared" si="24"/>
        <v>0</v>
      </c>
      <c r="BY22" s="366">
        <f t="shared" si="24"/>
        <v>0</v>
      </c>
      <c r="BZ22" s="366">
        <f t="shared" si="25"/>
        <v>0</v>
      </c>
      <c r="CA22" s="366">
        <f t="shared" si="26"/>
        <v>0</v>
      </c>
      <c r="CB22" s="514"/>
      <c r="CC22" s="514"/>
    </row>
    <row r="23" spans="1:81" s="367" customFormat="1" ht="21" x14ac:dyDescent="0.45">
      <c r="A23" s="361" t="s">
        <v>2025</v>
      </c>
      <c r="B23" s="512">
        <v>0</v>
      </c>
      <c r="C23" s="512">
        <v>0</v>
      </c>
      <c r="D23" s="512">
        <v>0</v>
      </c>
      <c r="E23" s="512">
        <v>0</v>
      </c>
      <c r="F23" s="512">
        <f t="shared" si="0"/>
        <v>0</v>
      </c>
      <c r="G23" s="512">
        <f t="shared" si="1"/>
        <v>0</v>
      </c>
      <c r="H23" s="512">
        <v>0</v>
      </c>
      <c r="I23" s="512">
        <v>0</v>
      </c>
      <c r="J23" s="512">
        <v>0</v>
      </c>
      <c r="K23" s="512">
        <v>0</v>
      </c>
      <c r="L23" s="512">
        <f t="shared" si="2"/>
        <v>0</v>
      </c>
      <c r="M23" s="512">
        <f t="shared" si="3"/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f t="shared" si="4"/>
        <v>0</v>
      </c>
      <c r="S23" s="512">
        <f t="shared" si="5"/>
        <v>0</v>
      </c>
      <c r="T23" s="512">
        <v>0</v>
      </c>
      <c r="U23" s="512">
        <v>0</v>
      </c>
      <c r="V23" s="512">
        <v>0</v>
      </c>
      <c r="W23" s="512">
        <v>0</v>
      </c>
      <c r="X23" s="512">
        <f t="shared" si="6"/>
        <v>0</v>
      </c>
      <c r="Y23" s="512">
        <f t="shared" si="7"/>
        <v>0</v>
      </c>
      <c r="Z23" s="512">
        <v>0</v>
      </c>
      <c r="AA23" s="512">
        <v>0</v>
      </c>
      <c r="AB23" s="512">
        <v>0</v>
      </c>
      <c r="AC23" s="512">
        <v>0</v>
      </c>
      <c r="AD23" s="512">
        <f t="shared" si="8"/>
        <v>0</v>
      </c>
      <c r="AE23" s="512">
        <f t="shared" si="9"/>
        <v>0</v>
      </c>
      <c r="AF23" s="512">
        <v>0</v>
      </c>
      <c r="AG23" s="512">
        <v>0</v>
      </c>
      <c r="AH23" s="512">
        <v>0</v>
      </c>
      <c r="AI23" s="512">
        <v>0</v>
      </c>
      <c r="AJ23" s="512">
        <f t="shared" si="10"/>
        <v>0</v>
      </c>
      <c r="AK23" s="512">
        <f t="shared" si="11"/>
        <v>0</v>
      </c>
      <c r="AL23" s="512">
        <v>0</v>
      </c>
      <c r="AM23" s="512">
        <v>0</v>
      </c>
      <c r="AN23" s="512">
        <v>0</v>
      </c>
      <c r="AO23" s="512">
        <v>0</v>
      </c>
      <c r="AP23" s="512">
        <f t="shared" si="12"/>
        <v>0</v>
      </c>
      <c r="AQ23" s="512">
        <f t="shared" si="13"/>
        <v>0</v>
      </c>
      <c r="AR23" s="512">
        <v>0</v>
      </c>
      <c r="AS23" s="512">
        <v>0</v>
      </c>
      <c r="AT23" s="512">
        <v>0</v>
      </c>
      <c r="AU23" s="512">
        <v>0</v>
      </c>
      <c r="AV23" s="512">
        <f t="shared" si="14"/>
        <v>0</v>
      </c>
      <c r="AW23" s="512">
        <f t="shared" si="15"/>
        <v>0</v>
      </c>
      <c r="AX23" s="512">
        <v>0</v>
      </c>
      <c r="AY23" s="512">
        <v>0</v>
      </c>
      <c r="AZ23" s="512">
        <v>0</v>
      </c>
      <c r="BA23" s="512">
        <v>0</v>
      </c>
      <c r="BB23" s="512">
        <f t="shared" si="16"/>
        <v>0</v>
      </c>
      <c r="BC23" s="512">
        <f t="shared" si="17"/>
        <v>0</v>
      </c>
      <c r="BD23" s="512">
        <v>0</v>
      </c>
      <c r="BE23" s="512">
        <v>0</v>
      </c>
      <c r="BF23" s="512">
        <v>0</v>
      </c>
      <c r="BG23" s="512">
        <v>0</v>
      </c>
      <c r="BH23" s="512">
        <f t="shared" si="18"/>
        <v>0</v>
      </c>
      <c r="BI23" s="512">
        <f t="shared" si="19"/>
        <v>0</v>
      </c>
      <c r="BJ23" s="512">
        <v>0</v>
      </c>
      <c r="BK23" s="512">
        <v>0</v>
      </c>
      <c r="BL23" s="512">
        <v>0</v>
      </c>
      <c r="BM23" s="512">
        <v>0</v>
      </c>
      <c r="BN23" s="512">
        <f t="shared" si="20"/>
        <v>0</v>
      </c>
      <c r="BO23" s="512">
        <f t="shared" si="21"/>
        <v>0</v>
      </c>
      <c r="BP23" s="512">
        <v>0</v>
      </c>
      <c r="BQ23" s="512">
        <v>0</v>
      </c>
      <c r="BR23" s="512">
        <v>0</v>
      </c>
      <c r="BS23" s="512">
        <v>0</v>
      </c>
      <c r="BT23" s="512">
        <f t="shared" si="22"/>
        <v>0</v>
      </c>
      <c r="BU23" s="512">
        <f t="shared" si="23"/>
        <v>0</v>
      </c>
      <c r="BV23" s="366">
        <f t="shared" si="24"/>
        <v>0</v>
      </c>
      <c r="BW23" s="366">
        <f t="shared" si="24"/>
        <v>0</v>
      </c>
      <c r="BX23" s="366">
        <f t="shared" si="24"/>
        <v>0</v>
      </c>
      <c r="BY23" s="366">
        <f t="shared" si="24"/>
        <v>0</v>
      </c>
      <c r="BZ23" s="366">
        <f t="shared" si="25"/>
        <v>0</v>
      </c>
      <c r="CA23" s="366">
        <f t="shared" si="26"/>
        <v>0</v>
      </c>
      <c r="CB23" s="514"/>
      <c r="CC23" s="514"/>
    </row>
    <row r="24" spans="1:81" s="367" customFormat="1" ht="21" x14ac:dyDescent="0.45">
      <c r="A24" s="515" t="s">
        <v>2026</v>
      </c>
      <c r="B24" s="512">
        <v>0</v>
      </c>
      <c r="C24" s="512">
        <v>0</v>
      </c>
      <c r="D24" s="512">
        <v>0</v>
      </c>
      <c r="E24" s="512">
        <v>0</v>
      </c>
      <c r="F24" s="512">
        <f t="shared" si="0"/>
        <v>0</v>
      </c>
      <c r="G24" s="512">
        <f t="shared" si="1"/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f t="shared" si="2"/>
        <v>0</v>
      </c>
      <c r="M24" s="512">
        <f t="shared" si="3"/>
        <v>0</v>
      </c>
      <c r="N24" s="512">
        <v>0</v>
      </c>
      <c r="O24" s="512">
        <v>0</v>
      </c>
      <c r="P24" s="512">
        <v>0</v>
      </c>
      <c r="Q24" s="512">
        <v>0</v>
      </c>
      <c r="R24" s="512">
        <f t="shared" si="4"/>
        <v>0</v>
      </c>
      <c r="S24" s="512">
        <f t="shared" si="5"/>
        <v>0</v>
      </c>
      <c r="T24" s="512">
        <v>0</v>
      </c>
      <c r="U24" s="512">
        <v>0</v>
      </c>
      <c r="V24" s="512">
        <v>0</v>
      </c>
      <c r="W24" s="512">
        <v>0</v>
      </c>
      <c r="X24" s="512">
        <f t="shared" si="6"/>
        <v>0</v>
      </c>
      <c r="Y24" s="512">
        <f t="shared" si="7"/>
        <v>0</v>
      </c>
      <c r="Z24" s="512">
        <v>0</v>
      </c>
      <c r="AA24" s="512">
        <v>0</v>
      </c>
      <c r="AB24" s="512">
        <v>0</v>
      </c>
      <c r="AC24" s="512">
        <v>0</v>
      </c>
      <c r="AD24" s="512">
        <f t="shared" si="8"/>
        <v>0</v>
      </c>
      <c r="AE24" s="512">
        <f t="shared" si="9"/>
        <v>0</v>
      </c>
      <c r="AF24" s="512">
        <v>0</v>
      </c>
      <c r="AG24" s="512">
        <v>0</v>
      </c>
      <c r="AH24" s="512">
        <v>0</v>
      </c>
      <c r="AI24" s="512">
        <v>0</v>
      </c>
      <c r="AJ24" s="512">
        <f t="shared" si="10"/>
        <v>0</v>
      </c>
      <c r="AK24" s="512">
        <f t="shared" si="11"/>
        <v>0</v>
      </c>
      <c r="AL24" s="512">
        <v>0</v>
      </c>
      <c r="AM24" s="512">
        <v>0</v>
      </c>
      <c r="AN24" s="512">
        <v>0</v>
      </c>
      <c r="AO24" s="512">
        <v>0</v>
      </c>
      <c r="AP24" s="512">
        <f t="shared" si="12"/>
        <v>0</v>
      </c>
      <c r="AQ24" s="512">
        <f t="shared" si="13"/>
        <v>0</v>
      </c>
      <c r="AR24" s="512">
        <v>0</v>
      </c>
      <c r="AS24" s="512">
        <v>0</v>
      </c>
      <c r="AT24" s="512">
        <v>0</v>
      </c>
      <c r="AU24" s="512">
        <v>0</v>
      </c>
      <c r="AV24" s="512">
        <f t="shared" si="14"/>
        <v>0</v>
      </c>
      <c r="AW24" s="512">
        <f t="shared" si="15"/>
        <v>0</v>
      </c>
      <c r="AX24" s="512">
        <v>0</v>
      </c>
      <c r="AY24" s="512">
        <v>0</v>
      </c>
      <c r="AZ24" s="512">
        <v>0</v>
      </c>
      <c r="BA24" s="512">
        <v>0</v>
      </c>
      <c r="BB24" s="512">
        <f t="shared" si="16"/>
        <v>0</v>
      </c>
      <c r="BC24" s="512">
        <f t="shared" si="17"/>
        <v>0</v>
      </c>
      <c r="BD24" s="512">
        <v>0</v>
      </c>
      <c r="BE24" s="512">
        <v>0</v>
      </c>
      <c r="BF24" s="512">
        <v>0</v>
      </c>
      <c r="BG24" s="512">
        <v>0</v>
      </c>
      <c r="BH24" s="512">
        <f t="shared" si="18"/>
        <v>0</v>
      </c>
      <c r="BI24" s="512">
        <f t="shared" si="19"/>
        <v>0</v>
      </c>
      <c r="BJ24" s="512">
        <v>0</v>
      </c>
      <c r="BK24" s="512">
        <v>0</v>
      </c>
      <c r="BL24" s="512">
        <v>0</v>
      </c>
      <c r="BM24" s="512">
        <v>0</v>
      </c>
      <c r="BN24" s="512">
        <f t="shared" si="20"/>
        <v>0</v>
      </c>
      <c r="BO24" s="512">
        <f t="shared" si="21"/>
        <v>0</v>
      </c>
      <c r="BP24" s="512">
        <v>0</v>
      </c>
      <c r="BQ24" s="512">
        <v>0</v>
      </c>
      <c r="BR24" s="512">
        <v>0</v>
      </c>
      <c r="BS24" s="512">
        <v>0</v>
      </c>
      <c r="BT24" s="512">
        <f t="shared" si="22"/>
        <v>0</v>
      </c>
      <c r="BU24" s="512">
        <f t="shared" si="23"/>
        <v>0</v>
      </c>
      <c r="BV24" s="366">
        <f t="shared" si="24"/>
        <v>0</v>
      </c>
      <c r="BW24" s="366">
        <f t="shared" si="24"/>
        <v>0</v>
      </c>
      <c r="BX24" s="366">
        <f t="shared" si="24"/>
        <v>0</v>
      </c>
      <c r="BY24" s="366">
        <f t="shared" si="24"/>
        <v>0</v>
      </c>
      <c r="BZ24" s="366">
        <f t="shared" si="25"/>
        <v>0</v>
      </c>
      <c r="CA24" s="366">
        <f t="shared" si="26"/>
        <v>0</v>
      </c>
      <c r="CB24" s="514"/>
      <c r="CC24" s="514"/>
    </row>
    <row r="25" spans="1:81" s="367" customFormat="1" ht="21" x14ac:dyDescent="0.45">
      <c r="A25" s="361" t="s">
        <v>2027</v>
      </c>
      <c r="B25" s="512">
        <v>432215</v>
      </c>
      <c r="C25" s="512">
        <v>34577.199999999997</v>
      </c>
      <c r="D25" s="512">
        <v>21610.75</v>
      </c>
      <c r="E25" s="512">
        <v>12966.45</v>
      </c>
      <c r="F25" s="512">
        <f t="shared" si="0"/>
        <v>69154.399999999994</v>
      </c>
      <c r="G25" s="512">
        <f t="shared" si="1"/>
        <v>363060.6</v>
      </c>
      <c r="H25" s="512">
        <v>0</v>
      </c>
      <c r="I25" s="512">
        <v>0</v>
      </c>
      <c r="J25" s="512">
        <v>0</v>
      </c>
      <c r="K25" s="512">
        <v>0</v>
      </c>
      <c r="L25" s="512">
        <f t="shared" si="2"/>
        <v>0</v>
      </c>
      <c r="M25" s="512">
        <f t="shared" si="3"/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f t="shared" si="4"/>
        <v>0</v>
      </c>
      <c r="S25" s="512">
        <f t="shared" si="5"/>
        <v>0</v>
      </c>
      <c r="T25" s="512">
        <v>0</v>
      </c>
      <c r="U25" s="512">
        <v>0</v>
      </c>
      <c r="V25" s="512">
        <v>0</v>
      </c>
      <c r="W25" s="512">
        <v>0</v>
      </c>
      <c r="X25" s="512">
        <f t="shared" si="6"/>
        <v>0</v>
      </c>
      <c r="Y25" s="512">
        <f t="shared" si="7"/>
        <v>0</v>
      </c>
      <c r="Z25" s="512">
        <v>0</v>
      </c>
      <c r="AA25" s="512">
        <v>0</v>
      </c>
      <c r="AB25" s="512">
        <v>0</v>
      </c>
      <c r="AC25" s="512">
        <v>0</v>
      </c>
      <c r="AD25" s="512">
        <f t="shared" si="8"/>
        <v>0</v>
      </c>
      <c r="AE25" s="512">
        <f t="shared" si="9"/>
        <v>0</v>
      </c>
      <c r="AF25" s="512">
        <v>0</v>
      </c>
      <c r="AG25" s="512">
        <v>0</v>
      </c>
      <c r="AH25" s="512">
        <v>0</v>
      </c>
      <c r="AI25" s="512">
        <v>0</v>
      </c>
      <c r="AJ25" s="512">
        <f t="shared" si="10"/>
        <v>0</v>
      </c>
      <c r="AK25" s="512">
        <f t="shared" si="11"/>
        <v>0</v>
      </c>
      <c r="AL25" s="512">
        <v>0</v>
      </c>
      <c r="AM25" s="512">
        <v>0</v>
      </c>
      <c r="AN25" s="512">
        <v>0</v>
      </c>
      <c r="AO25" s="512">
        <v>0</v>
      </c>
      <c r="AP25" s="512">
        <f t="shared" si="12"/>
        <v>0</v>
      </c>
      <c r="AQ25" s="512">
        <f t="shared" si="13"/>
        <v>0</v>
      </c>
      <c r="AR25" s="512">
        <v>0</v>
      </c>
      <c r="AS25" s="512">
        <v>0</v>
      </c>
      <c r="AT25" s="512">
        <v>0</v>
      </c>
      <c r="AU25" s="512">
        <v>0</v>
      </c>
      <c r="AV25" s="512">
        <f t="shared" si="14"/>
        <v>0</v>
      </c>
      <c r="AW25" s="512">
        <f t="shared" si="15"/>
        <v>0</v>
      </c>
      <c r="AX25" s="512">
        <v>1009650</v>
      </c>
      <c r="AY25" s="512">
        <v>80772</v>
      </c>
      <c r="AZ25" s="512">
        <v>50482.5</v>
      </c>
      <c r="BA25" s="512">
        <v>30289.5</v>
      </c>
      <c r="BB25" s="512">
        <f t="shared" si="16"/>
        <v>161544</v>
      </c>
      <c r="BC25" s="512">
        <f t="shared" si="17"/>
        <v>848106</v>
      </c>
      <c r="BD25" s="512">
        <v>0</v>
      </c>
      <c r="BE25" s="512">
        <v>0</v>
      </c>
      <c r="BF25" s="512">
        <v>0</v>
      </c>
      <c r="BG25" s="512">
        <v>0</v>
      </c>
      <c r="BH25" s="512">
        <f t="shared" si="18"/>
        <v>0</v>
      </c>
      <c r="BI25" s="512">
        <f t="shared" si="19"/>
        <v>0</v>
      </c>
      <c r="BJ25" s="512">
        <v>0</v>
      </c>
      <c r="BK25" s="512">
        <v>0</v>
      </c>
      <c r="BL25" s="512">
        <v>0</v>
      </c>
      <c r="BM25" s="512">
        <v>0</v>
      </c>
      <c r="BN25" s="512">
        <f t="shared" si="20"/>
        <v>0</v>
      </c>
      <c r="BO25" s="512">
        <f t="shared" si="21"/>
        <v>0</v>
      </c>
      <c r="BP25" s="512">
        <v>0</v>
      </c>
      <c r="BQ25" s="512">
        <v>0</v>
      </c>
      <c r="BR25" s="512">
        <v>0</v>
      </c>
      <c r="BS25" s="512">
        <v>0</v>
      </c>
      <c r="BT25" s="512">
        <f t="shared" si="22"/>
        <v>0</v>
      </c>
      <c r="BU25" s="512">
        <f t="shared" si="23"/>
        <v>0</v>
      </c>
      <c r="BV25" s="366">
        <f t="shared" si="24"/>
        <v>1441865</v>
      </c>
      <c r="BW25" s="366">
        <f t="shared" si="24"/>
        <v>115349.2</v>
      </c>
      <c r="BX25" s="366">
        <f t="shared" si="24"/>
        <v>72093.25</v>
      </c>
      <c r="BY25" s="366">
        <f t="shared" si="24"/>
        <v>43255.95</v>
      </c>
      <c r="BZ25" s="366">
        <f t="shared" si="25"/>
        <v>230698.40000000002</v>
      </c>
      <c r="CA25" s="366">
        <f t="shared" si="26"/>
        <v>1211166.6000000001</v>
      </c>
      <c r="CB25" s="514"/>
      <c r="CC25" s="514"/>
    </row>
    <row r="26" spans="1:81" s="367" customFormat="1" ht="21" x14ac:dyDescent="0.45">
      <c r="A26" s="515" t="s">
        <v>2028</v>
      </c>
      <c r="B26" s="512">
        <v>0</v>
      </c>
      <c r="C26" s="512">
        <v>0</v>
      </c>
      <c r="D26" s="512">
        <v>0</v>
      </c>
      <c r="E26" s="512">
        <v>0</v>
      </c>
      <c r="F26" s="512">
        <f t="shared" si="0"/>
        <v>0</v>
      </c>
      <c r="G26" s="512">
        <f t="shared" si="1"/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f t="shared" si="2"/>
        <v>0</v>
      </c>
      <c r="M26" s="512">
        <f t="shared" si="3"/>
        <v>0</v>
      </c>
      <c r="N26" s="512">
        <v>0</v>
      </c>
      <c r="O26" s="512">
        <v>0</v>
      </c>
      <c r="P26" s="512">
        <v>0</v>
      </c>
      <c r="Q26" s="512">
        <v>0</v>
      </c>
      <c r="R26" s="512">
        <f t="shared" si="4"/>
        <v>0</v>
      </c>
      <c r="S26" s="512">
        <f t="shared" si="5"/>
        <v>0</v>
      </c>
      <c r="T26" s="512">
        <v>0</v>
      </c>
      <c r="U26" s="512">
        <v>0</v>
      </c>
      <c r="V26" s="512">
        <v>0</v>
      </c>
      <c r="W26" s="512">
        <v>0</v>
      </c>
      <c r="X26" s="512">
        <f t="shared" si="6"/>
        <v>0</v>
      </c>
      <c r="Y26" s="512">
        <f t="shared" si="7"/>
        <v>0</v>
      </c>
      <c r="Z26" s="512">
        <v>0</v>
      </c>
      <c r="AA26" s="512">
        <v>0</v>
      </c>
      <c r="AB26" s="512">
        <v>0</v>
      </c>
      <c r="AC26" s="512">
        <v>0</v>
      </c>
      <c r="AD26" s="512">
        <f t="shared" si="8"/>
        <v>0</v>
      </c>
      <c r="AE26" s="512">
        <f t="shared" si="9"/>
        <v>0</v>
      </c>
      <c r="AF26" s="512">
        <v>15600</v>
      </c>
      <c r="AG26" s="512">
        <v>1248</v>
      </c>
      <c r="AH26" s="512">
        <v>780</v>
      </c>
      <c r="AI26" s="512">
        <v>468</v>
      </c>
      <c r="AJ26" s="512">
        <f t="shared" si="10"/>
        <v>2496</v>
      </c>
      <c r="AK26" s="512">
        <f t="shared" si="11"/>
        <v>13104</v>
      </c>
      <c r="AL26" s="512">
        <v>0</v>
      </c>
      <c r="AM26" s="512">
        <v>0</v>
      </c>
      <c r="AN26" s="512">
        <v>0</v>
      </c>
      <c r="AO26" s="512">
        <v>0</v>
      </c>
      <c r="AP26" s="512">
        <f t="shared" si="12"/>
        <v>0</v>
      </c>
      <c r="AQ26" s="512">
        <f t="shared" si="13"/>
        <v>0</v>
      </c>
      <c r="AR26" s="512">
        <v>0</v>
      </c>
      <c r="AS26" s="512">
        <v>0</v>
      </c>
      <c r="AT26" s="512">
        <v>0</v>
      </c>
      <c r="AU26" s="512">
        <v>0</v>
      </c>
      <c r="AV26" s="512">
        <f t="shared" si="14"/>
        <v>0</v>
      </c>
      <c r="AW26" s="512">
        <f t="shared" si="15"/>
        <v>0</v>
      </c>
      <c r="AX26" s="512">
        <v>0</v>
      </c>
      <c r="AY26" s="512">
        <v>0</v>
      </c>
      <c r="AZ26" s="512">
        <v>0</v>
      </c>
      <c r="BA26" s="512">
        <v>0</v>
      </c>
      <c r="BB26" s="512">
        <f t="shared" si="16"/>
        <v>0</v>
      </c>
      <c r="BC26" s="512">
        <f t="shared" si="17"/>
        <v>0</v>
      </c>
      <c r="BD26" s="512">
        <v>0</v>
      </c>
      <c r="BE26" s="512">
        <v>0</v>
      </c>
      <c r="BF26" s="512">
        <v>0</v>
      </c>
      <c r="BG26" s="512">
        <v>0</v>
      </c>
      <c r="BH26" s="512">
        <f t="shared" si="18"/>
        <v>0</v>
      </c>
      <c r="BI26" s="512">
        <f t="shared" si="19"/>
        <v>0</v>
      </c>
      <c r="BJ26" s="512">
        <v>0</v>
      </c>
      <c r="BK26" s="512">
        <v>0</v>
      </c>
      <c r="BL26" s="512">
        <v>0</v>
      </c>
      <c r="BM26" s="512">
        <v>0</v>
      </c>
      <c r="BN26" s="512">
        <f t="shared" si="20"/>
        <v>0</v>
      </c>
      <c r="BO26" s="512">
        <f t="shared" si="21"/>
        <v>0</v>
      </c>
      <c r="BP26" s="512">
        <v>0</v>
      </c>
      <c r="BQ26" s="512">
        <v>0</v>
      </c>
      <c r="BR26" s="512">
        <v>0</v>
      </c>
      <c r="BS26" s="512">
        <v>0</v>
      </c>
      <c r="BT26" s="512">
        <f t="shared" si="22"/>
        <v>0</v>
      </c>
      <c r="BU26" s="512">
        <f t="shared" si="23"/>
        <v>0</v>
      </c>
      <c r="BV26" s="366">
        <f t="shared" si="24"/>
        <v>15600</v>
      </c>
      <c r="BW26" s="366">
        <f t="shared" si="24"/>
        <v>1248</v>
      </c>
      <c r="BX26" s="366">
        <f t="shared" si="24"/>
        <v>780</v>
      </c>
      <c r="BY26" s="366">
        <f t="shared" si="24"/>
        <v>468</v>
      </c>
      <c r="BZ26" s="366">
        <f t="shared" si="25"/>
        <v>2496</v>
      </c>
      <c r="CA26" s="366">
        <f t="shared" si="26"/>
        <v>13104</v>
      </c>
      <c r="CB26" s="514"/>
      <c r="CC26" s="514"/>
    </row>
    <row r="27" spans="1:81" s="367" customFormat="1" ht="21" x14ac:dyDescent="0.45">
      <c r="A27" s="361" t="s">
        <v>2029</v>
      </c>
      <c r="B27" s="512">
        <v>0</v>
      </c>
      <c r="C27" s="512">
        <v>0</v>
      </c>
      <c r="D27" s="512">
        <v>0</v>
      </c>
      <c r="E27" s="512">
        <v>0</v>
      </c>
      <c r="F27" s="512">
        <f t="shared" si="0"/>
        <v>0</v>
      </c>
      <c r="G27" s="512">
        <f t="shared" si="1"/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f t="shared" si="2"/>
        <v>0</v>
      </c>
      <c r="M27" s="512">
        <f t="shared" si="3"/>
        <v>0</v>
      </c>
      <c r="N27" s="512">
        <v>0</v>
      </c>
      <c r="O27" s="512">
        <v>0</v>
      </c>
      <c r="P27" s="512">
        <v>0</v>
      </c>
      <c r="Q27" s="512">
        <v>0</v>
      </c>
      <c r="R27" s="512">
        <f t="shared" si="4"/>
        <v>0</v>
      </c>
      <c r="S27" s="512">
        <f t="shared" si="5"/>
        <v>0</v>
      </c>
      <c r="T27" s="512">
        <v>0</v>
      </c>
      <c r="U27" s="512">
        <v>0</v>
      </c>
      <c r="V27" s="512">
        <v>0</v>
      </c>
      <c r="W27" s="512">
        <v>0</v>
      </c>
      <c r="X27" s="512">
        <f t="shared" si="6"/>
        <v>0</v>
      </c>
      <c r="Y27" s="512">
        <f t="shared" si="7"/>
        <v>0</v>
      </c>
      <c r="Z27" s="512">
        <v>0</v>
      </c>
      <c r="AA27" s="512">
        <v>0</v>
      </c>
      <c r="AB27" s="512">
        <v>0</v>
      </c>
      <c r="AC27" s="512">
        <v>0</v>
      </c>
      <c r="AD27" s="512">
        <f t="shared" si="8"/>
        <v>0</v>
      </c>
      <c r="AE27" s="512">
        <f t="shared" si="9"/>
        <v>0</v>
      </c>
      <c r="AF27" s="512">
        <v>0</v>
      </c>
      <c r="AG27" s="512">
        <v>0</v>
      </c>
      <c r="AH27" s="512">
        <v>0</v>
      </c>
      <c r="AI27" s="512">
        <v>0</v>
      </c>
      <c r="AJ27" s="512">
        <f t="shared" si="10"/>
        <v>0</v>
      </c>
      <c r="AK27" s="512">
        <f t="shared" si="11"/>
        <v>0</v>
      </c>
      <c r="AL27" s="512">
        <v>0</v>
      </c>
      <c r="AM27" s="512">
        <v>0</v>
      </c>
      <c r="AN27" s="512">
        <v>0</v>
      </c>
      <c r="AO27" s="512">
        <v>0</v>
      </c>
      <c r="AP27" s="512">
        <f t="shared" si="12"/>
        <v>0</v>
      </c>
      <c r="AQ27" s="512">
        <f t="shared" si="13"/>
        <v>0</v>
      </c>
      <c r="AR27" s="512">
        <v>0</v>
      </c>
      <c r="AS27" s="512">
        <v>0</v>
      </c>
      <c r="AT27" s="512">
        <v>0</v>
      </c>
      <c r="AU27" s="512">
        <v>0</v>
      </c>
      <c r="AV27" s="512">
        <f t="shared" si="14"/>
        <v>0</v>
      </c>
      <c r="AW27" s="512">
        <f t="shared" si="15"/>
        <v>0</v>
      </c>
      <c r="AX27" s="512">
        <v>0</v>
      </c>
      <c r="AY27" s="512">
        <v>0</v>
      </c>
      <c r="AZ27" s="512">
        <v>0</v>
      </c>
      <c r="BA27" s="512">
        <v>0</v>
      </c>
      <c r="BB27" s="512">
        <f t="shared" si="16"/>
        <v>0</v>
      </c>
      <c r="BC27" s="512">
        <f t="shared" si="17"/>
        <v>0</v>
      </c>
      <c r="BD27" s="512">
        <v>0</v>
      </c>
      <c r="BE27" s="512">
        <v>0</v>
      </c>
      <c r="BF27" s="512">
        <v>0</v>
      </c>
      <c r="BG27" s="512">
        <v>0</v>
      </c>
      <c r="BH27" s="512">
        <f t="shared" si="18"/>
        <v>0</v>
      </c>
      <c r="BI27" s="512">
        <f t="shared" si="19"/>
        <v>0</v>
      </c>
      <c r="BJ27" s="512">
        <v>0</v>
      </c>
      <c r="BK27" s="512">
        <v>0</v>
      </c>
      <c r="BL27" s="512">
        <v>0</v>
      </c>
      <c r="BM27" s="512">
        <v>0</v>
      </c>
      <c r="BN27" s="512">
        <f t="shared" si="20"/>
        <v>0</v>
      </c>
      <c r="BO27" s="512">
        <f t="shared" si="21"/>
        <v>0</v>
      </c>
      <c r="BP27" s="512">
        <v>0</v>
      </c>
      <c r="BQ27" s="512">
        <v>0</v>
      </c>
      <c r="BR27" s="512">
        <v>0</v>
      </c>
      <c r="BS27" s="512">
        <v>0</v>
      </c>
      <c r="BT27" s="512">
        <f t="shared" si="22"/>
        <v>0</v>
      </c>
      <c r="BU27" s="512">
        <f t="shared" si="23"/>
        <v>0</v>
      </c>
      <c r="BV27" s="366">
        <f t="shared" si="24"/>
        <v>0</v>
      </c>
      <c r="BW27" s="366">
        <f t="shared" si="24"/>
        <v>0</v>
      </c>
      <c r="BX27" s="366">
        <f t="shared" si="24"/>
        <v>0</v>
      </c>
      <c r="BY27" s="366">
        <f t="shared" si="24"/>
        <v>0</v>
      </c>
      <c r="BZ27" s="366">
        <f t="shared" si="25"/>
        <v>0</v>
      </c>
      <c r="CA27" s="366">
        <f t="shared" si="26"/>
        <v>0</v>
      </c>
      <c r="CB27" s="514"/>
      <c r="CC27" s="514"/>
    </row>
    <row r="28" spans="1:81" s="367" customFormat="1" ht="21" x14ac:dyDescent="0.45">
      <c r="A28" s="515" t="s">
        <v>2030</v>
      </c>
      <c r="B28" s="512">
        <v>0</v>
      </c>
      <c r="C28" s="512">
        <v>0</v>
      </c>
      <c r="D28" s="512">
        <v>0</v>
      </c>
      <c r="E28" s="512">
        <v>0</v>
      </c>
      <c r="F28" s="512">
        <f t="shared" si="0"/>
        <v>0</v>
      </c>
      <c r="G28" s="512">
        <f t="shared" si="1"/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f t="shared" si="2"/>
        <v>0</v>
      </c>
      <c r="M28" s="512">
        <f t="shared" si="3"/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f t="shared" si="4"/>
        <v>0</v>
      </c>
      <c r="S28" s="512">
        <f t="shared" si="5"/>
        <v>0</v>
      </c>
      <c r="T28" s="512">
        <v>0</v>
      </c>
      <c r="U28" s="512">
        <v>0</v>
      </c>
      <c r="V28" s="512">
        <v>0</v>
      </c>
      <c r="W28" s="512">
        <v>0</v>
      </c>
      <c r="X28" s="512">
        <f t="shared" si="6"/>
        <v>0</v>
      </c>
      <c r="Y28" s="512">
        <f t="shared" si="7"/>
        <v>0</v>
      </c>
      <c r="Z28" s="512">
        <v>0</v>
      </c>
      <c r="AA28" s="512">
        <v>0</v>
      </c>
      <c r="AB28" s="512">
        <v>0</v>
      </c>
      <c r="AC28" s="512">
        <v>0</v>
      </c>
      <c r="AD28" s="512">
        <f t="shared" si="8"/>
        <v>0</v>
      </c>
      <c r="AE28" s="512">
        <f t="shared" si="9"/>
        <v>0</v>
      </c>
      <c r="AF28" s="512">
        <v>0</v>
      </c>
      <c r="AG28" s="512">
        <v>0</v>
      </c>
      <c r="AH28" s="512">
        <v>0</v>
      </c>
      <c r="AI28" s="512">
        <v>0</v>
      </c>
      <c r="AJ28" s="512">
        <f t="shared" si="10"/>
        <v>0</v>
      </c>
      <c r="AK28" s="512">
        <f t="shared" si="11"/>
        <v>0</v>
      </c>
      <c r="AL28" s="512">
        <v>0</v>
      </c>
      <c r="AM28" s="512">
        <v>0</v>
      </c>
      <c r="AN28" s="512">
        <v>0</v>
      </c>
      <c r="AO28" s="512">
        <v>0</v>
      </c>
      <c r="AP28" s="512">
        <f t="shared" si="12"/>
        <v>0</v>
      </c>
      <c r="AQ28" s="512">
        <f t="shared" si="13"/>
        <v>0</v>
      </c>
      <c r="AR28" s="512">
        <v>0</v>
      </c>
      <c r="AS28" s="512">
        <v>0</v>
      </c>
      <c r="AT28" s="512">
        <v>0</v>
      </c>
      <c r="AU28" s="512">
        <v>0</v>
      </c>
      <c r="AV28" s="512">
        <f t="shared" si="14"/>
        <v>0</v>
      </c>
      <c r="AW28" s="512">
        <f t="shared" si="15"/>
        <v>0</v>
      </c>
      <c r="AX28" s="512">
        <v>0</v>
      </c>
      <c r="AY28" s="512">
        <v>0</v>
      </c>
      <c r="AZ28" s="512">
        <v>0</v>
      </c>
      <c r="BA28" s="512">
        <v>0</v>
      </c>
      <c r="BB28" s="512">
        <f t="shared" si="16"/>
        <v>0</v>
      </c>
      <c r="BC28" s="512">
        <f t="shared" si="17"/>
        <v>0</v>
      </c>
      <c r="BD28" s="512">
        <v>0</v>
      </c>
      <c r="BE28" s="512">
        <v>0</v>
      </c>
      <c r="BF28" s="512">
        <v>0</v>
      </c>
      <c r="BG28" s="512">
        <v>0</v>
      </c>
      <c r="BH28" s="512">
        <f t="shared" si="18"/>
        <v>0</v>
      </c>
      <c r="BI28" s="512">
        <f t="shared" si="19"/>
        <v>0</v>
      </c>
      <c r="BJ28" s="512">
        <v>0</v>
      </c>
      <c r="BK28" s="512">
        <v>0</v>
      </c>
      <c r="BL28" s="512">
        <v>0</v>
      </c>
      <c r="BM28" s="512">
        <v>0</v>
      </c>
      <c r="BN28" s="512">
        <f t="shared" si="20"/>
        <v>0</v>
      </c>
      <c r="BO28" s="512">
        <f t="shared" si="21"/>
        <v>0</v>
      </c>
      <c r="BP28" s="512">
        <v>0</v>
      </c>
      <c r="BQ28" s="512">
        <v>0</v>
      </c>
      <c r="BR28" s="512">
        <v>0</v>
      </c>
      <c r="BS28" s="512">
        <v>0</v>
      </c>
      <c r="BT28" s="512">
        <f t="shared" si="22"/>
        <v>0</v>
      </c>
      <c r="BU28" s="512">
        <f t="shared" si="23"/>
        <v>0</v>
      </c>
      <c r="BV28" s="366">
        <f t="shared" si="24"/>
        <v>0</v>
      </c>
      <c r="BW28" s="366">
        <f t="shared" si="24"/>
        <v>0</v>
      </c>
      <c r="BX28" s="366">
        <f t="shared" si="24"/>
        <v>0</v>
      </c>
      <c r="BY28" s="366">
        <f t="shared" si="24"/>
        <v>0</v>
      </c>
      <c r="BZ28" s="366">
        <f t="shared" si="25"/>
        <v>0</v>
      </c>
      <c r="CA28" s="366">
        <f t="shared" si="26"/>
        <v>0</v>
      </c>
      <c r="CB28" s="514"/>
      <c r="CC28" s="514"/>
    </row>
    <row r="29" spans="1:81" s="367" customFormat="1" ht="21" x14ac:dyDescent="0.45">
      <c r="A29" s="361" t="s">
        <v>3921</v>
      </c>
      <c r="B29" s="512">
        <v>0</v>
      </c>
      <c r="C29" s="512">
        <v>0</v>
      </c>
      <c r="D29" s="512">
        <v>0</v>
      </c>
      <c r="E29" s="512">
        <v>0</v>
      </c>
      <c r="F29" s="512">
        <f t="shared" si="0"/>
        <v>0</v>
      </c>
      <c r="G29" s="512">
        <f t="shared" si="1"/>
        <v>0</v>
      </c>
      <c r="H29" s="512">
        <v>0</v>
      </c>
      <c r="I29" s="512">
        <v>0</v>
      </c>
      <c r="J29" s="512">
        <v>0</v>
      </c>
      <c r="K29" s="512">
        <v>0</v>
      </c>
      <c r="L29" s="512">
        <f t="shared" si="2"/>
        <v>0</v>
      </c>
      <c r="M29" s="512">
        <f t="shared" si="3"/>
        <v>0</v>
      </c>
      <c r="N29" s="512">
        <v>0</v>
      </c>
      <c r="O29" s="512">
        <v>0</v>
      </c>
      <c r="P29" s="512">
        <v>0</v>
      </c>
      <c r="Q29" s="512">
        <v>0</v>
      </c>
      <c r="R29" s="512">
        <f t="shared" si="4"/>
        <v>0</v>
      </c>
      <c r="S29" s="512">
        <f t="shared" si="5"/>
        <v>0</v>
      </c>
      <c r="T29" s="512">
        <v>0</v>
      </c>
      <c r="U29" s="512">
        <v>0</v>
      </c>
      <c r="V29" s="512">
        <v>0</v>
      </c>
      <c r="W29" s="512">
        <v>0</v>
      </c>
      <c r="X29" s="512">
        <f t="shared" si="6"/>
        <v>0</v>
      </c>
      <c r="Y29" s="512">
        <f t="shared" si="7"/>
        <v>0</v>
      </c>
      <c r="Z29" s="512">
        <v>0</v>
      </c>
      <c r="AA29" s="512">
        <v>0</v>
      </c>
      <c r="AB29" s="512">
        <v>0</v>
      </c>
      <c r="AC29" s="512">
        <v>0</v>
      </c>
      <c r="AD29" s="512">
        <f t="shared" si="8"/>
        <v>0</v>
      </c>
      <c r="AE29" s="512">
        <f t="shared" si="9"/>
        <v>0</v>
      </c>
      <c r="AF29" s="512">
        <v>0</v>
      </c>
      <c r="AG29" s="512">
        <v>0</v>
      </c>
      <c r="AH29" s="512">
        <v>0</v>
      </c>
      <c r="AI29" s="512">
        <v>0</v>
      </c>
      <c r="AJ29" s="512">
        <f t="shared" si="10"/>
        <v>0</v>
      </c>
      <c r="AK29" s="512">
        <f t="shared" si="11"/>
        <v>0</v>
      </c>
      <c r="AL29" s="512">
        <v>0</v>
      </c>
      <c r="AM29" s="512">
        <v>0</v>
      </c>
      <c r="AN29" s="512">
        <v>0</v>
      </c>
      <c r="AO29" s="512">
        <v>0</v>
      </c>
      <c r="AP29" s="512">
        <f t="shared" si="12"/>
        <v>0</v>
      </c>
      <c r="AQ29" s="512">
        <f t="shared" si="13"/>
        <v>0</v>
      </c>
      <c r="AR29" s="512">
        <v>0</v>
      </c>
      <c r="AS29" s="512">
        <v>0</v>
      </c>
      <c r="AT29" s="512">
        <v>0</v>
      </c>
      <c r="AU29" s="512">
        <v>0</v>
      </c>
      <c r="AV29" s="512">
        <f t="shared" si="14"/>
        <v>0</v>
      </c>
      <c r="AW29" s="512">
        <f t="shared" si="15"/>
        <v>0</v>
      </c>
      <c r="AX29" s="512">
        <v>0</v>
      </c>
      <c r="AY29" s="512">
        <v>0</v>
      </c>
      <c r="AZ29" s="512">
        <v>0</v>
      </c>
      <c r="BA29" s="512">
        <v>0</v>
      </c>
      <c r="BB29" s="512">
        <f t="shared" si="16"/>
        <v>0</v>
      </c>
      <c r="BC29" s="512">
        <f t="shared" si="17"/>
        <v>0</v>
      </c>
      <c r="BD29" s="512">
        <v>0</v>
      </c>
      <c r="BE29" s="512">
        <v>0</v>
      </c>
      <c r="BF29" s="512">
        <v>0</v>
      </c>
      <c r="BG29" s="512">
        <v>0</v>
      </c>
      <c r="BH29" s="512">
        <f t="shared" si="18"/>
        <v>0</v>
      </c>
      <c r="BI29" s="512">
        <f t="shared" si="19"/>
        <v>0</v>
      </c>
      <c r="BJ29" s="512">
        <v>0</v>
      </c>
      <c r="BK29" s="512">
        <v>0</v>
      </c>
      <c r="BL29" s="512">
        <v>0</v>
      </c>
      <c r="BM29" s="512">
        <v>0</v>
      </c>
      <c r="BN29" s="512">
        <f t="shared" si="20"/>
        <v>0</v>
      </c>
      <c r="BO29" s="512">
        <f t="shared" si="21"/>
        <v>0</v>
      </c>
      <c r="BP29" s="512">
        <v>0</v>
      </c>
      <c r="BQ29" s="512">
        <v>0</v>
      </c>
      <c r="BR29" s="512">
        <v>0</v>
      </c>
      <c r="BS29" s="512">
        <v>0</v>
      </c>
      <c r="BT29" s="512">
        <f t="shared" si="22"/>
        <v>0</v>
      </c>
      <c r="BU29" s="512">
        <f t="shared" si="23"/>
        <v>0</v>
      </c>
      <c r="BV29" s="366">
        <f t="shared" si="24"/>
        <v>0</v>
      </c>
      <c r="BW29" s="366">
        <f t="shared" si="24"/>
        <v>0</v>
      </c>
      <c r="BX29" s="366">
        <f t="shared" si="24"/>
        <v>0</v>
      </c>
      <c r="BY29" s="366">
        <f t="shared" si="24"/>
        <v>0</v>
      </c>
      <c r="BZ29" s="366">
        <f t="shared" si="25"/>
        <v>0</v>
      </c>
      <c r="CA29" s="366">
        <f t="shared" si="26"/>
        <v>0</v>
      </c>
      <c r="CB29" s="514"/>
      <c r="CC29" s="514"/>
    </row>
    <row r="30" spans="1:81" s="367" customFormat="1" ht="21" x14ac:dyDescent="0.45">
      <c r="A30" s="515" t="s">
        <v>3922</v>
      </c>
      <c r="B30" s="512">
        <v>0</v>
      </c>
      <c r="C30" s="512">
        <v>0</v>
      </c>
      <c r="D30" s="512">
        <v>0</v>
      </c>
      <c r="E30" s="512">
        <v>0</v>
      </c>
      <c r="F30" s="512">
        <f t="shared" si="0"/>
        <v>0</v>
      </c>
      <c r="G30" s="512">
        <f t="shared" si="1"/>
        <v>0</v>
      </c>
      <c r="H30" s="512">
        <v>0</v>
      </c>
      <c r="I30" s="512">
        <v>0</v>
      </c>
      <c r="J30" s="512">
        <v>0</v>
      </c>
      <c r="K30" s="512">
        <v>0</v>
      </c>
      <c r="L30" s="512">
        <f t="shared" si="2"/>
        <v>0</v>
      </c>
      <c r="M30" s="512">
        <f t="shared" si="3"/>
        <v>0</v>
      </c>
      <c r="N30" s="512">
        <v>0</v>
      </c>
      <c r="O30" s="512">
        <v>0</v>
      </c>
      <c r="P30" s="512">
        <v>0</v>
      </c>
      <c r="Q30" s="512">
        <v>0</v>
      </c>
      <c r="R30" s="512">
        <f t="shared" si="4"/>
        <v>0</v>
      </c>
      <c r="S30" s="512">
        <f t="shared" si="5"/>
        <v>0</v>
      </c>
      <c r="T30" s="512">
        <v>0</v>
      </c>
      <c r="U30" s="512">
        <v>0</v>
      </c>
      <c r="V30" s="512">
        <v>0</v>
      </c>
      <c r="W30" s="512">
        <v>0</v>
      </c>
      <c r="X30" s="512">
        <f t="shared" si="6"/>
        <v>0</v>
      </c>
      <c r="Y30" s="512">
        <f t="shared" si="7"/>
        <v>0</v>
      </c>
      <c r="Z30" s="512">
        <v>0</v>
      </c>
      <c r="AA30" s="512">
        <v>0</v>
      </c>
      <c r="AB30" s="512">
        <v>0</v>
      </c>
      <c r="AC30" s="512">
        <v>0</v>
      </c>
      <c r="AD30" s="512">
        <f t="shared" si="8"/>
        <v>0</v>
      </c>
      <c r="AE30" s="512">
        <f t="shared" si="9"/>
        <v>0</v>
      </c>
      <c r="AF30" s="512">
        <v>0</v>
      </c>
      <c r="AG30" s="512">
        <v>0</v>
      </c>
      <c r="AH30" s="512">
        <v>0</v>
      </c>
      <c r="AI30" s="512">
        <v>0</v>
      </c>
      <c r="AJ30" s="512">
        <f t="shared" si="10"/>
        <v>0</v>
      </c>
      <c r="AK30" s="512">
        <f t="shared" si="11"/>
        <v>0</v>
      </c>
      <c r="AL30" s="512">
        <v>0</v>
      </c>
      <c r="AM30" s="512">
        <v>0</v>
      </c>
      <c r="AN30" s="512">
        <v>0</v>
      </c>
      <c r="AO30" s="512">
        <v>0</v>
      </c>
      <c r="AP30" s="512">
        <f t="shared" si="12"/>
        <v>0</v>
      </c>
      <c r="AQ30" s="512">
        <f t="shared" si="13"/>
        <v>0</v>
      </c>
      <c r="AR30" s="512">
        <v>0</v>
      </c>
      <c r="AS30" s="512">
        <v>0</v>
      </c>
      <c r="AT30" s="512">
        <v>0</v>
      </c>
      <c r="AU30" s="512">
        <v>0</v>
      </c>
      <c r="AV30" s="512">
        <f t="shared" si="14"/>
        <v>0</v>
      </c>
      <c r="AW30" s="512">
        <f t="shared" si="15"/>
        <v>0</v>
      </c>
      <c r="AX30" s="512">
        <v>0</v>
      </c>
      <c r="AY30" s="512">
        <v>0</v>
      </c>
      <c r="AZ30" s="512">
        <v>0</v>
      </c>
      <c r="BA30" s="512">
        <v>0</v>
      </c>
      <c r="BB30" s="512">
        <f t="shared" si="16"/>
        <v>0</v>
      </c>
      <c r="BC30" s="512">
        <f t="shared" si="17"/>
        <v>0</v>
      </c>
      <c r="BD30" s="512">
        <v>808750</v>
      </c>
      <c r="BE30" s="512">
        <v>20218.75</v>
      </c>
      <c r="BF30" s="512">
        <v>16175</v>
      </c>
      <c r="BG30" s="512">
        <v>12131.25</v>
      </c>
      <c r="BH30" s="512">
        <f t="shared" si="18"/>
        <v>48525</v>
      </c>
      <c r="BI30" s="512">
        <f t="shared" si="19"/>
        <v>760225</v>
      </c>
      <c r="BJ30" s="512">
        <v>0</v>
      </c>
      <c r="BK30" s="512">
        <v>0</v>
      </c>
      <c r="BL30" s="512">
        <v>0</v>
      </c>
      <c r="BM30" s="512">
        <v>0</v>
      </c>
      <c r="BN30" s="512">
        <f t="shared" si="20"/>
        <v>0</v>
      </c>
      <c r="BO30" s="512">
        <f t="shared" si="21"/>
        <v>0</v>
      </c>
      <c r="BP30" s="512">
        <v>0</v>
      </c>
      <c r="BQ30" s="512">
        <v>0</v>
      </c>
      <c r="BR30" s="512">
        <v>0</v>
      </c>
      <c r="BS30" s="512">
        <v>0</v>
      </c>
      <c r="BT30" s="512">
        <f t="shared" si="22"/>
        <v>0</v>
      </c>
      <c r="BU30" s="512">
        <f t="shared" si="23"/>
        <v>0</v>
      </c>
      <c r="BV30" s="366">
        <f t="shared" si="24"/>
        <v>808750</v>
      </c>
      <c r="BW30" s="366">
        <f t="shared" si="24"/>
        <v>20218.75</v>
      </c>
      <c r="BX30" s="366">
        <f t="shared" si="24"/>
        <v>16175</v>
      </c>
      <c r="BY30" s="366">
        <f t="shared" si="24"/>
        <v>12131.25</v>
      </c>
      <c r="BZ30" s="366">
        <f t="shared" si="25"/>
        <v>48525</v>
      </c>
      <c r="CA30" s="366">
        <f t="shared" si="26"/>
        <v>760225</v>
      </c>
      <c r="CB30" s="514"/>
      <c r="CC30" s="514"/>
    </row>
    <row r="31" spans="1:81" s="367" customFormat="1" ht="21" x14ac:dyDescent="0.4">
      <c r="A31" s="225" t="s">
        <v>3923</v>
      </c>
      <c r="B31" s="512">
        <v>0</v>
      </c>
      <c r="C31" s="512">
        <v>0</v>
      </c>
      <c r="D31" s="512">
        <v>0</v>
      </c>
      <c r="E31" s="512">
        <v>0</v>
      </c>
      <c r="F31" s="512">
        <f t="shared" si="0"/>
        <v>0</v>
      </c>
      <c r="G31" s="512">
        <f t="shared" si="1"/>
        <v>0</v>
      </c>
      <c r="H31" s="512">
        <v>0</v>
      </c>
      <c r="I31" s="512">
        <v>0</v>
      </c>
      <c r="J31" s="512">
        <v>0</v>
      </c>
      <c r="K31" s="512">
        <v>0</v>
      </c>
      <c r="L31" s="512">
        <f t="shared" si="2"/>
        <v>0</v>
      </c>
      <c r="M31" s="512">
        <f t="shared" si="3"/>
        <v>0</v>
      </c>
      <c r="N31" s="512">
        <v>0</v>
      </c>
      <c r="O31" s="512">
        <v>0</v>
      </c>
      <c r="P31" s="512">
        <v>0</v>
      </c>
      <c r="Q31" s="512">
        <v>0</v>
      </c>
      <c r="R31" s="512">
        <f t="shared" si="4"/>
        <v>0</v>
      </c>
      <c r="S31" s="512">
        <f t="shared" si="5"/>
        <v>0</v>
      </c>
      <c r="T31" s="512">
        <v>0</v>
      </c>
      <c r="U31" s="512">
        <v>0</v>
      </c>
      <c r="V31" s="512">
        <v>0</v>
      </c>
      <c r="W31" s="512">
        <v>0</v>
      </c>
      <c r="X31" s="512">
        <f t="shared" si="6"/>
        <v>0</v>
      </c>
      <c r="Y31" s="512">
        <f t="shared" si="7"/>
        <v>0</v>
      </c>
      <c r="Z31" s="512">
        <v>0</v>
      </c>
      <c r="AA31" s="512">
        <v>0</v>
      </c>
      <c r="AB31" s="512">
        <v>0</v>
      </c>
      <c r="AC31" s="512">
        <v>0</v>
      </c>
      <c r="AD31" s="512">
        <f t="shared" si="8"/>
        <v>0</v>
      </c>
      <c r="AE31" s="512">
        <f t="shared" si="9"/>
        <v>0</v>
      </c>
      <c r="AF31" s="512">
        <v>0</v>
      </c>
      <c r="AG31" s="512">
        <v>0</v>
      </c>
      <c r="AH31" s="512">
        <v>0</v>
      </c>
      <c r="AI31" s="512">
        <v>0</v>
      </c>
      <c r="AJ31" s="512">
        <f t="shared" si="10"/>
        <v>0</v>
      </c>
      <c r="AK31" s="512">
        <f t="shared" si="11"/>
        <v>0</v>
      </c>
      <c r="AL31" s="512">
        <v>0</v>
      </c>
      <c r="AM31" s="512">
        <v>0</v>
      </c>
      <c r="AN31" s="512">
        <v>0</v>
      </c>
      <c r="AO31" s="512">
        <v>0</v>
      </c>
      <c r="AP31" s="512">
        <f t="shared" si="12"/>
        <v>0</v>
      </c>
      <c r="AQ31" s="512">
        <f t="shared" si="13"/>
        <v>0</v>
      </c>
      <c r="AR31" s="512">
        <v>0</v>
      </c>
      <c r="AS31" s="512">
        <v>0</v>
      </c>
      <c r="AT31" s="512">
        <v>0</v>
      </c>
      <c r="AU31" s="512">
        <v>0</v>
      </c>
      <c r="AV31" s="512">
        <f t="shared" si="14"/>
        <v>0</v>
      </c>
      <c r="AW31" s="512">
        <f t="shared" si="15"/>
        <v>0</v>
      </c>
      <c r="AX31" s="512">
        <v>0</v>
      </c>
      <c r="AY31" s="512">
        <v>0</v>
      </c>
      <c r="AZ31" s="512">
        <v>0</v>
      </c>
      <c r="BA31" s="512">
        <v>0</v>
      </c>
      <c r="BB31" s="512">
        <f t="shared" si="16"/>
        <v>0</v>
      </c>
      <c r="BC31" s="512">
        <f t="shared" si="17"/>
        <v>0</v>
      </c>
      <c r="BD31" s="512">
        <v>0</v>
      </c>
      <c r="BE31" s="512">
        <v>0</v>
      </c>
      <c r="BF31" s="512">
        <v>0</v>
      </c>
      <c r="BG31" s="512">
        <v>0</v>
      </c>
      <c r="BH31" s="512">
        <f t="shared" si="18"/>
        <v>0</v>
      </c>
      <c r="BI31" s="512">
        <f t="shared" si="19"/>
        <v>0</v>
      </c>
      <c r="BJ31" s="512">
        <v>0</v>
      </c>
      <c r="BK31" s="512">
        <v>0</v>
      </c>
      <c r="BL31" s="512">
        <v>0</v>
      </c>
      <c r="BM31" s="512">
        <v>0</v>
      </c>
      <c r="BN31" s="512">
        <f t="shared" si="20"/>
        <v>0</v>
      </c>
      <c r="BO31" s="512">
        <f t="shared" si="21"/>
        <v>0</v>
      </c>
      <c r="BP31" s="512">
        <v>0</v>
      </c>
      <c r="BQ31" s="512">
        <v>0</v>
      </c>
      <c r="BR31" s="512">
        <v>0</v>
      </c>
      <c r="BS31" s="512">
        <v>0</v>
      </c>
      <c r="BT31" s="512">
        <f t="shared" si="22"/>
        <v>0</v>
      </c>
      <c r="BU31" s="512">
        <f t="shared" si="23"/>
        <v>0</v>
      </c>
      <c r="BV31" s="366">
        <f t="shared" si="24"/>
        <v>0</v>
      </c>
      <c r="BW31" s="366">
        <f t="shared" si="24"/>
        <v>0</v>
      </c>
      <c r="BX31" s="366">
        <f t="shared" si="24"/>
        <v>0</v>
      </c>
      <c r="BY31" s="366">
        <f t="shared" si="24"/>
        <v>0</v>
      </c>
      <c r="BZ31" s="366">
        <f t="shared" si="25"/>
        <v>0</v>
      </c>
      <c r="CA31" s="366">
        <f t="shared" si="26"/>
        <v>0</v>
      </c>
      <c r="CB31" s="514"/>
      <c r="CC31" s="514"/>
    </row>
    <row r="32" spans="1:81" s="367" customFormat="1" ht="21" x14ac:dyDescent="0.4">
      <c r="A32" s="527" t="s">
        <v>3924</v>
      </c>
      <c r="B32" s="512">
        <v>0</v>
      </c>
      <c r="C32" s="512">
        <v>0</v>
      </c>
      <c r="D32" s="512">
        <v>0</v>
      </c>
      <c r="E32" s="512">
        <v>0</v>
      </c>
      <c r="F32" s="512">
        <f>SUM(C32:E32)</f>
        <v>0</v>
      </c>
      <c r="G32" s="512">
        <f>SUM(B32-F32)</f>
        <v>0</v>
      </c>
      <c r="H32" s="512">
        <v>43200</v>
      </c>
      <c r="I32" s="512">
        <v>1080</v>
      </c>
      <c r="J32" s="512">
        <v>864</v>
      </c>
      <c r="K32" s="512">
        <v>648</v>
      </c>
      <c r="L32" s="512">
        <f>SUM(I32:K32)</f>
        <v>2592</v>
      </c>
      <c r="M32" s="512">
        <f>SUM(H32-L32)</f>
        <v>40608</v>
      </c>
      <c r="N32" s="512">
        <v>460200</v>
      </c>
      <c r="O32" s="512">
        <v>11505</v>
      </c>
      <c r="P32" s="512">
        <v>9204</v>
      </c>
      <c r="Q32" s="512">
        <v>6903</v>
      </c>
      <c r="R32" s="512">
        <f>SUM(O32:Q32)</f>
        <v>27612</v>
      </c>
      <c r="S32" s="512">
        <f>SUM(N32-R32)</f>
        <v>432588</v>
      </c>
      <c r="T32" s="512">
        <v>737100</v>
      </c>
      <c r="U32" s="512">
        <v>18427.5</v>
      </c>
      <c r="V32" s="512">
        <v>14742</v>
      </c>
      <c r="W32" s="512">
        <v>11056.5</v>
      </c>
      <c r="X32" s="512">
        <f>SUM(U32:W32)</f>
        <v>44226</v>
      </c>
      <c r="Y32" s="512">
        <f>SUM(T32-X32)</f>
        <v>692874</v>
      </c>
      <c r="Z32" s="512">
        <v>0</v>
      </c>
      <c r="AA32" s="512">
        <v>0</v>
      </c>
      <c r="AB32" s="512">
        <v>0</v>
      </c>
      <c r="AC32" s="512">
        <v>0</v>
      </c>
      <c r="AD32" s="512">
        <f>SUM(AA32:AC32)</f>
        <v>0</v>
      </c>
      <c r="AE32" s="512">
        <f>SUM(Z32-AD32)</f>
        <v>0</v>
      </c>
      <c r="AF32" s="512">
        <v>57871100</v>
      </c>
      <c r="AG32" s="512">
        <v>46840</v>
      </c>
      <c r="AH32" s="512">
        <v>37472</v>
      </c>
      <c r="AI32" s="512">
        <v>28104</v>
      </c>
      <c r="AJ32" s="512">
        <f>SUM(AG32:AI32)</f>
        <v>112416</v>
      </c>
      <c r="AK32" s="512">
        <f>SUM(AF32-AJ32)</f>
        <v>57758684</v>
      </c>
      <c r="AL32" s="512">
        <v>412700</v>
      </c>
      <c r="AM32" s="512">
        <v>10317.5</v>
      </c>
      <c r="AN32" s="512">
        <v>8254</v>
      </c>
      <c r="AO32" s="512">
        <v>6190.5</v>
      </c>
      <c r="AP32" s="512">
        <f>SUM(AM32:AO32)</f>
        <v>24762</v>
      </c>
      <c r="AQ32" s="512">
        <f>SUM(AL32-AP32)</f>
        <v>387938</v>
      </c>
      <c r="AR32" s="512">
        <v>15351300</v>
      </c>
      <c r="AS32" s="512">
        <v>26282.5</v>
      </c>
      <c r="AT32" s="512">
        <v>21026</v>
      </c>
      <c r="AU32" s="512">
        <v>15769.5</v>
      </c>
      <c r="AV32" s="512">
        <f>SUM(AS32:AU32)</f>
        <v>63078</v>
      </c>
      <c r="AW32" s="512">
        <f>SUM(AR32-AV32)</f>
        <v>15288222</v>
      </c>
      <c r="AX32" s="512">
        <v>28700000</v>
      </c>
      <c r="AY32" s="512">
        <v>2500</v>
      </c>
      <c r="AZ32" s="512">
        <v>2000</v>
      </c>
      <c r="BA32" s="512">
        <v>1500</v>
      </c>
      <c r="BB32" s="512">
        <f>SUM(AY32:BA32)</f>
        <v>6000</v>
      </c>
      <c r="BC32" s="512">
        <f>SUM(AX32-BB32)</f>
        <v>28694000</v>
      </c>
      <c r="BD32" s="512">
        <v>14800000</v>
      </c>
      <c r="BE32" s="512">
        <v>0</v>
      </c>
      <c r="BF32" s="512">
        <v>0</v>
      </c>
      <c r="BG32" s="512">
        <v>0</v>
      </c>
      <c r="BH32" s="512">
        <f>SUM(BE32:BG32)</f>
        <v>0</v>
      </c>
      <c r="BI32" s="512">
        <f>SUM(BD32-BH32)</f>
        <v>14800000</v>
      </c>
      <c r="BJ32" s="512">
        <v>14950000</v>
      </c>
      <c r="BK32" s="512">
        <v>0</v>
      </c>
      <c r="BL32" s="512">
        <v>0</v>
      </c>
      <c r="BM32" s="512">
        <v>0</v>
      </c>
      <c r="BN32" s="512">
        <f>SUM(BK32:BM32)</f>
        <v>0</v>
      </c>
      <c r="BO32" s="512">
        <f>SUM(BJ32-BN32)</f>
        <v>14950000</v>
      </c>
      <c r="BP32" s="512">
        <v>42197500</v>
      </c>
      <c r="BQ32" s="512">
        <v>0</v>
      </c>
      <c r="BR32" s="512">
        <v>0</v>
      </c>
      <c r="BS32" s="512">
        <v>0</v>
      </c>
      <c r="BT32" s="512">
        <f>SUM(BQ32:BS32)</f>
        <v>0</v>
      </c>
      <c r="BU32" s="512">
        <f>SUM(BP32-BT32)</f>
        <v>42197500</v>
      </c>
      <c r="BV32" s="366">
        <f t="shared" ref="BV32:BY33" si="27">SUM(B32+H32+N32+T32+Z32+AF32+AL32+AR32+AX32+BD32+BJ32+BP32)</f>
        <v>175523100</v>
      </c>
      <c r="BW32" s="366">
        <f t="shared" si="27"/>
        <v>116952.5</v>
      </c>
      <c r="BX32" s="366">
        <f t="shared" si="27"/>
        <v>93562</v>
      </c>
      <c r="BY32" s="366">
        <f t="shared" si="27"/>
        <v>70171.5</v>
      </c>
      <c r="BZ32" s="366">
        <f>SUM(BW32:BY32)</f>
        <v>280686</v>
      </c>
      <c r="CA32" s="366">
        <f>SUM(BV32-BZ32)</f>
        <v>175242414</v>
      </c>
      <c r="CB32" s="514"/>
      <c r="CC32" s="514"/>
    </row>
    <row r="33" spans="1:81" s="367" customFormat="1" ht="21" x14ac:dyDescent="0.4">
      <c r="A33" s="225" t="s">
        <v>3925</v>
      </c>
      <c r="B33" s="512">
        <v>0</v>
      </c>
      <c r="C33" s="512">
        <v>0</v>
      </c>
      <c r="D33" s="512">
        <v>0</v>
      </c>
      <c r="E33" s="512">
        <v>0</v>
      </c>
      <c r="F33" s="512">
        <f>SUM(C33:E33)</f>
        <v>0</v>
      </c>
      <c r="G33" s="512">
        <f>SUM(B33-F33)</f>
        <v>0</v>
      </c>
      <c r="H33" s="512">
        <v>1889900</v>
      </c>
      <c r="I33" s="512">
        <v>0</v>
      </c>
      <c r="J33" s="512">
        <v>0</v>
      </c>
      <c r="K33" s="512">
        <v>0</v>
      </c>
      <c r="L33" s="512">
        <f>SUM(I33:K33)</f>
        <v>0</v>
      </c>
      <c r="M33" s="512">
        <f>SUM(H33-L33)</f>
        <v>1889900</v>
      </c>
      <c r="N33" s="512">
        <v>1636000</v>
      </c>
      <c r="O33" s="512">
        <v>0</v>
      </c>
      <c r="P33" s="512">
        <v>0</v>
      </c>
      <c r="Q33" s="512">
        <v>0</v>
      </c>
      <c r="R33" s="512">
        <f>SUM(O33:Q33)</f>
        <v>0</v>
      </c>
      <c r="S33" s="512">
        <f>SUM(N33-R33)</f>
        <v>1636000</v>
      </c>
      <c r="T33" s="512">
        <v>4504100</v>
      </c>
      <c r="U33" s="512">
        <v>0</v>
      </c>
      <c r="V33" s="512">
        <v>0</v>
      </c>
      <c r="W33" s="512">
        <v>0</v>
      </c>
      <c r="X33" s="512">
        <f>SUM(U33:W33)</f>
        <v>0</v>
      </c>
      <c r="Y33" s="512">
        <f>SUM(T33-X33)</f>
        <v>4504100</v>
      </c>
      <c r="Z33" s="512">
        <v>547758</v>
      </c>
      <c r="AA33" s="512">
        <v>0</v>
      </c>
      <c r="AB33" s="512">
        <v>0</v>
      </c>
      <c r="AC33" s="512">
        <v>0</v>
      </c>
      <c r="AD33" s="512">
        <f>SUM(AA33:AC33)</f>
        <v>0</v>
      </c>
      <c r="AE33" s="512">
        <f>SUM(Z33-AD33)</f>
        <v>547758</v>
      </c>
      <c r="AF33" s="512">
        <v>2992293</v>
      </c>
      <c r="AG33" s="512">
        <v>0</v>
      </c>
      <c r="AH33" s="512">
        <v>0</v>
      </c>
      <c r="AI33" s="512">
        <v>0</v>
      </c>
      <c r="AJ33" s="512">
        <f>SUM(AG33:AI33)</f>
        <v>0</v>
      </c>
      <c r="AK33" s="512">
        <f>SUM(AF33-AJ33)</f>
        <v>2992293</v>
      </c>
      <c r="AL33" s="512">
        <v>3117985</v>
      </c>
      <c r="AM33" s="512">
        <v>0</v>
      </c>
      <c r="AN33" s="512">
        <v>0</v>
      </c>
      <c r="AO33" s="512">
        <v>0</v>
      </c>
      <c r="AP33" s="512">
        <f>SUM(AM33:AO33)</f>
        <v>0</v>
      </c>
      <c r="AQ33" s="512">
        <f>SUM(AL33-AP33)</f>
        <v>3117985</v>
      </c>
      <c r="AR33" s="512">
        <v>1869800</v>
      </c>
      <c r="AS33" s="512">
        <v>0</v>
      </c>
      <c r="AT33" s="512">
        <v>0</v>
      </c>
      <c r="AU33" s="512">
        <v>0</v>
      </c>
      <c r="AV33" s="512">
        <f>SUM(AS33:AU33)</f>
        <v>0</v>
      </c>
      <c r="AW33" s="512">
        <f>SUM(AR33-AV33)</f>
        <v>1869800</v>
      </c>
      <c r="AX33" s="512">
        <v>250000</v>
      </c>
      <c r="AY33" s="512">
        <v>0</v>
      </c>
      <c r="AZ33" s="512">
        <v>0</v>
      </c>
      <c r="BA33" s="512">
        <v>0</v>
      </c>
      <c r="BB33" s="512">
        <f>SUM(AY33:BA33)</f>
        <v>0</v>
      </c>
      <c r="BC33" s="512">
        <f>SUM(AX33-BB33)</f>
        <v>250000</v>
      </c>
      <c r="BD33" s="512">
        <v>66300</v>
      </c>
      <c r="BE33" s="512">
        <v>0</v>
      </c>
      <c r="BF33" s="512">
        <v>0</v>
      </c>
      <c r="BG33" s="512">
        <v>0</v>
      </c>
      <c r="BH33" s="512">
        <f>SUM(BE33:BG33)</f>
        <v>0</v>
      </c>
      <c r="BI33" s="512">
        <f>SUM(BD33-BH33)</f>
        <v>66300</v>
      </c>
      <c r="BJ33" s="512">
        <v>125000</v>
      </c>
      <c r="BK33" s="512">
        <v>0</v>
      </c>
      <c r="BL33" s="512">
        <v>0</v>
      </c>
      <c r="BM33" s="512">
        <v>0</v>
      </c>
      <c r="BN33" s="512">
        <f>SUM(BK33:BM33)</f>
        <v>0</v>
      </c>
      <c r="BO33" s="512">
        <f>SUM(BJ33-BN33)</f>
        <v>125000</v>
      </c>
      <c r="BP33" s="512">
        <v>540900</v>
      </c>
      <c r="BQ33" s="512">
        <v>0</v>
      </c>
      <c r="BR33" s="512">
        <v>0</v>
      </c>
      <c r="BS33" s="512">
        <v>0</v>
      </c>
      <c r="BT33" s="512">
        <f>SUM(BQ33:BS33)</f>
        <v>0</v>
      </c>
      <c r="BU33" s="512">
        <f>SUM(BP33-BT33)</f>
        <v>540900</v>
      </c>
      <c r="BV33" s="366">
        <f t="shared" si="27"/>
        <v>17540036</v>
      </c>
      <c r="BW33" s="366">
        <f t="shared" si="27"/>
        <v>0</v>
      </c>
      <c r="BX33" s="366">
        <f t="shared" si="27"/>
        <v>0</v>
      </c>
      <c r="BY33" s="366">
        <f t="shared" si="27"/>
        <v>0</v>
      </c>
      <c r="BZ33" s="366">
        <f>SUM(BW33:BY33)</f>
        <v>0</v>
      </c>
      <c r="CA33" s="366">
        <f>SUM(BV33-BZ33)</f>
        <v>17540036</v>
      </c>
      <c r="CB33" s="514"/>
      <c r="CC33" s="514"/>
    </row>
    <row r="34" spans="1:81" s="532" customFormat="1" ht="18.75" thickBot="1" x14ac:dyDescent="0.45">
      <c r="A34" s="530" t="s">
        <v>89</v>
      </c>
      <c r="B34" s="531">
        <f t="shared" ref="B34:BM34" si="28">SUM(B7:B33)</f>
        <v>731115</v>
      </c>
      <c r="C34" s="531">
        <f t="shared" si="28"/>
        <v>58489.2</v>
      </c>
      <c r="D34" s="531">
        <f t="shared" si="28"/>
        <v>36555.75</v>
      </c>
      <c r="E34" s="531">
        <f t="shared" si="28"/>
        <v>21933.45</v>
      </c>
      <c r="F34" s="531">
        <f t="shared" si="28"/>
        <v>116978.4</v>
      </c>
      <c r="G34" s="531">
        <f t="shared" si="28"/>
        <v>614136.6</v>
      </c>
      <c r="H34" s="531">
        <f t="shared" si="28"/>
        <v>2926439</v>
      </c>
      <c r="I34" s="531">
        <f t="shared" si="28"/>
        <v>54652.619999999995</v>
      </c>
      <c r="J34" s="531">
        <f t="shared" si="28"/>
        <v>41580.949999999997</v>
      </c>
      <c r="K34" s="531">
        <f t="shared" si="28"/>
        <v>30038.67</v>
      </c>
      <c r="L34" s="531">
        <f t="shared" si="28"/>
        <v>126272.23999999999</v>
      </c>
      <c r="M34" s="531">
        <f t="shared" si="28"/>
        <v>2800166.76</v>
      </c>
      <c r="N34" s="531">
        <f t="shared" si="28"/>
        <v>3477041</v>
      </c>
      <c r="O34" s="531">
        <f t="shared" si="28"/>
        <v>72296.28</v>
      </c>
      <c r="P34" s="531">
        <f t="shared" si="28"/>
        <v>51150.05</v>
      </c>
      <c r="Q34" s="531">
        <f t="shared" si="28"/>
        <v>34780.230000000003</v>
      </c>
      <c r="R34" s="531">
        <f t="shared" si="28"/>
        <v>158226.56</v>
      </c>
      <c r="S34" s="531">
        <f t="shared" si="28"/>
        <v>3318814.44</v>
      </c>
      <c r="T34" s="531">
        <f t="shared" si="28"/>
        <v>5250887</v>
      </c>
      <c r="U34" s="531">
        <f t="shared" si="28"/>
        <v>18872.46</v>
      </c>
      <c r="V34" s="531">
        <f t="shared" si="28"/>
        <v>15046.35</v>
      </c>
      <c r="W34" s="531">
        <f t="shared" si="28"/>
        <v>11257.11</v>
      </c>
      <c r="X34" s="531">
        <f t="shared" si="28"/>
        <v>45175.92</v>
      </c>
      <c r="Y34" s="531">
        <f t="shared" si="28"/>
        <v>5205711.08</v>
      </c>
      <c r="Z34" s="531">
        <f t="shared" si="28"/>
        <v>1146258</v>
      </c>
      <c r="AA34" s="531">
        <f t="shared" si="28"/>
        <v>32205</v>
      </c>
      <c r="AB34" s="531">
        <f t="shared" si="28"/>
        <v>21375</v>
      </c>
      <c r="AC34" s="531">
        <f t="shared" si="28"/>
        <v>13680</v>
      </c>
      <c r="AD34" s="531">
        <f t="shared" si="28"/>
        <v>67260</v>
      </c>
      <c r="AE34" s="531">
        <f t="shared" si="28"/>
        <v>1078998</v>
      </c>
      <c r="AF34" s="531">
        <f t="shared" si="28"/>
        <v>61760008</v>
      </c>
      <c r="AG34" s="531">
        <f t="shared" si="28"/>
        <v>88236.7</v>
      </c>
      <c r="AH34" s="531">
        <f t="shared" si="28"/>
        <v>65757.75</v>
      </c>
      <c r="AI34" s="531">
        <f t="shared" si="28"/>
        <v>46729.95</v>
      </c>
      <c r="AJ34" s="531">
        <f t="shared" si="28"/>
        <v>200724.4</v>
      </c>
      <c r="AK34" s="531">
        <f t="shared" si="28"/>
        <v>61559283.600000001</v>
      </c>
      <c r="AL34" s="531">
        <f t="shared" si="28"/>
        <v>3704585</v>
      </c>
      <c r="AM34" s="531">
        <f t="shared" si="28"/>
        <v>24229.5</v>
      </c>
      <c r="AN34" s="531">
        <f t="shared" si="28"/>
        <v>16949</v>
      </c>
      <c r="AO34" s="531">
        <f t="shared" si="28"/>
        <v>11407.5</v>
      </c>
      <c r="AP34" s="531">
        <f t="shared" si="28"/>
        <v>52586</v>
      </c>
      <c r="AQ34" s="531">
        <f t="shared" si="28"/>
        <v>3651999</v>
      </c>
      <c r="AR34" s="531">
        <f t="shared" si="28"/>
        <v>18104850</v>
      </c>
      <c r="AS34" s="531">
        <f t="shared" si="28"/>
        <v>113610.5</v>
      </c>
      <c r="AT34" s="531">
        <f t="shared" si="28"/>
        <v>87548</v>
      </c>
      <c r="AU34" s="531">
        <f t="shared" si="28"/>
        <v>63871.5</v>
      </c>
      <c r="AV34" s="531">
        <f t="shared" si="28"/>
        <v>265030</v>
      </c>
      <c r="AW34" s="531">
        <f t="shared" si="28"/>
        <v>17839820</v>
      </c>
      <c r="AX34" s="531">
        <f t="shared" si="28"/>
        <v>30383390</v>
      </c>
      <c r="AY34" s="531">
        <f t="shared" si="28"/>
        <v>110912.2</v>
      </c>
      <c r="AZ34" s="531">
        <f t="shared" si="28"/>
        <v>70255.5</v>
      </c>
      <c r="BA34" s="531">
        <f t="shared" si="28"/>
        <v>42794.7</v>
      </c>
      <c r="BB34" s="531">
        <f t="shared" si="28"/>
        <v>223962.4</v>
      </c>
      <c r="BC34" s="531">
        <f t="shared" si="28"/>
        <v>30159427.600000001</v>
      </c>
      <c r="BD34" s="531">
        <f t="shared" si="28"/>
        <v>15826900</v>
      </c>
      <c r="BE34" s="531">
        <f t="shared" si="28"/>
        <v>26215</v>
      </c>
      <c r="BF34" s="531">
        <f t="shared" si="28"/>
        <v>20412</v>
      </c>
      <c r="BG34" s="531">
        <f t="shared" si="28"/>
        <v>15009</v>
      </c>
      <c r="BH34" s="531">
        <f t="shared" si="28"/>
        <v>61636</v>
      </c>
      <c r="BI34" s="531">
        <f t="shared" si="28"/>
        <v>15765264</v>
      </c>
      <c r="BJ34" s="531">
        <f t="shared" si="28"/>
        <v>17247630.719999999</v>
      </c>
      <c r="BK34" s="531">
        <f t="shared" si="28"/>
        <v>76541.27</v>
      </c>
      <c r="BL34" s="531">
        <f t="shared" si="28"/>
        <v>55575.62</v>
      </c>
      <c r="BM34" s="531">
        <f t="shared" si="28"/>
        <v>38650.959999999999</v>
      </c>
      <c r="BN34" s="531">
        <f t="shared" ref="BN34:CA34" si="29">SUM(BN7:BN33)</f>
        <v>170767.85</v>
      </c>
      <c r="BO34" s="531">
        <f t="shared" si="29"/>
        <v>17076862.870000001</v>
      </c>
      <c r="BP34" s="531">
        <f t="shared" si="29"/>
        <v>45366150</v>
      </c>
      <c r="BQ34" s="531">
        <f t="shared" si="29"/>
        <v>80241.239999999991</v>
      </c>
      <c r="BR34" s="531">
        <f t="shared" si="29"/>
        <v>60490</v>
      </c>
      <c r="BS34" s="531">
        <f t="shared" si="29"/>
        <v>43383.759999999995</v>
      </c>
      <c r="BT34" s="531">
        <f t="shared" si="29"/>
        <v>184115</v>
      </c>
      <c r="BU34" s="531">
        <f t="shared" si="29"/>
        <v>45182035</v>
      </c>
      <c r="BV34" s="551">
        <f t="shared" si="29"/>
        <v>205925253.72</v>
      </c>
      <c r="BW34" s="550">
        <f t="shared" si="29"/>
        <v>756501.97</v>
      </c>
      <c r="BX34" s="550">
        <f t="shared" si="29"/>
        <v>542695.97</v>
      </c>
      <c r="BY34" s="550">
        <f t="shared" si="29"/>
        <v>373536.82999999996</v>
      </c>
      <c r="BZ34" s="641">
        <f t="shared" si="29"/>
        <v>1672734.77</v>
      </c>
      <c r="CA34" s="642">
        <f t="shared" si="29"/>
        <v>204252518.94999999</v>
      </c>
      <c r="CB34" s="514"/>
      <c r="CC34" s="514"/>
    </row>
    <row r="35" spans="1:81" s="258" customFormat="1" ht="21.75" thickTop="1" x14ac:dyDescent="0.45">
      <c r="A35" s="250"/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3"/>
      <c r="AK35" s="533"/>
      <c r="AL35" s="533"/>
      <c r="AM35" s="533"/>
      <c r="AN35" s="533"/>
      <c r="AO35" s="533"/>
      <c r="AP35" s="533"/>
      <c r="AQ35" s="533"/>
      <c r="AR35" s="533"/>
      <c r="AS35" s="533"/>
      <c r="AT35" s="533"/>
      <c r="AU35" s="533"/>
      <c r="AV35" s="533"/>
      <c r="AW35" s="533"/>
      <c r="AX35" s="533"/>
      <c r="AY35" s="533"/>
      <c r="AZ35" s="533"/>
      <c r="BA35" s="533"/>
      <c r="BB35" s="533"/>
      <c r="BC35" s="533"/>
      <c r="BD35" s="533"/>
      <c r="BE35" s="533"/>
      <c r="BF35" s="533"/>
      <c r="BG35" s="533"/>
      <c r="BH35" s="533"/>
      <c r="BI35" s="533"/>
      <c r="BJ35" s="533"/>
      <c r="BK35" s="533"/>
      <c r="BL35" s="533"/>
      <c r="BM35" s="533"/>
      <c r="BN35" s="533"/>
      <c r="BO35" s="533"/>
      <c r="BP35" s="533"/>
      <c r="BQ35" s="533"/>
      <c r="BR35" s="533"/>
      <c r="BS35" s="533"/>
      <c r="BT35" s="533"/>
      <c r="BU35" s="533"/>
      <c r="BV35" s="536"/>
      <c r="BW35" s="536"/>
      <c r="BX35" s="536"/>
      <c r="BY35" s="536"/>
      <c r="BZ35" s="536"/>
      <c r="CA35" s="537"/>
    </row>
    <row r="36" spans="1:81" s="538" customFormat="1" ht="18" x14ac:dyDescent="0.4">
      <c r="BT36" s="538" t="s">
        <v>4233</v>
      </c>
      <c r="BY36" s="728">
        <f>SUM(E34+K34+Q34+W34+AC34+AI34+AO34+AU34)</f>
        <v>233698.41</v>
      </c>
    </row>
    <row r="37" spans="1:81" s="538" customFormat="1" ht="18" x14ac:dyDescent="0.4">
      <c r="BT37" s="538" t="s">
        <v>4234</v>
      </c>
      <c r="BY37" s="729">
        <f>SUM(BA34+BG34+BM34+BS34)</f>
        <v>139838.41999999998</v>
      </c>
    </row>
    <row r="38" spans="1:81" s="540" customFormat="1" ht="18" customHeight="1" x14ac:dyDescent="0.55000000000000004"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41"/>
      <c r="AH38" s="541"/>
      <c r="AI38" s="541"/>
      <c r="AJ38" s="541"/>
      <c r="AK38" s="541"/>
      <c r="AL38" s="541"/>
      <c r="AM38" s="541"/>
      <c r="AN38" s="541"/>
      <c r="AO38" s="541"/>
      <c r="AP38" s="541"/>
      <c r="AQ38" s="541"/>
      <c r="AR38" s="541"/>
      <c r="AS38" s="541"/>
      <c r="AT38" s="541"/>
      <c r="AU38" s="541"/>
      <c r="AV38" s="541"/>
      <c r="AW38" s="541"/>
      <c r="AX38" s="541"/>
      <c r="AY38" s="541"/>
      <c r="AZ38" s="541"/>
      <c r="BA38" s="541"/>
      <c r="BB38" s="541"/>
      <c r="BC38" s="541"/>
      <c r="BD38" s="541"/>
      <c r="BE38" s="541"/>
      <c r="BF38" s="541"/>
      <c r="BG38" s="541"/>
      <c r="BH38" s="541"/>
      <c r="BI38" s="541"/>
      <c r="BJ38" s="541"/>
      <c r="BK38" s="541"/>
      <c r="BL38" s="541"/>
      <c r="BM38" s="541"/>
      <c r="BN38" s="541"/>
      <c r="BO38" s="541"/>
      <c r="BP38" s="541"/>
      <c r="BQ38" s="541"/>
      <c r="BR38" s="541"/>
      <c r="BS38" s="541"/>
      <c r="BT38" s="546" t="s">
        <v>4235</v>
      </c>
      <c r="BX38" s="730">
        <v>120228.54</v>
      </c>
      <c r="BY38" s="731"/>
      <c r="BZ38" s="544"/>
      <c r="CA38" s="545"/>
    </row>
    <row r="39" spans="1:81" s="413" customFormat="1" ht="19.5" customHeight="1" x14ac:dyDescent="0.55000000000000004">
      <c r="A39" s="412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732" t="s">
        <v>4236</v>
      </c>
      <c r="BX39" s="548">
        <f>3225+6450+1947.38+2250+3000+2737.5</f>
        <v>19609.88</v>
      </c>
      <c r="BY39" s="733"/>
      <c r="BZ39" s="415"/>
      <c r="CA39" s="414"/>
    </row>
    <row r="40" spans="1:81" s="413" customFormat="1" ht="19.5" customHeight="1" thickBot="1" x14ac:dyDescent="0.6">
      <c r="A40" s="412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X40" s="733"/>
      <c r="BY40" s="734">
        <f>SUM(BY36:BY37)</f>
        <v>373536.82999999996</v>
      </c>
      <c r="BZ40" s="415"/>
      <c r="CA40" s="414"/>
    </row>
    <row r="41" spans="1:81" ht="19.5" customHeight="1" thickTop="1" x14ac:dyDescent="0.55000000000000004"/>
    <row r="42" spans="1:81" ht="19.5" customHeight="1" x14ac:dyDescent="0.55000000000000004"/>
    <row r="43" spans="1:81" ht="19.5" customHeight="1" x14ac:dyDescent="0.55000000000000004"/>
    <row r="44" spans="1:81" ht="19.5" customHeight="1" x14ac:dyDescent="0.55000000000000004"/>
    <row r="45" spans="1:81" ht="19.5" customHeight="1" x14ac:dyDescent="0.55000000000000004"/>
    <row r="46" spans="1:81" ht="19.5" customHeight="1" x14ac:dyDescent="0.55000000000000004"/>
  </sheetData>
  <mergeCells count="57">
    <mergeCell ref="CA5:CA6"/>
    <mergeCell ref="BP5:BP6"/>
    <mergeCell ref="BQ5:BT5"/>
    <mergeCell ref="BU5:BU6"/>
    <mergeCell ref="BV5:BV6"/>
    <mergeCell ref="BW5:BY5"/>
    <mergeCell ref="BZ5:BZ6"/>
    <mergeCell ref="AM5:AP5"/>
    <mergeCell ref="BO5:BO6"/>
    <mergeCell ref="AR5:AR6"/>
    <mergeCell ref="AS5:AV5"/>
    <mergeCell ref="AW5:AW6"/>
    <mergeCell ref="AX5:AX6"/>
    <mergeCell ref="AY5:BB5"/>
    <mergeCell ref="BC5:BC6"/>
    <mergeCell ref="BD5:BD6"/>
    <mergeCell ref="BE5:BH5"/>
    <mergeCell ref="BI5:BI6"/>
    <mergeCell ref="BJ5:BJ6"/>
    <mergeCell ref="BK5:BN5"/>
    <mergeCell ref="AR4:AW4"/>
    <mergeCell ref="AX4:BC4"/>
    <mergeCell ref="BD4:BI4"/>
    <mergeCell ref="BJ4:BO4"/>
    <mergeCell ref="BP4:BU4"/>
    <mergeCell ref="M5:M6"/>
    <mergeCell ref="N5:N6"/>
    <mergeCell ref="O5:R5"/>
    <mergeCell ref="S5:S6"/>
    <mergeCell ref="AL4:AQ4"/>
    <mergeCell ref="AQ5:AQ6"/>
    <mergeCell ref="T5:T6"/>
    <mergeCell ref="U5:X5"/>
    <mergeCell ref="Y5:Y6"/>
    <mergeCell ref="Z5:Z6"/>
    <mergeCell ref="AA5:AD5"/>
    <mergeCell ref="AE5:AE6"/>
    <mergeCell ref="AF5:AF6"/>
    <mergeCell ref="AG5:AJ5"/>
    <mergeCell ref="AK5:AK6"/>
    <mergeCell ref="AL5:AL6"/>
    <mergeCell ref="A1:CA1"/>
    <mergeCell ref="A2:CA2"/>
    <mergeCell ref="A3:CA3"/>
    <mergeCell ref="A4:A6"/>
    <mergeCell ref="B4:G4"/>
    <mergeCell ref="H4:M4"/>
    <mergeCell ref="N4:S4"/>
    <mergeCell ref="T4:Y4"/>
    <mergeCell ref="Z4:AE4"/>
    <mergeCell ref="AF4:AK4"/>
    <mergeCell ref="BV4:CA4"/>
    <mergeCell ref="B5:B6"/>
    <mergeCell ref="C5:F5"/>
    <mergeCell ref="G5:G6"/>
    <mergeCell ref="H5:H6"/>
    <mergeCell ref="I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6"/>
  <sheetViews>
    <sheetView zoomScale="90" zoomScaleNormal="90" workbookViewId="0">
      <pane xSplit="4" ySplit="9" topLeftCell="E350" activePane="bottomRight" state="frozen"/>
      <selection pane="topRight" activeCell="E1" sqref="E1"/>
      <selection pane="bottomLeft" activeCell="A10" sqref="A10"/>
      <selection pane="bottomRight" activeCell="R359" sqref="R359"/>
    </sheetView>
  </sheetViews>
  <sheetFormatPr defaultRowHeight="16.5" x14ac:dyDescent="0.35"/>
  <cols>
    <col min="1" max="1" width="2.375" style="183" customWidth="1"/>
    <col min="2" max="2" width="8.625" style="183" customWidth="1"/>
    <col min="3" max="3" width="17.75" style="183" bestFit="1" customWidth="1"/>
    <col min="4" max="4" width="55.625" style="182" customWidth="1"/>
    <col min="5" max="5" width="14.25" style="410" customWidth="1"/>
    <col min="6" max="6" width="3.875" style="410" customWidth="1"/>
    <col min="7" max="7" width="11.5" style="410" customWidth="1"/>
    <col min="8" max="8" width="12.75" style="410" customWidth="1"/>
    <col min="9" max="9" width="4.5" style="508" customWidth="1"/>
    <col min="10" max="10" width="13.625" style="410" customWidth="1"/>
    <col min="11" max="11" width="4.5" style="508" customWidth="1"/>
    <col min="12" max="12" width="13.625" style="410" customWidth="1"/>
    <col min="13" max="13" width="4.5" style="508" customWidth="1"/>
    <col min="14" max="15" width="13.625" style="410" customWidth="1"/>
    <col min="16" max="16" width="14.125" style="410" bestFit="1" customWidth="1"/>
    <col min="17" max="17" width="2.625" style="183" customWidth="1"/>
    <col min="18" max="18" width="3.875" style="183" customWidth="1"/>
    <col min="19" max="19" width="9.75" style="183" bestFit="1" customWidth="1"/>
    <col min="20" max="50" width="3.875" style="183" customWidth="1"/>
    <col min="51" max="256" width="9" style="183"/>
    <col min="257" max="257" width="2.375" style="183" customWidth="1"/>
    <col min="258" max="258" width="8.625" style="183" customWidth="1"/>
    <col min="259" max="259" width="17.75" style="183" bestFit="1" customWidth="1"/>
    <col min="260" max="260" width="55.625" style="183" customWidth="1"/>
    <col min="261" max="261" width="14.25" style="183" customWidth="1"/>
    <col min="262" max="262" width="3.875" style="183" customWidth="1"/>
    <col min="263" max="263" width="11.5" style="183" customWidth="1"/>
    <col min="264" max="264" width="12.75" style="183" customWidth="1"/>
    <col min="265" max="265" width="4.5" style="183" customWidth="1"/>
    <col min="266" max="266" width="13.625" style="183" customWidth="1"/>
    <col min="267" max="267" width="4.5" style="183" customWidth="1"/>
    <col min="268" max="268" width="13.625" style="183" customWidth="1"/>
    <col min="269" max="269" width="4.5" style="183" customWidth="1"/>
    <col min="270" max="271" width="13.625" style="183" customWidth="1"/>
    <col min="272" max="272" width="14.125" style="183" bestFit="1" customWidth="1"/>
    <col min="273" max="273" width="2.625" style="183" customWidth="1"/>
    <col min="274" max="274" width="3.875" style="183" customWidth="1"/>
    <col min="275" max="275" width="9.75" style="183" bestFit="1" customWidth="1"/>
    <col min="276" max="306" width="3.875" style="183" customWidth="1"/>
    <col min="307" max="512" width="9" style="183"/>
    <col min="513" max="513" width="2.375" style="183" customWidth="1"/>
    <col min="514" max="514" width="8.625" style="183" customWidth="1"/>
    <col min="515" max="515" width="17.75" style="183" bestFit="1" customWidth="1"/>
    <col min="516" max="516" width="55.625" style="183" customWidth="1"/>
    <col min="517" max="517" width="14.25" style="183" customWidth="1"/>
    <col min="518" max="518" width="3.875" style="183" customWidth="1"/>
    <col min="519" max="519" width="11.5" style="183" customWidth="1"/>
    <col min="520" max="520" width="12.75" style="183" customWidth="1"/>
    <col min="521" max="521" width="4.5" style="183" customWidth="1"/>
    <col min="522" max="522" width="13.625" style="183" customWidth="1"/>
    <col min="523" max="523" width="4.5" style="183" customWidth="1"/>
    <col min="524" max="524" width="13.625" style="183" customWidth="1"/>
    <col min="525" max="525" width="4.5" style="183" customWidth="1"/>
    <col min="526" max="527" width="13.625" style="183" customWidth="1"/>
    <col min="528" max="528" width="14.125" style="183" bestFit="1" customWidth="1"/>
    <col min="529" max="529" width="2.625" style="183" customWidth="1"/>
    <col min="530" max="530" width="3.875" style="183" customWidth="1"/>
    <col min="531" max="531" width="9.75" style="183" bestFit="1" customWidth="1"/>
    <col min="532" max="562" width="3.875" style="183" customWidth="1"/>
    <col min="563" max="768" width="9" style="183"/>
    <col min="769" max="769" width="2.375" style="183" customWidth="1"/>
    <col min="770" max="770" width="8.625" style="183" customWidth="1"/>
    <col min="771" max="771" width="17.75" style="183" bestFit="1" customWidth="1"/>
    <col min="772" max="772" width="55.625" style="183" customWidth="1"/>
    <col min="773" max="773" width="14.25" style="183" customWidth="1"/>
    <col min="774" max="774" width="3.875" style="183" customWidth="1"/>
    <col min="775" max="775" width="11.5" style="183" customWidth="1"/>
    <col min="776" max="776" width="12.75" style="183" customWidth="1"/>
    <col min="777" max="777" width="4.5" style="183" customWidth="1"/>
    <col min="778" max="778" width="13.625" style="183" customWidth="1"/>
    <col min="779" max="779" width="4.5" style="183" customWidth="1"/>
    <col min="780" max="780" width="13.625" style="183" customWidth="1"/>
    <col min="781" max="781" width="4.5" style="183" customWidth="1"/>
    <col min="782" max="783" width="13.625" style="183" customWidth="1"/>
    <col min="784" max="784" width="14.125" style="183" bestFit="1" customWidth="1"/>
    <col min="785" max="785" width="2.625" style="183" customWidth="1"/>
    <col min="786" max="786" width="3.875" style="183" customWidth="1"/>
    <col min="787" max="787" width="9.75" style="183" bestFit="1" customWidth="1"/>
    <col min="788" max="818" width="3.875" style="183" customWidth="1"/>
    <col min="819" max="1024" width="9" style="183"/>
    <col min="1025" max="1025" width="2.375" style="183" customWidth="1"/>
    <col min="1026" max="1026" width="8.625" style="183" customWidth="1"/>
    <col min="1027" max="1027" width="17.75" style="183" bestFit="1" customWidth="1"/>
    <col min="1028" max="1028" width="55.625" style="183" customWidth="1"/>
    <col min="1029" max="1029" width="14.25" style="183" customWidth="1"/>
    <col min="1030" max="1030" width="3.875" style="183" customWidth="1"/>
    <col min="1031" max="1031" width="11.5" style="183" customWidth="1"/>
    <col min="1032" max="1032" width="12.75" style="183" customWidth="1"/>
    <col min="1033" max="1033" width="4.5" style="183" customWidth="1"/>
    <col min="1034" max="1034" width="13.625" style="183" customWidth="1"/>
    <col min="1035" max="1035" width="4.5" style="183" customWidth="1"/>
    <col min="1036" max="1036" width="13.625" style="183" customWidth="1"/>
    <col min="1037" max="1037" width="4.5" style="183" customWidth="1"/>
    <col min="1038" max="1039" width="13.625" style="183" customWidth="1"/>
    <col min="1040" max="1040" width="14.125" style="183" bestFit="1" customWidth="1"/>
    <col min="1041" max="1041" width="2.625" style="183" customWidth="1"/>
    <col min="1042" max="1042" width="3.875" style="183" customWidth="1"/>
    <col min="1043" max="1043" width="9.75" style="183" bestFit="1" customWidth="1"/>
    <col min="1044" max="1074" width="3.875" style="183" customWidth="1"/>
    <col min="1075" max="1280" width="9" style="183"/>
    <col min="1281" max="1281" width="2.375" style="183" customWidth="1"/>
    <col min="1282" max="1282" width="8.625" style="183" customWidth="1"/>
    <col min="1283" max="1283" width="17.75" style="183" bestFit="1" customWidth="1"/>
    <col min="1284" max="1284" width="55.625" style="183" customWidth="1"/>
    <col min="1285" max="1285" width="14.25" style="183" customWidth="1"/>
    <col min="1286" max="1286" width="3.875" style="183" customWidth="1"/>
    <col min="1287" max="1287" width="11.5" style="183" customWidth="1"/>
    <col min="1288" max="1288" width="12.75" style="183" customWidth="1"/>
    <col min="1289" max="1289" width="4.5" style="183" customWidth="1"/>
    <col min="1290" max="1290" width="13.625" style="183" customWidth="1"/>
    <col min="1291" max="1291" width="4.5" style="183" customWidth="1"/>
    <col min="1292" max="1292" width="13.625" style="183" customWidth="1"/>
    <col min="1293" max="1293" width="4.5" style="183" customWidth="1"/>
    <col min="1294" max="1295" width="13.625" style="183" customWidth="1"/>
    <col min="1296" max="1296" width="14.125" style="183" bestFit="1" customWidth="1"/>
    <col min="1297" max="1297" width="2.625" style="183" customWidth="1"/>
    <col min="1298" max="1298" width="3.875" style="183" customWidth="1"/>
    <col min="1299" max="1299" width="9.75" style="183" bestFit="1" customWidth="1"/>
    <col min="1300" max="1330" width="3.875" style="183" customWidth="1"/>
    <col min="1331" max="1536" width="9" style="183"/>
    <col min="1537" max="1537" width="2.375" style="183" customWidth="1"/>
    <col min="1538" max="1538" width="8.625" style="183" customWidth="1"/>
    <col min="1539" max="1539" width="17.75" style="183" bestFit="1" customWidth="1"/>
    <col min="1540" max="1540" width="55.625" style="183" customWidth="1"/>
    <col min="1541" max="1541" width="14.25" style="183" customWidth="1"/>
    <col min="1542" max="1542" width="3.875" style="183" customWidth="1"/>
    <col min="1543" max="1543" width="11.5" style="183" customWidth="1"/>
    <col min="1544" max="1544" width="12.75" style="183" customWidth="1"/>
    <col min="1545" max="1545" width="4.5" style="183" customWidth="1"/>
    <col min="1546" max="1546" width="13.625" style="183" customWidth="1"/>
    <col min="1547" max="1547" width="4.5" style="183" customWidth="1"/>
    <col min="1548" max="1548" width="13.625" style="183" customWidth="1"/>
    <col min="1549" max="1549" width="4.5" style="183" customWidth="1"/>
    <col min="1550" max="1551" width="13.625" style="183" customWidth="1"/>
    <col min="1552" max="1552" width="14.125" style="183" bestFit="1" customWidth="1"/>
    <col min="1553" max="1553" width="2.625" style="183" customWidth="1"/>
    <col min="1554" max="1554" width="3.875" style="183" customWidth="1"/>
    <col min="1555" max="1555" width="9.75" style="183" bestFit="1" customWidth="1"/>
    <col min="1556" max="1586" width="3.875" style="183" customWidth="1"/>
    <col min="1587" max="1792" width="9" style="183"/>
    <col min="1793" max="1793" width="2.375" style="183" customWidth="1"/>
    <col min="1794" max="1794" width="8.625" style="183" customWidth="1"/>
    <col min="1795" max="1795" width="17.75" style="183" bestFit="1" customWidth="1"/>
    <col min="1796" max="1796" width="55.625" style="183" customWidth="1"/>
    <col min="1797" max="1797" width="14.25" style="183" customWidth="1"/>
    <col min="1798" max="1798" width="3.875" style="183" customWidth="1"/>
    <col min="1799" max="1799" width="11.5" style="183" customWidth="1"/>
    <col min="1800" max="1800" width="12.75" style="183" customWidth="1"/>
    <col min="1801" max="1801" width="4.5" style="183" customWidth="1"/>
    <col min="1802" max="1802" width="13.625" style="183" customWidth="1"/>
    <col min="1803" max="1803" width="4.5" style="183" customWidth="1"/>
    <col min="1804" max="1804" width="13.625" style="183" customWidth="1"/>
    <col min="1805" max="1805" width="4.5" style="183" customWidth="1"/>
    <col min="1806" max="1807" width="13.625" style="183" customWidth="1"/>
    <col min="1808" max="1808" width="14.125" style="183" bestFit="1" customWidth="1"/>
    <col min="1809" max="1809" width="2.625" style="183" customWidth="1"/>
    <col min="1810" max="1810" width="3.875" style="183" customWidth="1"/>
    <col min="1811" max="1811" width="9.75" style="183" bestFit="1" customWidth="1"/>
    <col min="1812" max="1842" width="3.875" style="183" customWidth="1"/>
    <col min="1843" max="2048" width="9" style="183"/>
    <col min="2049" max="2049" width="2.375" style="183" customWidth="1"/>
    <col min="2050" max="2050" width="8.625" style="183" customWidth="1"/>
    <col min="2051" max="2051" width="17.75" style="183" bestFit="1" customWidth="1"/>
    <col min="2052" max="2052" width="55.625" style="183" customWidth="1"/>
    <col min="2053" max="2053" width="14.25" style="183" customWidth="1"/>
    <col min="2054" max="2054" width="3.875" style="183" customWidth="1"/>
    <col min="2055" max="2055" width="11.5" style="183" customWidth="1"/>
    <col min="2056" max="2056" width="12.75" style="183" customWidth="1"/>
    <col min="2057" max="2057" width="4.5" style="183" customWidth="1"/>
    <col min="2058" max="2058" width="13.625" style="183" customWidth="1"/>
    <col min="2059" max="2059" width="4.5" style="183" customWidth="1"/>
    <col min="2060" max="2060" width="13.625" style="183" customWidth="1"/>
    <col min="2061" max="2061" width="4.5" style="183" customWidth="1"/>
    <col min="2062" max="2063" width="13.625" style="183" customWidth="1"/>
    <col min="2064" max="2064" width="14.125" style="183" bestFit="1" customWidth="1"/>
    <col min="2065" max="2065" width="2.625" style="183" customWidth="1"/>
    <col min="2066" max="2066" width="3.875" style="183" customWidth="1"/>
    <col min="2067" max="2067" width="9.75" style="183" bestFit="1" customWidth="1"/>
    <col min="2068" max="2098" width="3.875" style="183" customWidth="1"/>
    <col min="2099" max="2304" width="9" style="183"/>
    <col min="2305" max="2305" width="2.375" style="183" customWidth="1"/>
    <col min="2306" max="2306" width="8.625" style="183" customWidth="1"/>
    <col min="2307" max="2307" width="17.75" style="183" bestFit="1" customWidth="1"/>
    <col min="2308" max="2308" width="55.625" style="183" customWidth="1"/>
    <col min="2309" max="2309" width="14.25" style="183" customWidth="1"/>
    <col min="2310" max="2310" width="3.875" style="183" customWidth="1"/>
    <col min="2311" max="2311" width="11.5" style="183" customWidth="1"/>
    <col min="2312" max="2312" width="12.75" style="183" customWidth="1"/>
    <col min="2313" max="2313" width="4.5" style="183" customWidth="1"/>
    <col min="2314" max="2314" width="13.625" style="183" customWidth="1"/>
    <col min="2315" max="2315" width="4.5" style="183" customWidth="1"/>
    <col min="2316" max="2316" width="13.625" style="183" customWidth="1"/>
    <col min="2317" max="2317" width="4.5" style="183" customWidth="1"/>
    <col min="2318" max="2319" width="13.625" style="183" customWidth="1"/>
    <col min="2320" max="2320" width="14.125" style="183" bestFit="1" customWidth="1"/>
    <col min="2321" max="2321" width="2.625" style="183" customWidth="1"/>
    <col min="2322" max="2322" width="3.875" style="183" customWidth="1"/>
    <col min="2323" max="2323" width="9.75" style="183" bestFit="1" customWidth="1"/>
    <col min="2324" max="2354" width="3.875" style="183" customWidth="1"/>
    <col min="2355" max="2560" width="9" style="183"/>
    <col min="2561" max="2561" width="2.375" style="183" customWidth="1"/>
    <col min="2562" max="2562" width="8.625" style="183" customWidth="1"/>
    <col min="2563" max="2563" width="17.75" style="183" bestFit="1" customWidth="1"/>
    <col min="2564" max="2564" width="55.625" style="183" customWidth="1"/>
    <col min="2565" max="2565" width="14.25" style="183" customWidth="1"/>
    <col min="2566" max="2566" width="3.875" style="183" customWidth="1"/>
    <col min="2567" max="2567" width="11.5" style="183" customWidth="1"/>
    <col min="2568" max="2568" width="12.75" style="183" customWidth="1"/>
    <col min="2569" max="2569" width="4.5" style="183" customWidth="1"/>
    <col min="2570" max="2570" width="13.625" style="183" customWidth="1"/>
    <col min="2571" max="2571" width="4.5" style="183" customWidth="1"/>
    <col min="2572" max="2572" width="13.625" style="183" customWidth="1"/>
    <col min="2573" max="2573" width="4.5" style="183" customWidth="1"/>
    <col min="2574" max="2575" width="13.625" style="183" customWidth="1"/>
    <col min="2576" max="2576" width="14.125" style="183" bestFit="1" customWidth="1"/>
    <col min="2577" max="2577" width="2.625" style="183" customWidth="1"/>
    <col min="2578" max="2578" width="3.875" style="183" customWidth="1"/>
    <col min="2579" max="2579" width="9.75" style="183" bestFit="1" customWidth="1"/>
    <col min="2580" max="2610" width="3.875" style="183" customWidth="1"/>
    <col min="2611" max="2816" width="9" style="183"/>
    <col min="2817" max="2817" width="2.375" style="183" customWidth="1"/>
    <col min="2818" max="2818" width="8.625" style="183" customWidth="1"/>
    <col min="2819" max="2819" width="17.75" style="183" bestFit="1" customWidth="1"/>
    <col min="2820" max="2820" width="55.625" style="183" customWidth="1"/>
    <col min="2821" max="2821" width="14.25" style="183" customWidth="1"/>
    <col min="2822" max="2822" width="3.875" style="183" customWidth="1"/>
    <col min="2823" max="2823" width="11.5" style="183" customWidth="1"/>
    <col min="2824" max="2824" width="12.75" style="183" customWidth="1"/>
    <col min="2825" max="2825" width="4.5" style="183" customWidth="1"/>
    <col min="2826" max="2826" width="13.625" style="183" customWidth="1"/>
    <col min="2827" max="2827" width="4.5" style="183" customWidth="1"/>
    <col min="2828" max="2828" width="13.625" style="183" customWidth="1"/>
    <col min="2829" max="2829" width="4.5" style="183" customWidth="1"/>
    <col min="2830" max="2831" width="13.625" style="183" customWidth="1"/>
    <col min="2832" max="2832" width="14.125" style="183" bestFit="1" customWidth="1"/>
    <col min="2833" max="2833" width="2.625" style="183" customWidth="1"/>
    <col min="2834" max="2834" width="3.875" style="183" customWidth="1"/>
    <col min="2835" max="2835" width="9.75" style="183" bestFit="1" customWidth="1"/>
    <col min="2836" max="2866" width="3.875" style="183" customWidth="1"/>
    <col min="2867" max="3072" width="9" style="183"/>
    <col min="3073" max="3073" width="2.375" style="183" customWidth="1"/>
    <col min="3074" max="3074" width="8.625" style="183" customWidth="1"/>
    <col min="3075" max="3075" width="17.75" style="183" bestFit="1" customWidth="1"/>
    <col min="3076" max="3076" width="55.625" style="183" customWidth="1"/>
    <col min="3077" max="3077" width="14.25" style="183" customWidth="1"/>
    <col min="3078" max="3078" width="3.875" style="183" customWidth="1"/>
    <col min="3079" max="3079" width="11.5" style="183" customWidth="1"/>
    <col min="3080" max="3080" width="12.75" style="183" customWidth="1"/>
    <col min="3081" max="3081" width="4.5" style="183" customWidth="1"/>
    <col min="3082" max="3082" width="13.625" style="183" customWidth="1"/>
    <col min="3083" max="3083" width="4.5" style="183" customWidth="1"/>
    <col min="3084" max="3084" width="13.625" style="183" customWidth="1"/>
    <col min="3085" max="3085" width="4.5" style="183" customWidth="1"/>
    <col min="3086" max="3087" width="13.625" style="183" customWidth="1"/>
    <col min="3088" max="3088" width="14.125" style="183" bestFit="1" customWidth="1"/>
    <col min="3089" max="3089" width="2.625" style="183" customWidth="1"/>
    <col min="3090" max="3090" width="3.875" style="183" customWidth="1"/>
    <col min="3091" max="3091" width="9.75" style="183" bestFit="1" customWidth="1"/>
    <col min="3092" max="3122" width="3.875" style="183" customWidth="1"/>
    <col min="3123" max="3328" width="9" style="183"/>
    <col min="3329" max="3329" width="2.375" style="183" customWidth="1"/>
    <col min="3330" max="3330" width="8.625" style="183" customWidth="1"/>
    <col min="3331" max="3331" width="17.75" style="183" bestFit="1" customWidth="1"/>
    <col min="3332" max="3332" width="55.625" style="183" customWidth="1"/>
    <col min="3333" max="3333" width="14.25" style="183" customWidth="1"/>
    <col min="3334" max="3334" width="3.875" style="183" customWidth="1"/>
    <col min="3335" max="3335" width="11.5" style="183" customWidth="1"/>
    <col min="3336" max="3336" width="12.75" style="183" customWidth="1"/>
    <col min="3337" max="3337" width="4.5" style="183" customWidth="1"/>
    <col min="3338" max="3338" width="13.625" style="183" customWidth="1"/>
    <col min="3339" max="3339" width="4.5" style="183" customWidth="1"/>
    <col min="3340" max="3340" width="13.625" style="183" customWidth="1"/>
    <col min="3341" max="3341" width="4.5" style="183" customWidth="1"/>
    <col min="3342" max="3343" width="13.625" style="183" customWidth="1"/>
    <col min="3344" max="3344" width="14.125" style="183" bestFit="1" customWidth="1"/>
    <col min="3345" max="3345" width="2.625" style="183" customWidth="1"/>
    <col min="3346" max="3346" width="3.875" style="183" customWidth="1"/>
    <col min="3347" max="3347" width="9.75" style="183" bestFit="1" customWidth="1"/>
    <col min="3348" max="3378" width="3.875" style="183" customWidth="1"/>
    <col min="3379" max="3584" width="9" style="183"/>
    <col min="3585" max="3585" width="2.375" style="183" customWidth="1"/>
    <col min="3586" max="3586" width="8.625" style="183" customWidth="1"/>
    <col min="3587" max="3587" width="17.75" style="183" bestFit="1" customWidth="1"/>
    <col min="3588" max="3588" width="55.625" style="183" customWidth="1"/>
    <col min="3589" max="3589" width="14.25" style="183" customWidth="1"/>
    <col min="3590" max="3590" width="3.875" style="183" customWidth="1"/>
    <col min="3591" max="3591" width="11.5" style="183" customWidth="1"/>
    <col min="3592" max="3592" width="12.75" style="183" customWidth="1"/>
    <col min="3593" max="3593" width="4.5" style="183" customWidth="1"/>
    <col min="3594" max="3594" width="13.625" style="183" customWidth="1"/>
    <col min="3595" max="3595" width="4.5" style="183" customWidth="1"/>
    <col min="3596" max="3596" width="13.625" style="183" customWidth="1"/>
    <col min="3597" max="3597" width="4.5" style="183" customWidth="1"/>
    <col min="3598" max="3599" width="13.625" style="183" customWidth="1"/>
    <col min="3600" max="3600" width="14.125" style="183" bestFit="1" customWidth="1"/>
    <col min="3601" max="3601" width="2.625" style="183" customWidth="1"/>
    <col min="3602" max="3602" width="3.875" style="183" customWidth="1"/>
    <col min="3603" max="3603" width="9.75" style="183" bestFit="1" customWidth="1"/>
    <col min="3604" max="3634" width="3.875" style="183" customWidth="1"/>
    <col min="3635" max="3840" width="9" style="183"/>
    <col min="3841" max="3841" width="2.375" style="183" customWidth="1"/>
    <col min="3842" max="3842" width="8.625" style="183" customWidth="1"/>
    <col min="3843" max="3843" width="17.75" style="183" bestFit="1" customWidth="1"/>
    <col min="3844" max="3844" width="55.625" style="183" customWidth="1"/>
    <col min="3845" max="3845" width="14.25" style="183" customWidth="1"/>
    <col min="3846" max="3846" width="3.875" style="183" customWidth="1"/>
    <col min="3847" max="3847" width="11.5" style="183" customWidth="1"/>
    <col min="3848" max="3848" width="12.75" style="183" customWidth="1"/>
    <col min="3849" max="3849" width="4.5" style="183" customWidth="1"/>
    <col min="3850" max="3850" width="13.625" style="183" customWidth="1"/>
    <col min="3851" max="3851" width="4.5" style="183" customWidth="1"/>
    <col min="3852" max="3852" width="13.625" style="183" customWidth="1"/>
    <col min="3853" max="3853" width="4.5" style="183" customWidth="1"/>
    <col min="3854" max="3855" width="13.625" style="183" customWidth="1"/>
    <col min="3856" max="3856" width="14.125" style="183" bestFit="1" customWidth="1"/>
    <col min="3857" max="3857" width="2.625" style="183" customWidth="1"/>
    <col min="3858" max="3858" width="3.875" style="183" customWidth="1"/>
    <col min="3859" max="3859" width="9.75" style="183" bestFit="1" customWidth="1"/>
    <col min="3860" max="3890" width="3.875" style="183" customWidth="1"/>
    <col min="3891" max="4096" width="9" style="183"/>
    <col min="4097" max="4097" width="2.375" style="183" customWidth="1"/>
    <col min="4098" max="4098" width="8.625" style="183" customWidth="1"/>
    <col min="4099" max="4099" width="17.75" style="183" bestFit="1" customWidth="1"/>
    <col min="4100" max="4100" width="55.625" style="183" customWidth="1"/>
    <col min="4101" max="4101" width="14.25" style="183" customWidth="1"/>
    <col min="4102" max="4102" width="3.875" style="183" customWidth="1"/>
    <col min="4103" max="4103" width="11.5" style="183" customWidth="1"/>
    <col min="4104" max="4104" width="12.75" style="183" customWidth="1"/>
    <col min="4105" max="4105" width="4.5" style="183" customWidth="1"/>
    <col min="4106" max="4106" width="13.625" style="183" customWidth="1"/>
    <col min="4107" max="4107" width="4.5" style="183" customWidth="1"/>
    <col min="4108" max="4108" width="13.625" style="183" customWidth="1"/>
    <col min="4109" max="4109" width="4.5" style="183" customWidth="1"/>
    <col min="4110" max="4111" width="13.625" style="183" customWidth="1"/>
    <col min="4112" max="4112" width="14.125" style="183" bestFit="1" customWidth="1"/>
    <col min="4113" max="4113" width="2.625" style="183" customWidth="1"/>
    <col min="4114" max="4114" width="3.875" style="183" customWidth="1"/>
    <col min="4115" max="4115" width="9.75" style="183" bestFit="1" customWidth="1"/>
    <col min="4116" max="4146" width="3.875" style="183" customWidth="1"/>
    <col min="4147" max="4352" width="9" style="183"/>
    <col min="4353" max="4353" width="2.375" style="183" customWidth="1"/>
    <col min="4354" max="4354" width="8.625" style="183" customWidth="1"/>
    <col min="4355" max="4355" width="17.75" style="183" bestFit="1" customWidth="1"/>
    <col min="4356" max="4356" width="55.625" style="183" customWidth="1"/>
    <col min="4357" max="4357" width="14.25" style="183" customWidth="1"/>
    <col min="4358" max="4358" width="3.875" style="183" customWidth="1"/>
    <col min="4359" max="4359" width="11.5" style="183" customWidth="1"/>
    <col min="4360" max="4360" width="12.75" style="183" customWidth="1"/>
    <col min="4361" max="4361" width="4.5" style="183" customWidth="1"/>
    <col min="4362" max="4362" width="13.625" style="183" customWidth="1"/>
    <col min="4363" max="4363" width="4.5" style="183" customWidth="1"/>
    <col min="4364" max="4364" width="13.625" style="183" customWidth="1"/>
    <col min="4365" max="4365" width="4.5" style="183" customWidth="1"/>
    <col min="4366" max="4367" width="13.625" style="183" customWidth="1"/>
    <col min="4368" max="4368" width="14.125" style="183" bestFit="1" customWidth="1"/>
    <col min="4369" max="4369" width="2.625" style="183" customWidth="1"/>
    <col min="4370" max="4370" width="3.875" style="183" customWidth="1"/>
    <col min="4371" max="4371" width="9.75" style="183" bestFit="1" customWidth="1"/>
    <col min="4372" max="4402" width="3.875" style="183" customWidth="1"/>
    <col min="4403" max="4608" width="9" style="183"/>
    <col min="4609" max="4609" width="2.375" style="183" customWidth="1"/>
    <col min="4610" max="4610" width="8.625" style="183" customWidth="1"/>
    <col min="4611" max="4611" width="17.75" style="183" bestFit="1" customWidth="1"/>
    <col min="4612" max="4612" width="55.625" style="183" customWidth="1"/>
    <col min="4613" max="4613" width="14.25" style="183" customWidth="1"/>
    <col min="4614" max="4614" width="3.875" style="183" customWidth="1"/>
    <col min="4615" max="4615" width="11.5" style="183" customWidth="1"/>
    <col min="4616" max="4616" width="12.75" style="183" customWidth="1"/>
    <col min="4617" max="4617" width="4.5" style="183" customWidth="1"/>
    <col min="4618" max="4618" width="13.625" style="183" customWidth="1"/>
    <col min="4619" max="4619" width="4.5" style="183" customWidth="1"/>
    <col min="4620" max="4620" width="13.625" style="183" customWidth="1"/>
    <col min="4621" max="4621" width="4.5" style="183" customWidth="1"/>
    <col min="4622" max="4623" width="13.625" style="183" customWidth="1"/>
    <col min="4624" max="4624" width="14.125" style="183" bestFit="1" customWidth="1"/>
    <col min="4625" max="4625" width="2.625" style="183" customWidth="1"/>
    <col min="4626" max="4626" width="3.875" style="183" customWidth="1"/>
    <col min="4627" max="4627" width="9.75" style="183" bestFit="1" customWidth="1"/>
    <col min="4628" max="4658" width="3.875" style="183" customWidth="1"/>
    <col min="4659" max="4864" width="9" style="183"/>
    <col min="4865" max="4865" width="2.375" style="183" customWidth="1"/>
    <col min="4866" max="4866" width="8.625" style="183" customWidth="1"/>
    <col min="4867" max="4867" width="17.75" style="183" bestFit="1" customWidth="1"/>
    <col min="4868" max="4868" width="55.625" style="183" customWidth="1"/>
    <col min="4869" max="4869" width="14.25" style="183" customWidth="1"/>
    <col min="4870" max="4870" width="3.875" style="183" customWidth="1"/>
    <col min="4871" max="4871" width="11.5" style="183" customWidth="1"/>
    <col min="4872" max="4872" width="12.75" style="183" customWidth="1"/>
    <col min="4873" max="4873" width="4.5" style="183" customWidth="1"/>
    <col min="4874" max="4874" width="13.625" style="183" customWidth="1"/>
    <col min="4875" max="4875" width="4.5" style="183" customWidth="1"/>
    <col min="4876" max="4876" width="13.625" style="183" customWidth="1"/>
    <col min="4877" max="4877" width="4.5" style="183" customWidth="1"/>
    <col min="4878" max="4879" width="13.625" style="183" customWidth="1"/>
    <col min="4880" max="4880" width="14.125" style="183" bestFit="1" customWidth="1"/>
    <col min="4881" max="4881" width="2.625" style="183" customWidth="1"/>
    <col min="4882" max="4882" width="3.875" style="183" customWidth="1"/>
    <col min="4883" max="4883" width="9.75" style="183" bestFit="1" customWidth="1"/>
    <col min="4884" max="4914" width="3.875" style="183" customWidth="1"/>
    <col min="4915" max="5120" width="9" style="183"/>
    <col min="5121" max="5121" width="2.375" style="183" customWidth="1"/>
    <col min="5122" max="5122" width="8.625" style="183" customWidth="1"/>
    <col min="5123" max="5123" width="17.75" style="183" bestFit="1" customWidth="1"/>
    <col min="5124" max="5124" width="55.625" style="183" customWidth="1"/>
    <col min="5125" max="5125" width="14.25" style="183" customWidth="1"/>
    <col min="5126" max="5126" width="3.875" style="183" customWidth="1"/>
    <col min="5127" max="5127" width="11.5" style="183" customWidth="1"/>
    <col min="5128" max="5128" width="12.75" style="183" customWidth="1"/>
    <col min="5129" max="5129" width="4.5" style="183" customWidth="1"/>
    <col min="5130" max="5130" width="13.625" style="183" customWidth="1"/>
    <col min="5131" max="5131" width="4.5" style="183" customWidth="1"/>
    <col min="5132" max="5132" width="13.625" style="183" customWidth="1"/>
    <col min="5133" max="5133" width="4.5" style="183" customWidth="1"/>
    <col min="5134" max="5135" width="13.625" style="183" customWidth="1"/>
    <col min="5136" max="5136" width="14.125" style="183" bestFit="1" customWidth="1"/>
    <col min="5137" max="5137" width="2.625" style="183" customWidth="1"/>
    <col min="5138" max="5138" width="3.875" style="183" customWidth="1"/>
    <col min="5139" max="5139" width="9.75" style="183" bestFit="1" customWidth="1"/>
    <col min="5140" max="5170" width="3.875" style="183" customWidth="1"/>
    <col min="5171" max="5376" width="9" style="183"/>
    <col min="5377" max="5377" width="2.375" style="183" customWidth="1"/>
    <col min="5378" max="5378" width="8.625" style="183" customWidth="1"/>
    <col min="5379" max="5379" width="17.75" style="183" bestFit="1" customWidth="1"/>
    <col min="5380" max="5380" width="55.625" style="183" customWidth="1"/>
    <col min="5381" max="5381" width="14.25" style="183" customWidth="1"/>
    <col min="5382" max="5382" width="3.875" style="183" customWidth="1"/>
    <col min="5383" max="5383" width="11.5" style="183" customWidth="1"/>
    <col min="5384" max="5384" width="12.75" style="183" customWidth="1"/>
    <col min="5385" max="5385" width="4.5" style="183" customWidth="1"/>
    <col min="5386" max="5386" width="13.625" style="183" customWidth="1"/>
    <col min="5387" max="5387" width="4.5" style="183" customWidth="1"/>
    <col min="5388" max="5388" width="13.625" style="183" customWidth="1"/>
    <col min="5389" max="5389" width="4.5" style="183" customWidth="1"/>
    <col min="5390" max="5391" width="13.625" style="183" customWidth="1"/>
    <col min="5392" max="5392" width="14.125" style="183" bestFit="1" customWidth="1"/>
    <col min="5393" max="5393" width="2.625" style="183" customWidth="1"/>
    <col min="5394" max="5394" width="3.875" style="183" customWidth="1"/>
    <col min="5395" max="5395" width="9.75" style="183" bestFit="1" customWidth="1"/>
    <col min="5396" max="5426" width="3.875" style="183" customWidth="1"/>
    <col min="5427" max="5632" width="9" style="183"/>
    <col min="5633" max="5633" width="2.375" style="183" customWidth="1"/>
    <col min="5634" max="5634" width="8.625" style="183" customWidth="1"/>
    <col min="5635" max="5635" width="17.75" style="183" bestFit="1" customWidth="1"/>
    <col min="5636" max="5636" width="55.625" style="183" customWidth="1"/>
    <col min="5637" max="5637" width="14.25" style="183" customWidth="1"/>
    <col min="5638" max="5638" width="3.875" style="183" customWidth="1"/>
    <col min="5639" max="5639" width="11.5" style="183" customWidth="1"/>
    <col min="5640" max="5640" width="12.75" style="183" customWidth="1"/>
    <col min="5641" max="5641" width="4.5" style="183" customWidth="1"/>
    <col min="5642" max="5642" width="13.625" style="183" customWidth="1"/>
    <col min="5643" max="5643" width="4.5" style="183" customWidth="1"/>
    <col min="5644" max="5644" width="13.625" style="183" customWidth="1"/>
    <col min="5645" max="5645" width="4.5" style="183" customWidth="1"/>
    <col min="5646" max="5647" width="13.625" style="183" customWidth="1"/>
    <col min="5648" max="5648" width="14.125" style="183" bestFit="1" customWidth="1"/>
    <col min="5649" max="5649" width="2.625" style="183" customWidth="1"/>
    <col min="5650" max="5650" width="3.875" style="183" customWidth="1"/>
    <col min="5651" max="5651" width="9.75" style="183" bestFit="1" customWidth="1"/>
    <col min="5652" max="5682" width="3.875" style="183" customWidth="1"/>
    <col min="5683" max="5888" width="9" style="183"/>
    <col min="5889" max="5889" width="2.375" style="183" customWidth="1"/>
    <col min="5890" max="5890" width="8.625" style="183" customWidth="1"/>
    <col min="5891" max="5891" width="17.75" style="183" bestFit="1" customWidth="1"/>
    <col min="5892" max="5892" width="55.625" style="183" customWidth="1"/>
    <col min="5893" max="5893" width="14.25" style="183" customWidth="1"/>
    <col min="5894" max="5894" width="3.875" style="183" customWidth="1"/>
    <col min="5895" max="5895" width="11.5" style="183" customWidth="1"/>
    <col min="5896" max="5896" width="12.75" style="183" customWidth="1"/>
    <col min="5897" max="5897" width="4.5" style="183" customWidth="1"/>
    <col min="5898" max="5898" width="13.625" style="183" customWidth="1"/>
    <col min="5899" max="5899" width="4.5" style="183" customWidth="1"/>
    <col min="5900" max="5900" width="13.625" style="183" customWidth="1"/>
    <col min="5901" max="5901" width="4.5" style="183" customWidth="1"/>
    <col min="5902" max="5903" width="13.625" style="183" customWidth="1"/>
    <col min="5904" max="5904" width="14.125" style="183" bestFit="1" customWidth="1"/>
    <col min="5905" max="5905" width="2.625" style="183" customWidth="1"/>
    <col min="5906" max="5906" width="3.875" style="183" customWidth="1"/>
    <col min="5907" max="5907" width="9.75" style="183" bestFit="1" customWidth="1"/>
    <col min="5908" max="5938" width="3.875" style="183" customWidth="1"/>
    <col min="5939" max="6144" width="9" style="183"/>
    <col min="6145" max="6145" width="2.375" style="183" customWidth="1"/>
    <col min="6146" max="6146" width="8.625" style="183" customWidth="1"/>
    <col min="6147" max="6147" width="17.75" style="183" bestFit="1" customWidth="1"/>
    <col min="6148" max="6148" width="55.625" style="183" customWidth="1"/>
    <col min="6149" max="6149" width="14.25" style="183" customWidth="1"/>
    <col min="6150" max="6150" width="3.875" style="183" customWidth="1"/>
    <col min="6151" max="6151" width="11.5" style="183" customWidth="1"/>
    <col min="6152" max="6152" width="12.75" style="183" customWidth="1"/>
    <col min="6153" max="6153" width="4.5" style="183" customWidth="1"/>
    <col min="6154" max="6154" width="13.625" style="183" customWidth="1"/>
    <col min="6155" max="6155" width="4.5" style="183" customWidth="1"/>
    <col min="6156" max="6156" width="13.625" style="183" customWidth="1"/>
    <col min="6157" max="6157" width="4.5" style="183" customWidth="1"/>
    <col min="6158" max="6159" width="13.625" style="183" customWidth="1"/>
    <col min="6160" max="6160" width="14.125" style="183" bestFit="1" customWidth="1"/>
    <col min="6161" max="6161" width="2.625" style="183" customWidth="1"/>
    <col min="6162" max="6162" width="3.875" style="183" customWidth="1"/>
    <col min="6163" max="6163" width="9.75" style="183" bestFit="1" customWidth="1"/>
    <col min="6164" max="6194" width="3.875" style="183" customWidth="1"/>
    <col min="6195" max="6400" width="9" style="183"/>
    <col min="6401" max="6401" width="2.375" style="183" customWidth="1"/>
    <col min="6402" max="6402" width="8.625" style="183" customWidth="1"/>
    <col min="6403" max="6403" width="17.75" style="183" bestFit="1" customWidth="1"/>
    <col min="6404" max="6404" width="55.625" style="183" customWidth="1"/>
    <col min="6405" max="6405" width="14.25" style="183" customWidth="1"/>
    <col min="6406" max="6406" width="3.875" style="183" customWidth="1"/>
    <col min="6407" max="6407" width="11.5" style="183" customWidth="1"/>
    <col min="6408" max="6408" width="12.75" style="183" customWidth="1"/>
    <col min="6409" max="6409" width="4.5" style="183" customWidth="1"/>
    <col min="6410" max="6410" width="13.625" style="183" customWidth="1"/>
    <col min="6411" max="6411" width="4.5" style="183" customWidth="1"/>
    <col min="6412" max="6412" width="13.625" style="183" customWidth="1"/>
    <col min="6413" max="6413" width="4.5" style="183" customWidth="1"/>
    <col min="6414" max="6415" width="13.625" style="183" customWidth="1"/>
    <col min="6416" max="6416" width="14.125" style="183" bestFit="1" customWidth="1"/>
    <col min="6417" max="6417" width="2.625" style="183" customWidth="1"/>
    <col min="6418" max="6418" width="3.875" style="183" customWidth="1"/>
    <col min="6419" max="6419" width="9.75" style="183" bestFit="1" customWidth="1"/>
    <col min="6420" max="6450" width="3.875" style="183" customWidth="1"/>
    <col min="6451" max="6656" width="9" style="183"/>
    <col min="6657" max="6657" width="2.375" style="183" customWidth="1"/>
    <col min="6658" max="6658" width="8.625" style="183" customWidth="1"/>
    <col min="6659" max="6659" width="17.75" style="183" bestFit="1" customWidth="1"/>
    <col min="6660" max="6660" width="55.625" style="183" customWidth="1"/>
    <col min="6661" max="6661" width="14.25" style="183" customWidth="1"/>
    <col min="6662" max="6662" width="3.875" style="183" customWidth="1"/>
    <col min="6663" max="6663" width="11.5" style="183" customWidth="1"/>
    <col min="6664" max="6664" width="12.75" style="183" customWidth="1"/>
    <col min="6665" max="6665" width="4.5" style="183" customWidth="1"/>
    <col min="6666" max="6666" width="13.625" style="183" customWidth="1"/>
    <col min="6667" max="6667" width="4.5" style="183" customWidth="1"/>
    <col min="6668" max="6668" width="13.625" style="183" customWidth="1"/>
    <col min="6669" max="6669" width="4.5" style="183" customWidth="1"/>
    <col min="6670" max="6671" width="13.625" style="183" customWidth="1"/>
    <col min="6672" max="6672" width="14.125" style="183" bestFit="1" customWidth="1"/>
    <col min="6673" max="6673" width="2.625" style="183" customWidth="1"/>
    <col min="6674" max="6674" width="3.875" style="183" customWidth="1"/>
    <col min="6675" max="6675" width="9.75" style="183" bestFit="1" customWidth="1"/>
    <col min="6676" max="6706" width="3.875" style="183" customWidth="1"/>
    <col min="6707" max="6912" width="9" style="183"/>
    <col min="6913" max="6913" width="2.375" style="183" customWidth="1"/>
    <col min="6914" max="6914" width="8.625" style="183" customWidth="1"/>
    <col min="6915" max="6915" width="17.75" style="183" bestFit="1" customWidth="1"/>
    <col min="6916" max="6916" width="55.625" style="183" customWidth="1"/>
    <col min="6917" max="6917" width="14.25" style="183" customWidth="1"/>
    <col min="6918" max="6918" width="3.875" style="183" customWidth="1"/>
    <col min="6919" max="6919" width="11.5" style="183" customWidth="1"/>
    <col min="6920" max="6920" width="12.75" style="183" customWidth="1"/>
    <col min="6921" max="6921" width="4.5" style="183" customWidth="1"/>
    <col min="6922" max="6922" width="13.625" style="183" customWidth="1"/>
    <col min="6923" max="6923" width="4.5" style="183" customWidth="1"/>
    <col min="6924" max="6924" width="13.625" style="183" customWidth="1"/>
    <col min="6925" max="6925" width="4.5" style="183" customWidth="1"/>
    <col min="6926" max="6927" width="13.625" style="183" customWidth="1"/>
    <col min="6928" max="6928" width="14.125" style="183" bestFit="1" customWidth="1"/>
    <col min="6929" max="6929" width="2.625" style="183" customWidth="1"/>
    <col min="6930" max="6930" width="3.875" style="183" customWidth="1"/>
    <col min="6931" max="6931" width="9.75" style="183" bestFit="1" customWidth="1"/>
    <col min="6932" max="6962" width="3.875" style="183" customWidth="1"/>
    <col min="6963" max="7168" width="9" style="183"/>
    <col min="7169" max="7169" width="2.375" style="183" customWidth="1"/>
    <col min="7170" max="7170" width="8.625" style="183" customWidth="1"/>
    <col min="7171" max="7171" width="17.75" style="183" bestFit="1" customWidth="1"/>
    <col min="7172" max="7172" width="55.625" style="183" customWidth="1"/>
    <col min="7173" max="7173" width="14.25" style="183" customWidth="1"/>
    <col min="7174" max="7174" width="3.875" style="183" customWidth="1"/>
    <col min="7175" max="7175" width="11.5" style="183" customWidth="1"/>
    <col min="7176" max="7176" width="12.75" style="183" customWidth="1"/>
    <col min="7177" max="7177" width="4.5" style="183" customWidth="1"/>
    <col min="7178" max="7178" width="13.625" style="183" customWidth="1"/>
    <col min="7179" max="7179" width="4.5" style="183" customWidth="1"/>
    <col min="7180" max="7180" width="13.625" style="183" customWidth="1"/>
    <col min="7181" max="7181" width="4.5" style="183" customWidth="1"/>
    <col min="7182" max="7183" width="13.625" style="183" customWidth="1"/>
    <col min="7184" max="7184" width="14.125" style="183" bestFit="1" customWidth="1"/>
    <col min="7185" max="7185" width="2.625" style="183" customWidth="1"/>
    <col min="7186" max="7186" width="3.875" style="183" customWidth="1"/>
    <col min="7187" max="7187" width="9.75" style="183" bestFit="1" customWidth="1"/>
    <col min="7188" max="7218" width="3.875" style="183" customWidth="1"/>
    <col min="7219" max="7424" width="9" style="183"/>
    <col min="7425" max="7425" width="2.375" style="183" customWidth="1"/>
    <col min="7426" max="7426" width="8.625" style="183" customWidth="1"/>
    <col min="7427" max="7427" width="17.75" style="183" bestFit="1" customWidth="1"/>
    <col min="7428" max="7428" width="55.625" style="183" customWidth="1"/>
    <col min="7429" max="7429" width="14.25" style="183" customWidth="1"/>
    <col min="7430" max="7430" width="3.875" style="183" customWidth="1"/>
    <col min="7431" max="7431" width="11.5" style="183" customWidth="1"/>
    <col min="7432" max="7432" width="12.75" style="183" customWidth="1"/>
    <col min="7433" max="7433" width="4.5" style="183" customWidth="1"/>
    <col min="7434" max="7434" width="13.625" style="183" customWidth="1"/>
    <col min="7435" max="7435" width="4.5" style="183" customWidth="1"/>
    <col min="7436" max="7436" width="13.625" style="183" customWidth="1"/>
    <col min="7437" max="7437" width="4.5" style="183" customWidth="1"/>
    <col min="7438" max="7439" width="13.625" style="183" customWidth="1"/>
    <col min="7440" max="7440" width="14.125" style="183" bestFit="1" customWidth="1"/>
    <col min="7441" max="7441" width="2.625" style="183" customWidth="1"/>
    <col min="7442" max="7442" width="3.875" style="183" customWidth="1"/>
    <col min="7443" max="7443" width="9.75" style="183" bestFit="1" customWidth="1"/>
    <col min="7444" max="7474" width="3.875" style="183" customWidth="1"/>
    <col min="7475" max="7680" width="9" style="183"/>
    <col min="7681" max="7681" width="2.375" style="183" customWidth="1"/>
    <col min="7682" max="7682" width="8.625" style="183" customWidth="1"/>
    <col min="7683" max="7683" width="17.75" style="183" bestFit="1" customWidth="1"/>
    <col min="7684" max="7684" width="55.625" style="183" customWidth="1"/>
    <col min="7685" max="7685" width="14.25" style="183" customWidth="1"/>
    <col min="7686" max="7686" width="3.875" style="183" customWidth="1"/>
    <col min="7687" max="7687" width="11.5" style="183" customWidth="1"/>
    <col min="7688" max="7688" width="12.75" style="183" customWidth="1"/>
    <col min="7689" max="7689" width="4.5" style="183" customWidth="1"/>
    <col min="7690" max="7690" width="13.625" style="183" customWidth="1"/>
    <col min="7691" max="7691" width="4.5" style="183" customWidth="1"/>
    <col min="7692" max="7692" width="13.625" style="183" customWidth="1"/>
    <col min="7693" max="7693" width="4.5" style="183" customWidth="1"/>
    <col min="7694" max="7695" width="13.625" style="183" customWidth="1"/>
    <col min="7696" max="7696" width="14.125" style="183" bestFit="1" customWidth="1"/>
    <col min="7697" max="7697" width="2.625" style="183" customWidth="1"/>
    <col min="7698" max="7698" width="3.875" style="183" customWidth="1"/>
    <col min="7699" max="7699" width="9.75" style="183" bestFit="1" customWidth="1"/>
    <col min="7700" max="7730" width="3.875" style="183" customWidth="1"/>
    <col min="7731" max="7936" width="9" style="183"/>
    <col min="7937" max="7937" width="2.375" style="183" customWidth="1"/>
    <col min="7938" max="7938" width="8.625" style="183" customWidth="1"/>
    <col min="7939" max="7939" width="17.75" style="183" bestFit="1" customWidth="1"/>
    <col min="7940" max="7940" width="55.625" style="183" customWidth="1"/>
    <col min="7941" max="7941" width="14.25" style="183" customWidth="1"/>
    <col min="7942" max="7942" width="3.875" style="183" customWidth="1"/>
    <col min="7943" max="7943" width="11.5" style="183" customWidth="1"/>
    <col min="7944" max="7944" width="12.75" style="183" customWidth="1"/>
    <col min="7945" max="7945" width="4.5" style="183" customWidth="1"/>
    <col min="7946" max="7946" width="13.625" style="183" customWidth="1"/>
    <col min="7947" max="7947" width="4.5" style="183" customWidth="1"/>
    <col min="7948" max="7948" width="13.625" style="183" customWidth="1"/>
    <col min="7949" max="7949" width="4.5" style="183" customWidth="1"/>
    <col min="7950" max="7951" width="13.625" style="183" customWidth="1"/>
    <col min="7952" max="7952" width="14.125" style="183" bestFit="1" customWidth="1"/>
    <col min="7953" max="7953" width="2.625" style="183" customWidth="1"/>
    <col min="7954" max="7954" width="3.875" style="183" customWidth="1"/>
    <col min="7955" max="7955" width="9.75" style="183" bestFit="1" customWidth="1"/>
    <col min="7956" max="7986" width="3.875" style="183" customWidth="1"/>
    <col min="7987" max="8192" width="9" style="183"/>
    <col min="8193" max="8193" width="2.375" style="183" customWidth="1"/>
    <col min="8194" max="8194" width="8.625" style="183" customWidth="1"/>
    <col min="8195" max="8195" width="17.75" style="183" bestFit="1" customWidth="1"/>
    <col min="8196" max="8196" width="55.625" style="183" customWidth="1"/>
    <col min="8197" max="8197" width="14.25" style="183" customWidth="1"/>
    <col min="8198" max="8198" width="3.875" style="183" customWidth="1"/>
    <col min="8199" max="8199" width="11.5" style="183" customWidth="1"/>
    <col min="8200" max="8200" width="12.75" style="183" customWidth="1"/>
    <col min="8201" max="8201" width="4.5" style="183" customWidth="1"/>
    <col min="8202" max="8202" width="13.625" style="183" customWidth="1"/>
    <col min="8203" max="8203" width="4.5" style="183" customWidth="1"/>
    <col min="8204" max="8204" width="13.625" style="183" customWidth="1"/>
    <col min="8205" max="8205" width="4.5" style="183" customWidth="1"/>
    <col min="8206" max="8207" width="13.625" style="183" customWidth="1"/>
    <col min="8208" max="8208" width="14.125" style="183" bestFit="1" customWidth="1"/>
    <col min="8209" max="8209" width="2.625" style="183" customWidth="1"/>
    <col min="8210" max="8210" width="3.875" style="183" customWidth="1"/>
    <col min="8211" max="8211" width="9.75" style="183" bestFit="1" customWidth="1"/>
    <col min="8212" max="8242" width="3.875" style="183" customWidth="1"/>
    <col min="8243" max="8448" width="9" style="183"/>
    <col min="8449" max="8449" width="2.375" style="183" customWidth="1"/>
    <col min="8450" max="8450" width="8.625" style="183" customWidth="1"/>
    <col min="8451" max="8451" width="17.75" style="183" bestFit="1" customWidth="1"/>
    <col min="8452" max="8452" width="55.625" style="183" customWidth="1"/>
    <col min="8453" max="8453" width="14.25" style="183" customWidth="1"/>
    <col min="8454" max="8454" width="3.875" style="183" customWidth="1"/>
    <col min="8455" max="8455" width="11.5" style="183" customWidth="1"/>
    <col min="8456" max="8456" width="12.75" style="183" customWidth="1"/>
    <col min="8457" max="8457" width="4.5" style="183" customWidth="1"/>
    <col min="8458" max="8458" width="13.625" style="183" customWidth="1"/>
    <col min="8459" max="8459" width="4.5" style="183" customWidth="1"/>
    <col min="8460" max="8460" width="13.625" style="183" customWidth="1"/>
    <col min="8461" max="8461" width="4.5" style="183" customWidth="1"/>
    <col min="8462" max="8463" width="13.625" style="183" customWidth="1"/>
    <col min="8464" max="8464" width="14.125" style="183" bestFit="1" customWidth="1"/>
    <col min="8465" max="8465" width="2.625" style="183" customWidth="1"/>
    <col min="8466" max="8466" width="3.875" style="183" customWidth="1"/>
    <col min="8467" max="8467" width="9.75" style="183" bestFit="1" customWidth="1"/>
    <col min="8468" max="8498" width="3.875" style="183" customWidth="1"/>
    <col min="8499" max="8704" width="9" style="183"/>
    <col min="8705" max="8705" width="2.375" style="183" customWidth="1"/>
    <col min="8706" max="8706" width="8.625" style="183" customWidth="1"/>
    <col min="8707" max="8707" width="17.75" style="183" bestFit="1" customWidth="1"/>
    <col min="8708" max="8708" width="55.625" style="183" customWidth="1"/>
    <col min="8709" max="8709" width="14.25" style="183" customWidth="1"/>
    <col min="8710" max="8710" width="3.875" style="183" customWidth="1"/>
    <col min="8711" max="8711" width="11.5" style="183" customWidth="1"/>
    <col min="8712" max="8712" width="12.75" style="183" customWidth="1"/>
    <col min="8713" max="8713" width="4.5" style="183" customWidth="1"/>
    <col min="8714" max="8714" width="13.625" style="183" customWidth="1"/>
    <col min="8715" max="8715" width="4.5" style="183" customWidth="1"/>
    <col min="8716" max="8716" width="13.625" style="183" customWidth="1"/>
    <col min="8717" max="8717" width="4.5" style="183" customWidth="1"/>
    <col min="8718" max="8719" width="13.625" style="183" customWidth="1"/>
    <col min="8720" max="8720" width="14.125" style="183" bestFit="1" customWidth="1"/>
    <col min="8721" max="8721" width="2.625" style="183" customWidth="1"/>
    <col min="8722" max="8722" width="3.875" style="183" customWidth="1"/>
    <col min="8723" max="8723" width="9.75" style="183" bestFit="1" customWidth="1"/>
    <col min="8724" max="8754" width="3.875" style="183" customWidth="1"/>
    <col min="8755" max="8960" width="9" style="183"/>
    <col min="8961" max="8961" width="2.375" style="183" customWidth="1"/>
    <col min="8962" max="8962" width="8.625" style="183" customWidth="1"/>
    <col min="8963" max="8963" width="17.75" style="183" bestFit="1" customWidth="1"/>
    <col min="8964" max="8964" width="55.625" style="183" customWidth="1"/>
    <col min="8965" max="8965" width="14.25" style="183" customWidth="1"/>
    <col min="8966" max="8966" width="3.875" style="183" customWidth="1"/>
    <col min="8967" max="8967" width="11.5" style="183" customWidth="1"/>
    <col min="8968" max="8968" width="12.75" style="183" customWidth="1"/>
    <col min="8969" max="8969" width="4.5" style="183" customWidth="1"/>
    <col min="8970" max="8970" width="13.625" style="183" customWidth="1"/>
    <col min="8971" max="8971" width="4.5" style="183" customWidth="1"/>
    <col min="8972" max="8972" width="13.625" style="183" customWidth="1"/>
    <col min="8973" max="8973" width="4.5" style="183" customWidth="1"/>
    <col min="8974" max="8975" width="13.625" style="183" customWidth="1"/>
    <col min="8976" max="8976" width="14.125" style="183" bestFit="1" customWidth="1"/>
    <col min="8977" max="8977" width="2.625" style="183" customWidth="1"/>
    <col min="8978" max="8978" width="3.875" style="183" customWidth="1"/>
    <col min="8979" max="8979" width="9.75" style="183" bestFit="1" customWidth="1"/>
    <col min="8980" max="9010" width="3.875" style="183" customWidth="1"/>
    <col min="9011" max="9216" width="9" style="183"/>
    <col min="9217" max="9217" width="2.375" style="183" customWidth="1"/>
    <col min="9218" max="9218" width="8.625" style="183" customWidth="1"/>
    <col min="9219" max="9219" width="17.75" style="183" bestFit="1" customWidth="1"/>
    <col min="9220" max="9220" width="55.625" style="183" customWidth="1"/>
    <col min="9221" max="9221" width="14.25" style="183" customWidth="1"/>
    <col min="9222" max="9222" width="3.875" style="183" customWidth="1"/>
    <col min="9223" max="9223" width="11.5" style="183" customWidth="1"/>
    <col min="9224" max="9224" width="12.75" style="183" customWidth="1"/>
    <col min="9225" max="9225" width="4.5" style="183" customWidth="1"/>
    <col min="9226" max="9226" width="13.625" style="183" customWidth="1"/>
    <col min="9227" max="9227" width="4.5" style="183" customWidth="1"/>
    <col min="9228" max="9228" width="13.625" style="183" customWidth="1"/>
    <col min="9229" max="9229" width="4.5" style="183" customWidth="1"/>
    <col min="9230" max="9231" width="13.625" style="183" customWidth="1"/>
    <col min="9232" max="9232" width="14.125" style="183" bestFit="1" customWidth="1"/>
    <col min="9233" max="9233" width="2.625" style="183" customWidth="1"/>
    <col min="9234" max="9234" width="3.875" style="183" customWidth="1"/>
    <col min="9235" max="9235" width="9.75" style="183" bestFit="1" customWidth="1"/>
    <col min="9236" max="9266" width="3.875" style="183" customWidth="1"/>
    <col min="9267" max="9472" width="9" style="183"/>
    <col min="9473" max="9473" width="2.375" style="183" customWidth="1"/>
    <col min="9474" max="9474" width="8.625" style="183" customWidth="1"/>
    <col min="9475" max="9475" width="17.75" style="183" bestFit="1" customWidth="1"/>
    <col min="9476" max="9476" width="55.625" style="183" customWidth="1"/>
    <col min="9477" max="9477" width="14.25" style="183" customWidth="1"/>
    <col min="9478" max="9478" width="3.875" style="183" customWidth="1"/>
    <col min="9479" max="9479" width="11.5" style="183" customWidth="1"/>
    <col min="9480" max="9480" width="12.75" style="183" customWidth="1"/>
    <col min="9481" max="9481" width="4.5" style="183" customWidth="1"/>
    <col min="9482" max="9482" width="13.625" style="183" customWidth="1"/>
    <col min="9483" max="9483" width="4.5" style="183" customWidth="1"/>
    <col min="9484" max="9484" width="13.625" style="183" customWidth="1"/>
    <col min="9485" max="9485" width="4.5" style="183" customWidth="1"/>
    <col min="9486" max="9487" width="13.625" style="183" customWidth="1"/>
    <col min="9488" max="9488" width="14.125" style="183" bestFit="1" customWidth="1"/>
    <col min="9489" max="9489" width="2.625" style="183" customWidth="1"/>
    <col min="9490" max="9490" width="3.875" style="183" customWidth="1"/>
    <col min="9491" max="9491" width="9.75" style="183" bestFit="1" customWidth="1"/>
    <col min="9492" max="9522" width="3.875" style="183" customWidth="1"/>
    <col min="9523" max="9728" width="9" style="183"/>
    <col min="9729" max="9729" width="2.375" style="183" customWidth="1"/>
    <col min="9730" max="9730" width="8.625" style="183" customWidth="1"/>
    <col min="9731" max="9731" width="17.75" style="183" bestFit="1" customWidth="1"/>
    <col min="9732" max="9732" width="55.625" style="183" customWidth="1"/>
    <col min="9733" max="9733" width="14.25" style="183" customWidth="1"/>
    <col min="9734" max="9734" width="3.875" style="183" customWidth="1"/>
    <col min="9735" max="9735" width="11.5" style="183" customWidth="1"/>
    <col min="9736" max="9736" width="12.75" style="183" customWidth="1"/>
    <col min="9737" max="9737" width="4.5" style="183" customWidth="1"/>
    <col min="9738" max="9738" width="13.625" style="183" customWidth="1"/>
    <col min="9739" max="9739" width="4.5" style="183" customWidth="1"/>
    <col min="9740" max="9740" width="13.625" style="183" customWidth="1"/>
    <col min="9741" max="9741" width="4.5" style="183" customWidth="1"/>
    <col min="9742" max="9743" width="13.625" style="183" customWidth="1"/>
    <col min="9744" max="9744" width="14.125" style="183" bestFit="1" customWidth="1"/>
    <col min="9745" max="9745" width="2.625" style="183" customWidth="1"/>
    <col min="9746" max="9746" width="3.875" style="183" customWidth="1"/>
    <col min="9747" max="9747" width="9.75" style="183" bestFit="1" customWidth="1"/>
    <col min="9748" max="9778" width="3.875" style="183" customWidth="1"/>
    <col min="9779" max="9984" width="9" style="183"/>
    <col min="9985" max="9985" width="2.375" style="183" customWidth="1"/>
    <col min="9986" max="9986" width="8.625" style="183" customWidth="1"/>
    <col min="9987" max="9987" width="17.75" style="183" bestFit="1" customWidth="1"/>
    <col min="9988" max="9988" width="55.625" style="183" customWidth="1"/>
    <col min="9989" max="9989" width="14.25" style="183" customWidth="1"/>
    <col min="9990" max="9990" width="3.875" style="183" customWidth="1"/>
    <col min="9991" max="9991" width="11.5" style="183" customWidth="1"/>
    <col min="9992" max="9992" width="12.75" style="183" customWidth="1"/>
    <col min="9993" max="9993" width="4.5" style="183" customWidth="1"/>
    <col min="9994" max="9994" width="13.625" style="183" customWidth="1"/>
    <col min="9995" max="9995" width="4.5" style="183" customWidth="1"/>
    <col min="9996" max="9996" width="13.625" style="183" customWidth="1"/>
    <col min="9997" max="9997" width="4.5" style="183" customWidth="1"/>
    <col min="9998" max="9999" width="13.625" style="183" customWidth="1"/>
    <col min="10000" max="10000" width="14.125" style="183" bestFit="1" customWidth="1"/>
    <col min="10001" max="10001" width="2.625" style="183" customWidth="1"/>
    <col min="10002" max="10002" width="3.875" style="183" customWidth="1"/>
    <col min="10003" max="10003" width="9.75" style="183" bestFit="1" customWidth="1"/>
    <col min="10004" max="10034" width="3.875" style="183" customWidth="1"/>
    <col min="10035" max="10240" width="9" style="183"/>
    <col min="10241" max="10241" width="2.375" style="183" customWidth="1"/>
    <col min="10242" max="10242" width="8.625" style="183" customWidth="1"/>
    <col min="10243" max="10243" width="17.75" style="183" bestFit="1" customWidth="1"/>
    <col min="10244" max="10244" width="55.625" style="183" customWidth="1"/>
    <col min="10245" max="10245" width="14.25" style="183" customWidth="1"/>
    <col min="10246" max="10246" width="3.875" style="183" customWidth="1"/>
    <col min="10247" max="10247" width="11.5" style="183" customWidth="1"/>
    <col min="10248" max="10248" width="12.75" style="183" customWidth="1"/>
    <col min="10249" max="10249" width="4.5" style="183" customWidth="1"/>
    <col min="10250" max="10250" width="13.625" style="183" customWidth="1"/>
    <col min="10251" max="10251" width="4.5" style="183" customWidth="1"/>
    <col min="10252" max="10252" width="13.625" style="183" customWidth="1"/>
    <col min="10253" max="10253" width="4.5" style="183" customWidth="1"/>
    <col min="10254" max="10255" width="13.625" style="183" customWidth="1"/>
    <col min="10256" max="10256" width="14.125" style="183" bestFit="1" customWidth="1"/>
    <col min="10257" max="10257" width="2.625" style="183" customWidth="1"/>
    <col min="10258" max="10258" width="3.875" style="183" customWidth="1"/>
    <col min="10259" max="10259" width="9.75" style="183" bestFit="1" customWidth="1"/>
    <col min="10260" max="10290" width="3.875" style="183" customWidth="1"/>
    <col min="10291" max="10496" width="9" style="183"/>
    <col min="10497" max="10497" width="2.375" style="183" customWidth="1"/>
    <col min="10498" max="10498" width="8.625" style="183" customWidth="1"/>
    <col min="10499" max="10499" width="17.75" style="183" bestFit="1" customWidth="1"/>
    <col min="10500" max="10500" width="55.625" style="183" customWidth="1"/>
    <col min="10501" max="10501" width="14.25" style="183" customWidth="1"/>
    <col min="10502" max="10502" width="3.875" style="183" customWidth="1"/>
    <col min="10503" max="10503" width="11.5" style="183" customWidth="1"/>
    <col min="10504" max="10504" width="12.75" style="183" customWidth="1"/>
    <col min="10505" max="10505" width="4.5" style="183" customWidth="1"/>
    <col min="10506" max="10506" width="13.625" style="183" customWidth="1"/>
    <col min="10507" max="10507" width="4.5" style="183" customWidth="1"/>
    <col min="10508" max="10508" width="13.625" style="183" customWidth="1"/>
    <col min="10509" max="10509" width="4.5" style="183" customWidth="1"/>
    <col min="10510" max="10511" width="13.625" style="183" customWidth="1"/>
    <col min="10512" max="10512" width="14.125" style="183" bestFit="1" customWidth="1"/>
    <col min="10513" max="10513" width="2.625" style="183" customWidth="1"/>
    <col min="10514" max="10514" width="3.875" style="183" customWidth="1"/>
    <col min="10515" max="10515" width="9.75" style="183" bestFit="1" customWidth="1"/>
    <col min="10516" max="10546" width="3.875" style="183" customWidth="1"/>
    <col min="10547" max="10752" width="9" style="183"/>
    <col min="10753" max="10753" width="2.375" style="183" customWidth="1"/>
    <col min="10754" max="10754" width="8.625" style="183" customWidth="1"/>
    <col min="10755" max="10755" width="17.75" style="183" bestFit="1" customWidth="1"/>
    <col min="10756" max="10756" width="55.625" style="183" customWidth="1"/>
    <col min="10757" max="10757" width="14.25" style="183" customWidth="1"/>
    <col min="10758" max="10758" width="3.875" style="183" customWidth="1"/>
    <col min="10759" max="10759" width="11.5" style="183" customWidth="1"/>
    <col min="10760" max="10760" width="12.75" style="183" customWidth="1"/>
    <col min="10761" max="10761" width="4.5" style="183" customWidth="1"/>
    <col min="10762" max="10762" width="13.625" style="183" customWidth="1"/>
    <col min="10763" max="10763" width="4.5" style="183" customWidth="1"/>
    <col min="10764" max="10764" width="13.625" style="183" customWidth="1"/>
    <col min="10765" max="10765" width="4.5" style="183" customWidth="1"/>
    <col min="10766" max="10767" width="13.625" style="183" customWidth="1"/>
    <col min="10768" max="10768" width="14.125" style="183" bestFit="1" customWidth="1"/>
    <col min="10769" max="10769" width="2.625" style="183" customWidth="1"/>
    <col min="10770" max="10770" width="3.875" style="183" customWidth="1"/>
    <col min="10771" max="10771" width="9.75" style="183" bestFit="1" customWidth="1"/>
    <col min="10772" max="10802" width="3.875" style="183" customWidth="1"/>
    <col min="10803" max="11008" width="9" style="183"/>
    <col min="11009" max="11009" width="2.375" style="183" customWidth="1"/>
    <col min="11010" max="11010" width="8.625" style="183" customWidth="1"/>
    <col min="11011" max="11011" width="17.75" style="183" bestFit="1" customWidth="1"/>
    <col min="11012" max="11012" width="55.625" style="183" customWidth="1"/>
    <col min="11013" max="11013" width="14.25" style="183" customWidth="1"/>
    <col min="11014" max="11014" width="3.875" style="183" customWidth="1"/>
    <col min="11015" max="11015" width="11.5" style="183" customWidth="1"/>
    <col min="11016" max="11016" width="12.75" style="183" customWidth="1"/>
    <col min="11017" max="11017" width="4.5" style="183" customWidth="1"/>
    <col min="11018" max="11018" width="13.625" style="183" customWidth="1"/>
    <col min="11019" max="11019" width="4.5" style="183" customWidth="1"/>
    <col min="11020" max="11020" width="13.625" style="183" customWidth="1"/>
    <col min="11021" max="11021" width="4.5" style="183" customWidth="1"/>
    <col min="11022" max="11023" width="13.625" style="183" customWidth="1"/>
    <col min="11024" max="11024" width="14.125" style="183" bestFit="1" customWidth="1"/>
    <col min="11025" max="11025" width="2.625" style="183" customWidth="1"/>
    <col min="11026" max="11026" width="3.875" style="183" customWidth="1"/>
    <col min="11027" max="11027" width="9.75" style="183" bestFit="1" customWidth="1"/>
    <col min="11028" max="11058" width="3.875" style="183" customWidth="1"/>
    <col min="11059" max="11264" width="9" style="183"/>
    <col min="11265" max="11265" width="2.375" style="183" customWidth="1"/>
    <col min="11266" max="11266" width="8.625" style="183" customWidth="1"/>
    <col min="11267" max="11267" width="17.75" style="183" bestFit="1" customWidth="1"/>
    <col min="11268" max="11268" width="55.625" style="183" customWidth="1"/>
    <col min="11269" max="11269" width="14.25" style="183" customWidth="1"/>
    <col min="11270" max="11270" width="3.875" style="183" customWidth="1"/>
    <col min="11271" max="11271" width="11.5" style="183" customWidth="1"/>
    <col min="11272" max="11272" width="12.75" style="183" customWidth="1"/>
    <col min="11273" max="11273" width="4.5" style="183" customWidth="1"/>
    <col min="11274" max="11274" width="13.625" style="183" customWidth="1"/>
    <col min="11275" max="11275" width="4.5" style="183" customWidth="1"/>
    <col min="11276" max="11276" width="13.625" style="183" customWidth="1"/>
    <col min="11277" max="11277" width="4.5" style="183" customWidth="1"/>
    <col min="11278" max="11279" width="13.625" style="183" customWidth="1"/>
    <col min="11280" max="11280" width="14.125" style="183" bestFit="1" customWidth="1"/>
    <col min="11281" max="11281" width="2.625" style="183" customWidth="1"/>
    <col min="11282" max="11282" width="3.875" style="183" customWidth="1"/>
    <col min="11283" max="11283" width="9.75" style="183" bestFit="1" customWidth="1"/>
    <col min="11284" max="11314" width="3.875" style="183" customWidth="1"/>
    <col min="11315" max="11520" width="9" style="183"/>
    <col min="11521" max="11521" width="2.375" style="183" customWidth="1"/>
    <col min="11522" max="11522" width="8.625" style="183" customWidth="1"/>
    <col min="11523" max="11523" width="17.75" style="183" bestFit="1" customWidth="1"/>
    <col min="11524" max="11524" width="55.625" style="183" customWidth="1"/>
    <col min="11525" max="11525" width="14.25" style="183" customWidth="1"/>
    <col min="11526" max="11526" width="3.875" style="183" customWidth="1"/>
    <col min="11527" max="11527" width="11.5" style="183" customWidth="1"/>
    <col min="11528" max="11528" width="12.75" style="183" customWidth="1"/>
    <col min="11529" max="11529" width="4.5" style="183" customWidth="1"/>
    <col min="11530" max="11530" width="13.625" style="183" customWidth="1"/>
    <col min="11531" max="11531" width="4.5" style="183" customWidth="1"/>
    <col min="11532" max="11532" width="13.625" style="183" customWidth="1"/>
    <col min="11533" max="11533" width="4.5" style="183" customWidth="1"/>
    <col min="11534" max="11535" width="13.625" style="183" customWidth="1"/>
    <col min="11536" max="11536" width="14.125" style="183" bestFit="1" customWidth="1"/>
    <col min="11537" max="11537" width="2.625" style="183" customWidth="1"/>
    <col min="11538" max="11538" width="3.875" style="183" customWidth="1"/>
    <col min="11539" max="11539" width="9.75" style="183" bestFit="1" customWidth="1"/>
    <col min="11540" max="11570" width="3.875" style="183" customWidth="1"/>
    <col min="11571" max="11776" width="9" style="183"/>
    <col min="11777" max="11777" width="2.375" style="183" customWidth="1"/>
    <col min="11778" max="11778" width="8.625" style="183" customWidth="1"/>
    <col min="11779" max="11779" width="17.75" style="183" bestFit="1" customWidth="1"/>
    <col min="11780" max="11780" width="55.625" style="183" customWidth="1"/>
    <col min="11781" max="11781" width="14.25" style="183" customWidth="1"/>
    <col min="11782" max="11782" width="3.875" style="183" customWidth="1"/>
    <col min="11783" max="11783" width="11.5" style="183" customWidth="1"/>
    <col min="11784" max="11784" width="12.75" style="183" customWidth="1"/>
    <col min="11785" max="11785" width="4.5" style="183" customWidth="1"/>
    <col min="11786" max="11786" width="13.625" style="183" customWidth="1"/>
    <col min="11787" max="11787" width="4.5" style="183" customWidth="1"/>
    <col min="11788" max="11788" width="13.625" style="183" customWidth="1"/>
    <col min="11789" max="11789" width="4.5" style="183" customWidth="1"/>
    <col min="11790" max="11791" width="13.625" style="183" customWidth="1"/>
    <col min="11792" max="11792" width="14.125" style="183" bestFit="1" customWidth="1"/>
    <col min="11793" max="11793" width="2.625" style="183" customWidth="1"/>
    <col min="11794" max="11794" width="3.875" style="183" customWidth="1"/>
    <col min="11795" max="11795" width="9.75" style="183" bestFit="1" customWidth="1"/>
    <col min="11796" max="11826" width="3.875" style="183" customWidth="1"/>
    <col min="11827" max="12032" width="9" style="183"/>
    <col min="12033" max="12033" width="2.375" style="183" customWidth="1"/>
    <col min="12034" max="12034" width="8.625" style="183" customWidth="1"/>
    <col min="12035" max="12035" width="17.75" style="183" bestFit="1" customWidth="1"/>
    <col min="12036" max="12036" width="55.625" style="183" customWidth="1"/>
    <col min="12037" max="12037" width="14.25" style="183" customWidth="1"/>
    <col min="12038" max="12038" width="3.875" style="183" customWidth="1"/>
    <col min="12039" max="12039" width="11.5" style="183" customWidth="1"/>
    <col min="12040" max="12040" width="12.75" style="183" customWidth="1"/>
    <col min="12041" max="12041" width="4.5" style="183" customWidth="1"/>
    <col min="12042" max="12042" width="13.625" style="183" customWidth="1"/>
    <col min="12043" max="12043" width="4.5" style="183" customWidth="1"/>
    <col min="12044" max="12044" width="13.625" style="183" customWidth="1"/>
    <col min="12045" max="12045" width="4.5" style="183" customWidth="1"/>
    <col min="12046" max="12047" width="13.625" style="183" customWidth="1"/>
    <col min="12048" max="12048" width="14.125" style="183" bestFit="1" customWidth="1"/>
    <col min="12049" max="12049" width="2.625" style="183" customWidth="1"/>
    <col min="12050" max="12050" width="3.875" style="183" customWidth="1"/>
    <col min="12051" max="12051" width="9.75" style="183" bestFit="1" customWidth="1"/>
    <col min="12052" max="12082" width="3.875" style="183" customWidth="1"/>
    <col min="12083" max="12288" width="9" style="183"/>
    <col min="12289" max="12289" width="2.375" style="183" customWidth="1"/>
    <col min="12290" max="12290" width="8.625" style="183" customWidth="1"/>
    <col min="12291" max="12291" width="17.75" style="183" bestFit="1" customWidth="1"/>
    <col min="12292" max="12292" width="55.625" style="183" customWidth="1"/>
    <col min="12293" max="12293" width="14.25" style="183" customWidth="1"/>
    <col min="12294" max="12294" width="3.875" style="183" customWidth="1"/>
    <col min="12295" max="12295" width="11.5" style="183" customWidth="1"/>
    <col min="12296" max="12296" width="12.75" style="183" customWidth="1"/>
    <col min="12297" max="12297" width="4.5" style="183" customWidth="1"/>
    <col min="12298" max="12298" width="13.625" style="183" customWidth="1"/>
    <col min="12299" max="12299" width="4.5" style="183" customWidth="1"/>
    <col min="12300" max="12300" width="13.625" style="183" customWidth="1"/>
    <col min="12301" max="12301" width="4.5" style="183" customWidth="1"/>
    <col min="12302" max="12303" width="13.625" style="183" customWidth="1"/>
    <col min="12304" max="12304" width="14.125" style="183" bestFit="1" customWidth="1"/>
    <col min="12305" max="12305" width="2.625" style="183" customWidth="1"/>
    <col min="12306" max="12306" width="3.875" style="183" customWidth="1"/>
    <col min="12307" max="12307" width="9.75" style="183" bestFit="1" customWidth="1"/>
    <col min="12308" max="12338" width="3.875" style="183" customWidth="1"/>
    <col min="12339" max="12544" width="9" style="183"/>
    <col min="12545" max="12545" width="2.375" style="183" customWidth="1"/>
    <col min="12546" max="12546" width="8.625" style="183" customWidth="1"/>
    <col min="12547" max="12547" width="17.75" style="183" bestFit="1" customWidth="1"/>
    <col min="12548" max="12548" width="55.625" style="183" customWidth="1"/>
    <col min="12549" max="12549" width="14.25" style="183" customWidth="1"/>
    <col min="12550" max="12550" width="3.875" style="183" customWidth="1"/>
    <col min="12551" max="12551" width="11.5" style="183" customWidth="1"/>
    <col min="12552" max="12552" width="12.75" style="183" customWidth="1"/>
    <col min="12553" max="12553" width="4.5" style="183" customWidth="1"/>
    <col min="12554" max="12554" width="13.625" style="183" customWidth="1"/>
    <col min="12555" max="12555" width="4.5" style="183" customWidth="1"/>
    <col min="12556" max="12556" width="13.625" style="183" customWidth="1"/>
    <col min="12557" max="12557" width="4.5" style="183" customWidth="1"/>
    <col min="12558" max="12559" width="13.625" style="183" customWidth="1"/>
    <col min="12560" max="12560" width="14.125" style="183" bestFit="1" customWidth="1"/>
    <col min="12561" max="12561" width="2.625" style="183" customWidth="1"/>
    <col min="12562" max="12562" width="3.875" style="183" customWidth="1"/>
    <col min="12563" max="12563" width="9.75" style="183" bestFit="1" customWidth="1"/>
    <col min="12564" max="12594" width="3.875" style="183" customWidth="1"/>
    <col min="12595" max="12800" width="9" style="183"/>
    <col min="12801" max="12801" width="2.375" style="183" customWidth="1"/>
    <col min="12802" max="12802" width="8.625" style="183" customWidth="1"/>
    <col min="12803" max="12803" width="17.75" style="183" bestFit="1" customWidth="1"/>
    <col min="12804" max="12804" width="55.625" style="183" customWidth="1"/>
    <col min="12805" max="12805" width="14.25" style="183" customWidth="1"/>
    <col min="12806" max="12806" width="3.875" style="183" customWidth="1"/>
    <col min="12807" max="12807" width="11.5" style="183" customWidth="1"/>
    <col min="12808" max="12808" width="12.75" style="183" customWidth="1"/>
    <col min="12809" max="12809" width="4.5" style="183" customWidth="1"/>
    <col min="12810" max="12810" width="13.625" style="183" customWidth="1"/>
    <col min="12811" max="12811" width="4.5" style="183" customWidth="1"/>
    <col min="12812" max="12812" width="13.625" style="183" customWidth="1"/>
    <col min="12813" max="12813" width="4.5" style="183" customWidth="1"/>
    <col min="12814" max="12815" width="13.625" style="183" customWidth="1"/>
    <col min="12816" max="12816" width="14.125" style="183" bestFit="1" customWidth="1"/>
    <col min="12817" max="12817" width="2.625" style="183" customWidth="1"/>
    <col min="12818" max="12818" width="3.875" style="183" customWidth="1"/>
    <col min="12819" max="12819" width="9.75" style="183" bestFit="1" customWidth="1"/>
    <col min="12820" max="12850" width="3.875" style="183" customWidth="1"/>
    <col min="12851" max="13056" width="9" style="183"/>
    <col min="13057" max="13057" width="2.375" style="183" customWidth="1"/>
    <col min="13058" max="13058" width="8.625" style="183" customWidth="1"/>
    <col min="13059" max="13059" width="17.75" style="183" bestFit="1" customWidth="1"/>
    <col min="13060" max="13060" width="55.625" style="183" customWidth="1"/>
    <col min="13061" max="13061" width="14.25" style="183" customWidth="1"/>
    <col min="13062" max="13062" width="3.875" style="183" customWidth="1"/>
    <col min="13063" max="13063" width="11.5" style="183" customWidth="1"/>
    <col min="13064" max="13064" width="12.75" style="183" customWidth="1"/>
    <col min="13065" max="13065" width="4.5" style="183" customWidth="1"/>
    <col min="13066" max="13066" width="13.625" style="183" customWidth="1"/>
    <col min="13067" max="13067" width="4.5" style="183" customWidth="1"/>
    <col min="13068" max="13068" width="13.625" style="183" customWidth="1"/>
    <col min="13069" max="13069" width="4.5" style="183" customWidth="1"/>
    <col min="13070" max="13071" width="13.625" style="183" customWidth="1"/>
    <col min="13072" max="13072" width="14.125" style="183" bestFit="1" customWidth="1"/>
    <col min="13073" max="13073" width="2.625" style="183" customWidth="1"/>
    <col min="13074" max="13074" width="3.875" style="183" customWidth="1"/>
    <col min="13075" max="13075" width="9.75" style="183" bestFit="1" customWidth="1"/>
    <col min="13076" max="13106" width="3.875" style="183" customWidth="1"/>
    <col min="13107" max="13312" width="9" style="183"/>
    <col min="13313" max="13313" width="2.375" style="183" customWidth="1"/>
    <col min="13314" max="13314" width="8.625" style="183" customWidth="1"/>
    <col min="13315" max="13315" width="17.75" style="183" bestFit="1" customWidth="1"/>
    <col min="13316" max="13316" width="55.625" style="183" customWidth="1"/>
    <col min="13317" max="13317" width="14.25" style="183" customWidth="1"/>
    <col min="13318" max="13318" width="3.875" style="183" customWidth="1"/>
    <col min="13319" max="13319" width="11.5" style="183" customWidth="1"/>
    <col min="13320" max="13320" width="12.75" style="183" customWidth="1"/>
    <col min="13321" max="13321" width="4.5" style="183" customWidth="1"/>
    <col min="13322" max="13322" width="13.625" style="183" customWidth="1"/>
    <col min="13323" max="13323" width="4.5" style="183" customWidth="1"/>
    <col min="13324" max="13324" width="13.625" style="183" customWidth="1"/>
    <col min="13325" max="13325" width="4.5" style="183" customWidth="1"/>
    <col min="13326" max="13327" width="13.625" style="183" customWidth="1"/>
    <col min="13328" max="13328" width="14.125" style="183" bestFit="1" customWidth="1"/>
    <col min="13329" max="13329" width="2.625" style="183" customWidth="1"/>
    <col min="13330" max="13330" width="3.875" style="183" customWidth="1"/>
    <col min="13331" max="13331" width="9.75" style="183" bestFit="1" customWidth="1"/>
    <col min="13332" max="13362" width="3.875" style="183" customWidth="1"/>
    <col min="13363" max="13568" width="9" style="183"/>
    <col min="13569" max="13569" width="2.375" style="183" customWidth="1"/>
    <col min="13570" max="13570" width="8.625" style="183" customWidth="1"/>
    <col min="13571" max="13571" width="17.75" style="183" bestFit="1" customWidth="1"/>
    <col min="13572" max="13572" width="55.625" style="183" customWidth="1"/>
    <col min="13573" max="13573" width="14.25" style="183" customWidth="1"/>
    <col min="13574" max="13574" width="3.875" style="183" customWidth="1"/>
    <col min="13575" max="13575" width="11.5" style="183" customWidth="1"/>
    <col min="13576" max="13576" width="12.75" style="183" customWidth="1"/>
    <col min="13577" max="13577" width="4.5" style="183" customWidth="1"/>
    <col min="13578" max="13578" width="13.625" style="183" customWidth="1"/>
    <col min="13579" max="13579" width="4.5" style="183" customWidth="1"/>
    <col min="13580" max="13580" width="13.625" style="183" customWidth="1"/>
    <col min="13581" max="13581" width="4.5" style="183" customWidth="1"/>
    <col min="13582" max="13583" width="13.625" style="183" customWidth="1"/>
    <col min="13584" max="13584" width="14.125" style="183" bestFit="1" customWidth="1"/>
    <col min="13585" max="13585" width="2.625" style="183" customWidth="1"/>
    <col min="13586" max="13586" width="3.875" style="183" customWidth="1"/>
    <col min="13587" max="13587" width="9.75" style="183" bestFit="1" customWidth="1"/>
    <col min="13588" max="13618" width="3.875" style="183" customWidth="1"/>
    <col min="13619" max="13824" width="9" style="183"/>
    <col min="13825" max="13825" width="2.375" style="183" customWidth="1"/>
    <col min="13826" max="13826" width="8.625" style="183" customWidth="1"/>
    <col min="13827" max="13827" width="17.75" style="183" bestFit="1" customWidth="1"/>
    <col min="13828" max="13828" width="55.625" style="183" customWidth="1"/>
    <col min="13829" max="13829" width="14.25" style="183" customWidth="1"/>
    <col min="13830" max="13830" width="3.875" style="183" customWidth="1"/>
    <col min="13831" max="13831" width="11.5" style="183" customWidth="1"/>
    <col min="13832" max="13832" width="12.75" style="183" customWidth="1"/>
    <col min="13833" max="13833" width="4.5" style="183" customWidth="1"/>
    <col min="13834" max="13834" width="13.625" style="183" customWidth="1"/>
    <col min="13835" max="13835" width="4.5" style="183" customWidth="1"/>
    <col min="13836" max="13836" width="13.625" style="183" customWidth="1"/>
    <col min="13837" max="13837" width="4.5" style="183" customWidth="1"/>
    <col min="13838" max="13839" width="13.625" style="183" customWidth="1"/>
    <col min="13840" max="13840" width="14.125" style="183" bestFit="1" customWidth="1"/>
    <col min="13841" max="13841" width="2.625" style="183" customWidth="1"/>
    <col min="13842" max="13842" width="3.875" style="183" customWidth="1"/>
    <col min="13843" max="13843" width="9.75" style="183" bestFit="1" customWidth="1"/>
    <col min="13844" max="13874" width="3.875" style="183" customWidth="1"/>
    <col min="13875" max="14080" width="9" style="183"/>
    <col min="14081" max="14081" width="2.375" style="183" customWidth="1"/>
    <col min="14082" max="14082" width="8.625" style="183" customWidth="1"/>
    <col min="14083" max="14083" width="17.75" style="183" bestFit="1" customWidth="1"/>
    <col min="14084" max="14084" width="55.625" style="183" customWidth="1"/>
    <col min="14085" max="14085" width="14.25" style="183" customWidth="1"/>
    <col min="14086" max="14086" width="3.875" style="183" customWidth="1"/>
    <col min="14087" max="14087" width="11.5" style="183" customWidth="1"/>
    <col min="14088" max="14088" width="12.75" style="183" customWidth="1"/>
    <col min="14089" max="14089" width="4.5" style="183" customWidth="1"/>
    <col min="14090" max="14090" width="13.625" style="183" customWidth="1"/>
    <col min="14091" max="14091" width="4.5" style="183" customWidth="1"/>
    <col min="14092" max="14092" width="13.625" style="183" customWidth="1"/>
    <col min="14093" max="14093" width="4.5" style="183" customWidth="1"/>
    <col min="14094" max="14095" width="13.625" style="183" customWidth="1"/>
    <col min="14096" max="14096" width="14.125" style="183" bestFit="1" customWidth="1"/>
    <col min="14097" max="14097" width="2.625" style="183" customWidth="1"/>
    <col min="14098" max="14098" width="3.875" style="183" customWidth="1"/>
    <col min="14099" max="14099" width="9.75" style="183" bestFit="1" customWidth="1"/>
    <col min="14100" max="14130" width="3.875" style="183" customWidth="1"/>
    <col min="14131" max="14336" width="9" style="183"/>
    <col min="14337" max="14337" width="2.375" style="183" customWidth="1"/>
    <col min="14338" max="14338" width="8.625" style="183" customWidth="1"/>
    <col min="14339" max="14339" width="17.75" style="183" bestFit="1" customWidth="1"/>
    <col min="14340" max="14340" width="55.625" style="183" customWidth="1"/>
    <col min="14341" max="14341" width="14.25" style="183" customWidth="1"/>
    <col min="14342" max="14342" width="3.875" style="183" customWidth="1"/>
    <col min="14343" max="14343" width="11.5" style="183" customWidth="1"/>
    <col min="14344" max="14344" width="12.75" style="183" customWidth="1"/>
    <col min="14345" max="14345" width="4.5" style="183" customWidth="1"/>
    <col min="14346" max="14346" width="13.625" style="183" customWidth="1"/>
    <col min="14347" max="14347" width="4.5" style="183" customWidth="1"/>
    <col min="14348" max="14348" width="13.625" style="183" customWidth="1"/>
    <col min="14349" max="14349" width="4.5" style="183" customWidth="1"/>
    <col min="14350" max="14351" width="13.625" style="183" customWidth="1"/>
    <col min="14352" max="14352" width="14.125" style="183" bestFit="1" customWidth="1"/>
    <col min="14353" max="14353" width="2.625" style="183" customWidth="1"/>
    <col min="14354" max="14354" width="3.875" style="183" customWidth="1"/>
    <col min="14355" max="14355" width="9.75" style="183" bestFit="1" customWidth="1"/>
    <col min="14356" max="14386" width="3.875" style="183" customWidth="1"/>
    <col min="14387" max="14592" width="9" style="183"/>
    <col min="14593" max="14593" width="2.375" style="183" customWidth="1"/>
    <col min="14594" max="14594" width="8.625" style="183" customWidth="1"/>
    <col min="14595" max="14595" width="17.75" style="183" bestFit="1" customWidth="1"/>
    <col min="14596" max="14596" width="55.625" style="183" customWidth="1"/>
    <col min="14597" max="14597" width="14.25" style="183" customWidth="1"/>
    <col min="14598" max="14598" width="3.875" style="183" customWidth="1"/>
    <col min="14599" max="14599" width="11.5" style="183" customWidth="1"/>
    <col min="14600" max="14600" width="12.75" style="183" customWidth="1"/>
    <col min="14601" max="14601" width="4.5" style="183" customWidth="1"/>
    <col min="14602" max="14602" width="13.625" style="183" customWidth="1"/>
    <col min="14603" max="14603" width="4.5" style="183" customWidth="1"/>
    <col min="14604" max="14604" width="13.625" style="183" customWidth="1"/>
    <col min="14605" max="14605" width="4.5" style="183" customWidth="1"/>
    <col min="14606" max="14607" width="13.625" style="183" customWidth="1"/>
    <col min="14608" max="14608" width="14.125" style="183" bestFit="1" customWidth="1"/>
    <col min="14609" max="14609" width="2.625" style="183" customWidth="1"/>
    <col min="14610" max="14610" width="3.875" style="183" customWidth="1"/>
    <col min="14611" max="14611" width="9.75" style="183" bestFit="1" customWidth="1"/>
    <col min="14612" max="14642" width="3.875" style="183" customWidth="1"/>
    <col min="14643" max="14848" width="9" style="183"/>
    <col min="14849" max="14849" width="2.375" style="183" customWidth="1"/>
    <col min="14850" max="14850" width="8.625" style="183" customWidth="1"/>
    <col min="14851" max="14851" width="17.75" style="183" bestFit="1" customWidth="1"/>
    <col min="14852" max="14852" width="55.625" style="183" customWidth="1"/>
    <col min="14853" max="14853" width="14.25" style="183" customWidth="1"/>
    <col min="14854" max="14854" width="3.875" style="183" customWidth="1"/>
    <col min="14855" max="14855" width="11.5" style="183" customWidth="1"/>
    <col min="14856" max="14856" width="12.75" style="183" customWidth="1"/>
    <col min="14857" max="14857" width="4.5" style="183" customWidth="1"/>
    <col min="14858" max="14858" width="13.625" style="183" customWidth="1"/>
    <col min="14859" max="14859" width="4.5" style="183" customWidth="1"/>
    <col min="14860" max="14860" width="13.625" style="183" customWidth="1"/>
    <col min="14861" max="14861" width="4.5" style="183" customWidth="1"/>
    <col min="14862" max="14863" width="13.625" style="183" customWidth="1"/>
    <col min="14864" max="14864" width="14.125" style="183" bestFit="1" customWidth="1"/>
    <col min="14865" max="14865" width="2.625" style="183" customWidth="1"/>
    <col min="14866" max="14866" width="3.875" style="183" customWidth="1"/>
    <col min="14867" max="14867" width="9.75" style="183" bestFit="1" customWidth="1"/>
    <col min="14868" max="14898" width="3.875" style="183" customWidth="1"/>
    <col min="14899" max="15104" width="9" style="183"/>
    <col min="15105" max="15105" width="2.375" style="183" customWidth="1"/>
    <col min="15106" max="15106" width="8.625" style="183" customWidth="1"/>
    <col min="15107" max="15107" width="17.75" style="183" bestFit="1" customWidth="1"/>
    <col min="15108" max="15108" width="55.625" style="183" customWidth="1"/>
    <col min="15109" max="15109" width="14.25" style="183" customWidth="1"/>
    <col min="15110" max="15110" width="3.875" style="183" customWidth="1"/>
    <col min="15111" max="15111" width="11.5" style="183" customWidth="1"/>
    <col min="15112" max="15112" width="12.75" style="183" customWidth="1"/>
    <col min="15113" max="15113" width="4.5" style="183" customWidth="1"/>
    <col min="15114" max="15114" width="13.625" style="183" customWidth="1"/>
    <col min="15115" max="15115" width="4.5" style="183" customWidth="1"/>
    <col min="15116" max="15116" width="13.625" style="183" customWidth="1"/>
    <col min="15117" max="15117" width="4.5" style="183" customWidth="1"/>
    <col min="15118" max="15119" width="13.625" style="183" customWidth="1"/>
    <col min="15120" max="15120" width="14.125" style="183" bestFit="1" customWidth="1"/>
    <col min="15121" max="15121" width="2.625" style="183" customWidth="1"/>
    <col min="15122" max="15122" width="3.875" style="183" customWidth="1"/>
    <col min="15123" max="15123" width="9.75" style="183" bestFit="1" customWidth="1"/>
    <col min="15124" max="15154" width="3.875" style="183" customWidth="1"/>
    <col min="15155" max="15360" width="9" style="183"/>
    <col min="15361" max="15361" width="2.375" style="183" customWidth="1"/>
    <col min="15362" max="15362" width="8.625" style="183" customWidth="1"/>
    <col min="15363" max="15363" width="17.75" style="183" bestFit="1" customWidth="1"/>
    <col min="15364" max="15364" width="55.625" style="183" customWidth="1"/>
    <col min="15365" max="15365" width="14.25" style="183" customWidth="1"/>
    <col min="15366" max="15366" width="3.875" style="183" customWidth="1"/>
    <col min="15367" max="15367" width="11.5" style="183" customWidth="1"/>
    <col min="15368" max="15368" width="12.75" style="183" customWidth="1"/>
    <col min="15369" max="15369" width="4.5" style="183" customWidth="1"/>
    <col min="15370" max="15370" width="13.625" style="183" customWidth="1"/>
    <col min="15371" max="15371" width="4.5" style="183" customWidth="1"/>
    <col min="15372" max="15372" width="13.625" style="183" customWidth="1"/>
    <col min="15373" max="15373" width="4.5" style="183" customWidth="1"/>
    <col min="15374" max="15375" width="13.625" style="183" customWidth="1"/>
    <col min="15376" max="15376" width="14.125" style="183" bestFit="1" customWidth="1"/>
    <col min="15377" max="15377" width="2.625" style="183" customWidth="1"/>
    <col min="15378" max="15378" width="3.875" style="183" customWidth="1"/>
    <col min="15379" max="15379" width="9.75" style="183" bestFit="1" customWidth="1"/>
    <col min="15380" max="15410" width="3.875" style="183" customWidth="1"/>
    <col min="15411" max="15616" width="9" style="183"/>
    <col min="15617" max="15617" width="2.375" style="183" customWidth="1"/>
    <col min="15618" max="15618" width="8.625" style="183" customWidth="1"/>
    <col min="15619" max="15619" width="17.75" style="183" bestFit="1" customWidth="1"/>
    <col min="15620" max="15620" width="55.625" style="183" customWidth="1"/>
    <col min="15621" max="15621" width="14.25" style="183" customWidth="1"/>
    <col min="15622" max="15622" width="3.875" style="183" customWidth="1"/>
    <col min="15623" max="15623" width="11.5" style="183" customWidth="1"/>
    <col min="15624" max="15624" width="12.75" style="183" customWidth="1"/>
    <col min="15625" max="15625" width="4.5" style="183" customWidth="1"/>
    <col min="15626" max="15626" width="13.625" style="183" customWidth="1"/>
    <col min="15627" max="15627" width="4.5" style="183" customWidth="1"/>
    <col min="15628" max="15628" width="13.625" style="183" customWidth="1"/>
    <col min="15629" max="15629" width="4.5" style="183" customWidth="1"/>
    <col min="15630" max="15631" width="13.625" style="183" customWidth="1"/>
    <col min="15632" max="15632" width="14.125" style="183" bestFit="1" customWidth="1"/>
    <col min="15633" max="15633" width="2.625" style="183" customWidth="1"/>
    <col min="15634" max="15634" width="3.875" style="183" customWidth="1"/>
    <col min="15635" max="15635" width="9.75" style="183" bestFit="1" customWidth="1"/>
    <col min="15636" max="15666" width="3.875" style="183" customWidth="1"/>
    <col min="15667" max="15872" width="9" style="183"/>
    <col min="15873" max="15873" width="2.375" style="183" customWidth="1"/>
    <col min="15874" max="15874" width="8.625" style="183" customWidth="1"/>
    <col min="15875" max="15875" width="17.75" style="183" bestFit="1" customWidth="1"/>
    <col min="15876" max="15876" width="55.625" style="183" customWidth="1"/>
    <col min="15877" max="15877" width="14.25" style="183" customWidth="1"/>
    <col min="15878" max="15878" width="3.875" style="183" customWidth="1"/>
    <col min="15879" max="15879" width="11.5" style="183" customWidth="1"/>
    <col min="15880" max="15880" width="12.75" style="183" customWidth="1"/>
    <col min="15881" max="15881" width="4.5" style="183" customWidth="1"/>
    <col min="15882" max="15882" width="13.625" style="183" customWidth="1"/>
    <col min="15883" max="15883" width="4.5" style="183" customWidth="1"/>
    <col min="15884" max="15884" width="13.625" style="183" customWidth="1"/>
    <col min="15885" max="15885" width="4.5" style="183" customWidth="1"/>
    <col min="15886" max="15887" width="13.625" style="183" customWidth="1"/>
    <col min="15888" max="15888" width="14.125" style="183" bestFit="1" customWidth="1"/>
    <col min="15889" max="15889" width="2.625" style="183" customWidth="1"/>
    <col min="15890" max="15890" width="3.875" style="183" customWidth="1"/>
    <col min="15891" max="15891" width="9.75" style="183" bestFit="1" customWidth="1"/>
    <col min="15892" max="15922" width="3.875" style="183" customWidth="1"/>
    <col min="15923" max="16128" width="9" style="183"/>
    <col min="16129" max="16129" width="2.375" style="183" customWidth="1"/>
    <col min="16130" max="16130" width="8.625" style="183" customWidth="1"/>
    <col min="16131" max="16131" width="17.75" style="183" bestFit="1" customWidth="1"/>
    <col min="16132" max="16132" width="55.625" style="183" customWidth="1"/>
    <col min="16133" max="16133" width="14.25" style="183" customWidth="1"/>
    <col min="16134" max="16134" width="3.875" style="183" customWidth="1"/>
    <col min="16135" max="16135" width="11.5" style="183" customWidth="1"/>
    <col min="16136" max="16136" width="12.75" style="183" customWidth="1"/>
    <col min="16137" max="16137" width="4.5" style="183" customWidth="1"/>
    <col min="16138" max="16138" width="13.625" style="183" customWidth="1"/>
    <col min="16139" max="16139" width="4.5" style="183" customWidth="1"/>
    <col min="16140" max="16140" width="13.625" style="183" customWidth="1"/>
    <col min="16141" max="16141" width="4.5" style="183" customWidth="1"/>
    <col min="16142" max="16143" width="13.625" style="183" customWidth="1"/>
    <col min="16144" max="16144" width="14.125" style="183" bestFit="1" customWidth="1"/>
    <col min="16145" max="16145" width="2.625" style="183" customWidth="1"/>
    <col min="16146" max="16146" width="3.875" style="183" customWidth="1"/>
    <col min="16147" max="16147" width="9.75" style="183" bestFit="1" customWidth="1"/>
    <col min="16148" max="16178" width="3.875" style="183" customWidth="1"/>
    <col min="16179" max="16384" width="9" style="183"/>
  </cols>
  <sheetData>
    <row r="1" spans="1:19" s="85" customFormat="1" ht="26.25" x14ac:dyDescent="0.55000000000000004">
      <c r="A1" s="829" t="s">
        <v>93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</row>
    <row r="2" spans="1:19" s="85" customFormat="1" ht="26.25" x14ac:dyDescent="0.55000000000000004">
      <c r="A2" s="829" t="s">
        <v>4074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</row>
    <row r="3" spans="1:19" s="85" customFormat="1" ht="26.25" x14ac:dyDescent="0.55000000000000004">
      <c r="A3" s="830" t="s">
        <v>4141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</row>
    <row r="4" spans="1:19" s="86" customFormat="1" ht="24" customHeight="1" x14ac:dyDescent="0.45">
      <c r="A4" s="831" t="s">
        <v>96</v>
      </c>
      <c r="B4" s="832"/>
      <c r="C4" s="837" t="s">
        <v>97</v>
      </c>
      <c r="D4" s="840" t="s">
        <v>98</v>
      </c>
      <c r="E4" s="843" t="s">
        <v>99</v>
      </c>
      <c r="F4" s="846" t="s">
        <v>3406</v>
      </c>
      <c r="G4" s="847"/>
      <c r="H4" s="847"/>
      <c r="I4" s="847"/>
      <c r="J4" s="847"/>
      <c r="K4" s="847"/>
      <c r="L4" s="847"/>
      <c r="M4" s="847"/>
      <c r="N4" s="848"/>
      <c r="O4" s="849" t="s">
        <v>3407</v>
      </c>
      <c r="P4" s="453" t="s">
        <v>2039</v>
      </c>
      <c r="Q4" s="85"/>
    </row>
    <row r="5" spans="1:19" s="86" customFormat="1" ht="24" customHeight="1" x14ac:dyDescent="0.45">
      <c r="A5" s="833"/>
      <c r="B5" s="834"/>
      <c r="C5" s="838"/>
      <c r="D5" s="841"/>
      <c r="E5" s="844"/>
      <c r="F5" s="726"/>
      <c r="G5" s="852" t="s">
        <v>3408</v>
      </c>
      <c r="H5" s="852" t="s">
        <v>3409</v>
      </c>
      <c r="I5" s="871" t="s">
        <v>3411</v>
      </c>
      <c r="J5" s="872"/>
      <c r="K5" s="872"/>
      <c r="L5" s="872"/>
      <c r="M5" s="872"/>
      <c r="N5" s="872"/>
      <c r="O5" s="850"/>
      <c r="P5" s="856" t="s">
        <v>3412</v>
      </c>
      <c r="Q5" s="85"/>
    </row>
    <row r="6" spans="1:19" s="86" customFormat="1" ht="24" customHeight="1" x14ac:dyDescent="0.2">
      <c r="A6" s="833"/>
      <c r="B6" s="834"/>
      <c r="C6" s="838"/>
      <c r="D6" s="841"/>
      <c r="E6" s="870"/>
      <c r="F6" s="727"/>
      <c r="G6" s="852"/>
      <c r="H6" s="852"/>
      <c r="I6" s="857" t="s">
        <v>3415</v>
      </c>
      <c r="J6" s="858"/>
      <c r="K6" s="857" t="s">
        <v>3413</v>
      </c>
      <c r="L6" s="858"/>
      <c r="M6" s="861" t="s">
        <v>3414</v>
      </c>
      <c r="N6" s="862"/>
      <c r="O6" s="850"/>
      <c r="P6" s="856"/>
      <c r="Q6" s="418"/>
    </row>
    <row r="7" spans="1:19" s="86" customFormat="1" ht="25.5" customHeight="1" x14ac:dyDescent="0.2">
      <c r="A7" s="833"/>
      <c r="B7" s="834"/>
      <c r="C7" s="838"/>
      <c r="D7" s="841"/>
      <c r="E7" s="870"/>
      <c r="F7" s="727"/>
      <c r="G7" s="852"/>
      <c r="H7" s="852"/>
      <c r="I7" s="859"/>
      <c r="J7" s="860"/>
      <c r="K7" s="859"/>
      <c r="L7" s="860"/>
      <c r="M7" s="863"/>
      <c r="N7" s="864"/>
      <c r="O7" s="850"/>
      <c r="P7" s="856"/>
      <c r="Q7" s="418"/>
    </row>
    <row r="8" spans="1:19" s="86" customFormat="1" ht="21.75" customHeight="1" x14ac:dyDescent="0.4">
      <c r="A8" s="833"/>
      <c r="B8" s="834"/>
      <c r="C8" s="838"/>
      <c r="D8" s="841"/>
      <c r="E8" s="870"/>
      <c r="F8" s="727"/>
      <c r="G8" s="454" t="s">
        <v>3416</v>
      </c>
      <c r="H8" s="454" t="s">
        <v>3417</v>
      </c>
      <c r="I8" s="865" t="s">
        <v>3420</v>
      </c>
      <c r="J8" s="866"/>
      <c r="K8" s="865" t="s">
        <v>3421</v>
      </c>
      <c r="L8" s="866"/>
      <c r="M8" s="865" t="s">
        <v>3422</v>
      </c>
      <c r="N8" s="866"/>
      <c r="O8" s="455" t="s">
        <v>3423</v>
      </c>
      <c r="P8" s="639" t="s">
        <v>3583</v>
      </c>
      <c r="Q8" s="418"/>
    </row>
    <row r="9" spans="1:19" s="420" customFormat="1" ht="21" x14ac:dyDescent="0.2">
      <c r="A9" s="835"/>
      <c r="B9" s="836"/>
      <c r="C9" s="839"/>
      <c r="D9" s="842"/>
      <c r="E9" s="419" t="s">
        <v>1238</v>
      </c>
      <c r="F9" s="456"/>
      <c r="G9" s="457" t="s">
        <v>1239</v>
      </c>
      <c r="H9" s="457" t="s">
        <v>1240</v>
      </c>
      <c r="I9" s="867" t="s">
        <v>1243</v>
      </c>
      <c r="J9" s="868"/>
      <c r="K9" s="867" t="s">
        <v>2826</v>
      </c>
      <c r="L9" s="868"/>
      <c r="M9" s="867" t="s">
        <v>3424</v>
      </c>
      <c r="N9" s="868"/>
      <c r="O9" s="457" t="s">
        <v>3425</v>
      </c>
      <c r="P9" s="458" t="s">
        <v>3426</v>
      </c>
      <c r="Q9" s="418"/>
    </row>
    <row r="10" spans="1:19" s="421" customFormat="1" ht="23.25" x14ac:dyDescent="0.2">
      <c r="A10" s="680" t="s">
        <v>111</v>
      </c>
      <c r="B10" s="680"/>
      <c r="C10" s="681"/>
      <c r="D10" s="682"/>
      <c r="E10" s="683"/>
      <c r="F10" s="684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5"/>
    </row>
    <row r="11" spans="1:19" s="447" customFormat="1" ht="105" x14ac:dyDescent="0.2">
      <c r="A11" s="225"/>
      <c r="B11" s="225" t="s">
        <v>3586</v>
      </c>
      <c r="C11" s="225" t="s">
        <v>3587</v>
      </c>
      <c r="D11" s="336" t="s">
        <v>3588</v>
      </c>
      <c r="E11" s="226">
        <v>17400</v>
      </c>
      <c r="F11" s="460">
        <v>0.16</v>
      </c>
      <c r="G11" s="231">
        <f>+E11*F11</f>
        <v>2784</v>
      </c>
      <c r="H11" s="231">
        <v>0</v>
      </c>
      <c r="I11" s="227">
        <v>0.08</v>
      </c>
      <c r="J11" s="231">
        <f t="shared" ref="J11:J37" si="0">E11*I11</f>
        <v>1392</v>
      </c>
      <c r="K11" s="227">
        <v>0.05</v>
      </c>
      <c r="L11" s="231">
        <f t="shared" ref="L11:L37" si="1">+E11*K11</f>
        <v>870</v>
      </c>
      <c r="M11" s="227">
        <v>0.03</v>
      </c>
      <c r="N11" s="231">
        <f t="shared" ref="N11:N37" si="2">+E11*M11</f>
        <v>522</v>
      </c>
      <c r="O11" s="231">
        <f t="shared" ref="O11:O37" si="3">SUM(J11+L11+N11)</f>
        <v>2784</v>
      </c>
      <c r="P11" s="231">
        <f t="shared" ref="P11:P37" si="4">+E11-O11</f>
        <v>14616</v>
      </c>
      <c r="Q11" s="86"/>
      <c r="R11" s="555"/>
      <c r="S11" s="555"/>
    </row>
    <row r="12" spans="1:19" s="447" customFormat="1" ht="105" x14ac:dyDescent="0.2">
      <c r="A12" s="225"/>
      <c r="B12" s="225" t="s">
        <v>3619</v>
      </c>
      <c r="C12" s="225" t="s">
        <v>3620</v>
      </c>
      <c r="D12" s="336" t="s">
        <v>3621</v>
      </c>
      <c r="E12" s="231">
        <v>39600</v>
      </c>
      <c r="F12" s="460">
        <v>0.16</v>
      </c>
      <c r="G12" s="231">
        <f>+E12*F12</f>
        <v>6336</v>
      </c>
      <c r="H12" s="231">
        <v>0</v>
      </c>
      <c r="I12" s="227">
        <v>0.08</v>
      </c>
      <c r="J12" s="231">
        <f t="shared" si="0"/>
        <v>3168</v>
      </c>
      <c r="K12" s="227">
        <v>0.05</v>
      </c>
      <c r="L12" s="231">
        <f t="shared" si="1"/>
        <v>1980</v>
      </c>
      <c r="M12" s="227">
        <v>0.03</v>
      </c>
      <c r="N12" s="231">
        <f t="shared" si="2"/>
        <v>1188</v>
      </c>
      <c r="O12" s="231">
        <f t="shared" si="3"/>
        <v>6336</v>
      </c>
      <c r="P12" s="231">
        <f t="shared" si="4"/>
        <v>33264</v>
      </c>
      <c r="Q12" s="86"/>
      <c r="R12" s="555"/>
      <c r="S12" s="555"/>
    </row>
    <row r="13" spans="1:19" s="447" customFormat="1" ht="105" x14ac:dyDescent="0.2">
      <c r="A13" s="225"/>
      <c r="B13" s="225" t="s">
        <v>3622</v>
      </c>
      <c r="C13" s="225" t="s">
        <v>3623</v>
      </c>
      <c r="D13" s="336" t="s">
        <v>3624</v>
      </c>
      <c r="E13" s="231">
        <v>28500</v>
      </c>
      <c r="F13" s="460">
        <v>0.06</v>
      </c>
      <c r="G13" s="231">
        <v>0</v>
      </c>
      <c r="H13" s="231">
        <f>E13*F13</f>
        <v>1710</v>
      </c>
      <c r="I13" s="462">
        <v>2.5000000000000001E-2</v>
      </c>
      <c r="J13" s="231">
        <f t="shared" si="0"/>
        <v>712.5</v>
      </c>
      <c r="K13" s="227">
        <v>0.02</v>
      </c>
      <c r="L13" s="231">
        <f t="shared" si="1"/>
        <v>570</v>
      </c>
      <c r="M13" s="462">
        <v>1.4999999999999999E-2</v>
      </c>
      <c r="N13" s="231">
        <f t="shared" si="2"/>
        <v>427.5</v>
      </c>
      <c r="O13" s="231">
        <f t="shared" si="3"/>
        <v>1710</v>
      </c>
      <c r="P13" s="231">
        <f t="shared" si="4"/>
        <v>26790</v>
      </c>
      <c r="Q13" s="86"/>
      <c r="R13" s="555"/>
      <c r="S13" s="555"/>
    </row>
    <row r="14" spans="1:19" s="447" customFormat="1" ht="84" x14ac:dyDescent="0.2">
      <c r="A14" s="225"/>
      <c r="B14" s="225" t="s">
        <v>3622</v>
      </c>
      <c r="C14" s="225" t="s">
        <v>3625</v>
      </c>
      <c r="D14" s="336" t="s">
        <v>3626</v>
      </c>
      <c r="E14" s="231">
        <v>3900</v>
      </c>
      <c r="F14" s="460">
        <v>0.16</v>
      </c>
      <c r="G14" s="231">
        <f>+E14*F14</f>
        <v>624</v>
      </c>
      <c r="H14" s="231">
        <v>0</v>
      </c>
      <c r="I14" s="227">
        <v>0.08</v>
      </c>
      <c r="J14" s="231">
        <f t="shared" si="0"/>
        <v>312</v>
      </c>
      <c r="K14" s="227">
        <v>0.05</v>
      </c>
      <c r="L14" s="231">
        <f t="shared" si="1"/>
        <v>195</v>
      </c>
      <c r="M14" s="227">
        <v>0.03</v>
      </c>
      <c r="N14" s="231">
        <f t="shared" si="2"/>
        <v>117</v>
      </c>
      <c r="O14" s="231">
        <f t="shared" si="3"/>
        <v>624</v>
      </c>
      <c r="P14" s="231">
        <f t="shared" si="4"/>
        <v>3276</v>
      </c>
      <c r="Q14" s="86"/>
      <c r="R14" s="555"/>
      <c r="S14" s="555"/>
    </row>
    <row r="15" spans="1:19" s="447" customFormat="1" ht="84" x14ac:dyDescent="0.2">
      <c r="A15" s="225"/>
      <c r="B15" s="225" t="s">
        <v>3627</v>
      </c>
      <c r="C15" s="225" t="s">
        <v>3628</v>
      </c>
      <c r="D15" s="336" t="s">
        <v>3629</v>
      </c>
      <c r="E15" s="231">
        <v>20000</v>
      </c>
      <c r="F15" s="460">
        <v>0.16</v>
      </c>
      <c r="G15" s="231">
        <f>+E15*F15</f>
        <v>3200</v>
      </c>
      <c r="H15" s="231">
        <v>0</v>
      </c>
      <c r="I15" s="227">
        <v>0.08</v>
      </c>
      <c r="J15" s="231">
        <f t="shared" si="0"/>
        <v>1600</v>
      </c>
      <c r="K15" s="227">
        <v>0.05</v>
      </c>
      <c r="L15" s="231">
        <f t="shared" si="1"/>
        <v>1000</v>
      </c>
      <c r="M15" s="227">
        <v>0.03</v>
      </c>
      <c r="N15" s="231">
        <f t="shared" si="2"/>
        <v>600</v>
      </c>
      <c r="O15" s="231">
        <f t="shared" si="3"/>
        <v>3200</v>
      </c>
      <c r="P15" s="231">
        <f t="shared" si="4"/>
        <v>16800</v>
      </c>
      <c r="Q15" s="86"/>
      <c r="R15" s="555"/>
      <c r="S15" s="555"/>
    </row>
    <row r="16" spans="1:19" s="224" customFormat="1" ht="105" x14ac:dyDescent="0.2">
      <c r="A16" s="220"/>
      <c r="B16" s="220" t="s">
        <v>3663</v>
      </c>
      <c r="C16" s="220" t="s">
        <v>3664</v>
      </c>
      <c r="D16" s="335" t="s">
        <v>3665</v>
      </c>
      <c r="E16" s="230">
        <v>36600</v>
      </c>
      <c r="F16" s="460">
        <v>0.16</v>
      </c>
      <c r="G16" s="231">
        <f>+E16*F16</f>
        <v>5856</v>
      </c>
      <c r="H16" s="231">
        <v>0</v>
      </c>
      <c r="I16" s="227">
        <v>0.08</v>
      </c>
      <c r="J16" s="231">
        <f t="shared" si="0"/>
        <v>2928</v>
      </c>
      <c r="K16" s="227">
        <v>0.05</v>
      </c>
      <c r="L16" s="231">
        <f t="shared" si="1"/>
        <v>1830</v>
      </c>
      <c r="M16" s="227">
        <v>0.03</v>
      </c>
      <c r="N16" s="231">
        <f t="shared" si="2"/>
        <v>1098</v>
      </c>
      <c r="O16" s="231">
        <f t="shared" si="3"/>
        <v>5856</v>
      </c>
      <c r="P16" s="231">
        <f t="shared" si="4"/>
        <v>30744</v>
      </c>
    </row>
    <row r="17" spans="1:16" s="224" customFormat="1" ht="105" x14ac:dyDescent="0.2">
      <c r="A17" s="220"/>
      <c r="B17" s="220" t="s">
        <v>3666</v>
      </c>
      <c r="C17" s="220" t="s">
        <v>3667</v>
      </c>
      <c r="D17" s="335" t="s">
        <v>3668</v>
      </c>
      <c r="E17" s="230">
        <v>24500</v>
      </c>
      <c r="F17" s="460">
        <v>0.06</v>
      </c>
      <c r="G17" s="231">
        <v>0</v>
      </c>
      <c r="H17" s="231">
        <f>+E17*F17</f>
        <v>1470</v>
      </c>
      <c r="I17" s="462">
        <v>2.5000000000000001E-2</v>
      </c>
      <c r="J17" s="231">
        <f t="shared" si="0"/>
        <v>612.5</v>
      </c>
      <c r="K17" s="227">
        <v>0.02</v>
      </c>
      <c r="L17" s="231">
        <f t="shared" si="1"/>
        <v>490</v>
      </c>
      <c r="M17" s="462">
        <v>1.4999999999999999E-2</v>
      </c>
      <c r="N17" s="231">
        <f t="shared" si="2"/>
        <v>367.5</v>
      </c>
      <c r="O17" s="231">
        <f t="shared" si="3"/>
        <v>1470</v>
      </c>
      <c r="P17" s="231">
        <f t="shared" si="4"/>
        <v>23030</v>
      </c>
    </row>
    <row r="18" spans="1:16" s="224" customFormat="1" ht="105" x14ac:dyDescent="0.2">
      <c r="A18" s="220"/>
      <c r="B18" s="220" t="s">
        <v>3669</v>
      </c>
      <c r="C18" s="220" t="s">
        <v>3670</v>
      </c>
      <c r="D18" s="335" t="s">
        <v>3671</v>
      </c>
      <c r="E18" s="230">
        <v>498700</v>
      </c>
      <c r="F18" s="460">
        <v>0.06</v>
      </c>
      <c r="G18" s="231">
        <v>0</v>
      </c>
      <c r="H18" s="231">
        <f>+E18*F18</f>
        <v>29922</v>
      </c>
      <c r="I18" s="462">
        <v>2.5000000000000001E-2</v>
      </c>
      <c r="J18" s="231">
        <f t="shared" si="0"/>
        <v>12467.5</v>
      </c>
      <c r="K18" s="227">
        <v>0.02</v>
      </c>
      <c r="L18" s="231">
        <f t="shared" si="1"/>
        <v>9974</v>
      </c>
      <c r="M18" s="462">
        <v>1.4999999999999999E-2</v>
      </c>
      <c r="N18" s="231">
        <f t="shared" si="2"/>
        <v>7480.5</v>
      </c>
      <c r="O18" s="231">
        <f t="shared" si="3"/>
        <v>29922</v>
      </c>
      <c r="P18" s="231">
        <f t="shared" si="4"/>
        <v>468778</v>
      </c>
    </row>
    <row r="19" spans="1:16" s="224" customFormat="1" ht="105" x14ac:dyDescent="0.2">
      <c r="A19" s="220"/>
      <c r="B19" s="220" t="s">
        <v>3725</v>
      </c>
      <c r="C19" s="220" t="s">
        <v>3726</v>
      </c>
      <c r="D19" s="335" t="s">
        <v>3727</v>
      </c>
      <c r="E19" s="230">
        <v>25000</v>
      </c>
      <c r="F19" s="460">
        <v>0.16</v>
      </c>
      <c r="G19" s="231">
        <f>+E19*F19</f>
        <v>4000</v>
      </c>
      <c r="H19" s="231">
        <v>0</v>
      </c>
      <c r="I19" s="227">
        <v>0.08</v>
      </c>
      <c r="J19" s="231">
        <f t="shared" si="0"/>
        <v>2000</v>
      </c>
      <c r="K19" s="227">
        <v>0.05</v>
      </c>
      <c r="L19" s="231">
        <f t="shared" si="1"/>
        <v>1250</v>
      </c>
      <c r="M19" s="227">
        <v>0.03</v>
      </c>
      <c r="N19" s="231">
        <f t="shared" si="2"/>
        <v>750</v>
      </c>
      <c r="O19" s="231">
        <f t="shared" si="3"/>
        <v>4000</v>
      </c>
      <c r="P19" s="231">
        <f t="shared" si="4"/>
        <v>21000</v>
      </c>
    </row>
    <row r="20" spans="1:16" s="224" customFormat="1" ht="105" x14ac:dyDescent="0.2">
      <c r="A20" s="220"/>
      <c r="B20" s="220" t="s">
        <v>3819</v>
      </c>
      <c r="C20" s="220" t="s">
        <v>3820</v>
      </c>
      <c r="D20" s="335" t="s">
        <v>3821</v>
      </c>
      <c r="E20" s="230">
        <v>17000</v>
      </c>
      <c r="F20" s="460">
        <v>0.16</v>
      </c>
      <c r="G20" s="231">
        <f>+E20*F20</f>
        <v>2720</v>
      </c>
      <c r="H20" s="231">
        <v>0</v>
      </c>
      <c r="I20" s="227">
        <v>0.08</v>
      </c>
      <c r="J20" s="231">
        <f t="shared" si="0"/>
        <v>1360</v>
      </c>
      <c r="K20" s="227">
        <v>0.05</v>
      </c>
      <c r="L20" s="231">
        <f t="shared" si="1"/>
        <v>850</v>
      </c>
      <c r="M20" s="227">
        <v>0.03</v>
      </c>
      <c r="N20" s="231">
        <f t="shared" si="2"/>
        <v>510</v>
      </c>
      <c r="O20" s="231">
        <f t="shared" si="3"/>
        <v>2720</v>
      </c>
      <c r="P20" s="231">
        <f t="shared" si="4"/>
        <v>14280</v>
      </c>
    </row>
    <row r="21" spans="1:16" s="224" customFormat="1" ht="105" x14ac:dyDescent="0.2">
      <c r="A21" s="220"/>
      <c r="B21" s="220" t="s">
        <v>3822</v>
      </c>
      <c r="C21" s="220" t="s">
        <v>3823</v>
      </c>
      <c r="D21" s="335" t="s">
        <v>3824</v>
      </c>
      <c r="E21" s="230">
        <v>103000</v>
      </c>
      <c r="F21" s="460">
        <v>0.06</v>
      </c>
      <c r="G21" s="231">
        <v>0</v>
      </c>
      <c r="H21" s="231">
        <f>+E21*F21</f>
        <v>6180</v>
      </c>
      <c r="I21" s="462">
        <v>2.5000000000000001E-2</v>
      </c>
      <c r="J21" s="231">
        <f t="shared" si="0"/>
        <v>2575</v>
      </c>
      <c r="K21" s="227">
        <v>0.02</v>
      </c>
      <c r="L21" s="231">
        <f t="shared" si="1"/>
        <v>2060</v>
      </c>
      <c r="M21" s="462">
        <v>1.4999999999999999E-2</v>
      </c>
      <c r="N21" s="231">
        <f t="shared" si="2"/>
        <v>1545</v>
      </c>
      <c r="O21" s="231">
        <f t="shared" si="3"/>
        <v>6180</v>
      </c>
      <c r="P21" s="231">
        <f t="shared" si="4"/>
        <v>96820</v>
      </c>
    </row>
    <row r="22" spans="1:16" s="229" customFormat="1" ht="126" x14ac:dyDescent="0.2">
      <c r="A22" s="225"/>
      <c r="B22" s="225" t="s">
        <v>3969</v>
      </c>
      <c r="C22" s="225" t="s">
        <v>3970</v>
      </c>
      <c r="D22" s="336" t="s">
        <v>3971</v>
      </c>
      <c r="E22" s="231">
        <v>210100</v>
      </c>
      <c r="F22" s="460">
        <v>0.16</v>
      </c>
      <c r="G22" s="231">
        <f>+E22*F22</f>
        <v>33616</v>
      </c>
      <c r="H22" s="231">
        <v>0</v>
      </c>
      <c r="I22" s="227">
        <v>0.08</v>
      </c>
      <c r="J22" s="231">
        <f t="shared" si="0"/>
        <v>16808</v>
      </c>
      <c r="K22" s="227">
        <v>0.05</v>
      </c>
      <c r="L22" s="231">
        <f t="shared" si="1"/>
        <v>10505</v>
      </c>
      <c r="M22" s="227">
        <v>0.03</v>
      </c>
      <c r="N22" s="231">
        <f t="shared" si="2"/>
        <v>6303</v>
      </c>
      <c r="O22" s="231">
        <f t="shared" si="3"/>
        <v>33616</v>
      </c>
      <c r="P22" s="231">
        <f t="shared" si="4"/>
        <v>176484</v>
      </c>
    </row>
    <row r="23" spans="1:16" s="229" customFormat="1" ht="105" x14ac:dyDescent="0.2">
      <c r="A23" s="225"/>
      <c r="B23" s="225" t="s">
        <v>3969</v>
      </c>
      <c r="C23" s="225" t="s">
        <v>3972</v>
      </c>
      <c r="D23" s="336" t="s">
        <v>3973</v>
      </c>
      <c r="E23" s="231">
        <v>367100</v>
      </c>
      <c r="F23" s="460">
        <v>0.06</v>
      </c>
      <c r="G23" s="231">
        <v>0</v>
      </c>
      <c r="H23" s="231">
        <f>+E23*F23</f>
        <v>22026</v>
      </c>
      <c r="I23" s="462">
        <v>2.5000000000000001E-2</v>
      </c>
      <c r="J23" s="231">
        <f t="shared" si="0"/>
        <v>9177.5</v>
      </c>
      <c r="K23" s="227">
        <v>0.02</v>
      </c>
      <c r="L23" s="231">
        <f t="shared" si="1"/>
        <v>7342</v>
      </c>
      <c r="M23" s="462">
        <v>1.4999999999999999E-2</v>
      </c>
      <c r="N23" s="231">
        <f t="shared" si="2"/>
        <v>5506.5</v>
      </c>
      <c r="O23" s="231">
        <f t="shared" si="3"/>
        <v>22026</v>
      </c>
      <c r="P23" s="231">
        <f t="shared" si="4"/>
        <v>345074</v>
      </c>
    </row>
    <row r="24" spans="1:16" s="229" customFormat="1" ht="126" x14ac:dyDescent="0.2">
      <c r="A24" s="225"/>
      <c r="B24" s="225" t="s">
        <v>3974</v>
      </c>
      <c r="C24" s="225" t="s">
        <v>3975</v>
      </c>
      <c r="D24" s="336" t="s">
        <v>3976</v>
      </c>
      <c r="E24" s="231">
        <v>28000</v>
      </c>
      <c r="F24" s="460">
        <v>0.16</v>
      </c>
      <c r="G24" s="231">
        <f>+E24*F24</f>
        <v>4480</v>
      </c>
      <c r="H24" s="231">
        <v>0</v>
      </c>
      <c r="I24" s="227">
        <v>0.08</v>
      </c>
      <c r="J24" s="231">
        <f t="shared" si="0"/>
        <v>2240</v>
      </c>
      <c r="K24" s="227">
        <v>0.05</v>
      </c>
      <c r="L24" s="231">
        <f t="shared" si="1"/>
        <v>1400</v>
      </c>
      <c r="M24" s="227">
        <v>0.03</v>
      </c>
      <c r="N24" s="231">
        <f t="shared" si="2"/>
        <v>840</v>
      </c>
      <c r="O24" s="231">
        <f t="shared" si="3"/>
        <v>4480</v>
      </c>
      <c r="P24" s="231">
        <f t="shared" si="4"/>
        <v>23520</v>
      </c>
    </row>
    <row r="25" spans="1:16" s="229" customFormat="1" ht="105" x14ac:dyDescent="0.2">
      <c r="A25" s="225"/>
      <c r="B25" s="225" t="s">
        <v>4007</v>
      </c>
      <c r="C25" s="225" t="s">
        <v>4008</v>
      </c>
      <c r="D25" s="336" t="s">
        <v>4009</v>
      </c>
      <c r="E25" s="231">
        <v>30000</v>
      </c>
      <c r="F25" s="460">
        <v>0.06</v>
      </c>
      <c r="G25" s="231">
        <v>0</v>
      </c>
      <c r="H25" s="231">
        <f>+E25*F25</f>
        <v>1800</v>
      </c>
      <c r="I25" s="462">
        <v>2.5000000000000001E-2</v>
      </c>
      <c r="J25" s="231">
        <f t="shared" si="0"/>
        <v>750</v>
      </c>
      <c r="K25" s="227">
        <v>0.02</v>
      </c>
      <c r="L25" s="231">
        <f t="shared" si="1"/>
        <v>600</v>
      </c>
      <c r="M25" s="462">
        <v>1.4999999999999999E-2</v>
      </c>
      <c r="N25" s="231">
        <f t="shared" si="2"/>
        <v>450</v>
      </c>
      <c r="O25" s="231">
        <f t="shared" si="3"/>
        <v>1800</v>
      </c>
      <c r="P25" s="231">
        <f t="shared" si="4"/>
        <v>28200</v>
      </c>
    </row>
    <row r="26" spans="1:16" s="229" customFormat="1" ht="126" x14ac:dyDescent="0.2">
      <c r="A26" s="225"/>
      <c r="B26" s="225" t="s">
        <v>4010</v>
      </c>
      <c r="C26" s="225" t="s">
        <v>4011</v>
      </c>
      <c r="D26" s="336" t="s">
        <v>4012</v>
      </c>
      <c r="E26" s="231">
        <v>8000</v>
      </c>
      <c r="F26" s="460">
        <v>0.06</v>
      </c>
      <c r="G26" s="231">
        <v>0</v>
      </c>
      <c r="H26" s="231">
        <f>+E26*F26</f>
        <v>480</v>
      </c>
      <c r="I26" s="462">
        <v>2.5000000000000001E-2</v>
      </c>
      <c r="J26" s="231">
        <f t="shared" si="0"/>
        <v>200</v>
      </c>
      <c r="K26" s="227">
        <v>0.02</v>
      </c>
      <c r="L26" s="231">
        <f t="shared" si="1"/>
        <v>160</v>
      </c>
      <c r="M26" s="462">
        <v>1.4999999999999999E-2</v>
      </c>
      <c r="N26" s="231">
        <f t="shared" si="2"/>
        <v>120</v>
      </c>
      <c r="O26" s="231">
        <f t="shared" si="3"/>
        <v>480</v>
      </c>
      <c r="P26" s="231">
        <f t="shared" si="4"/>
        <v>7520</v>
      </c>
    </row>
    <row r="27" spans="1:16" s="229" customFormat="1" ht="105" x14ac:dyDescent="0.2">
      <c r="A27" s="225"/>
      <c r="B27" s="225" t="s">
        <v>4010</v>
      </c>
      <c r="C27" s="225" t="s">
        <v>4013</v>
      </c>
      <c r="D27" s="336" t="s">
        <v>4014</v>
      </c>
      <c r="E27" s="231">
        <v>2400</v>
      </c>
      <c r="F27" s="460">
        <v>0.06</v>
      </c>
      <c r="G27" s="231">
        <v>0</v>
      </c>
      <c r="H27" s="231">
        <f>+E27*F27</f>
        <v>144</v>
      </c>
      <c r="I27" s="462">
        <v>2.5000000000000001E-2</v>
      </c>
      <c r="J27" s="231">
        <f t="shared" si="0"/>
        <v>60</v>
      </c>
      <c r="K27" s="227">
        <v>0.02</v>
      </c>
      <c r="L27" s="231">
        <f t="shared" si="1"/>
        <v>48</v>
      </c>
      <c r="M27" s="462">
        <v>1.4999999999999999E-2</v>
      </c>
      <c r="N27" s="231">
        <f t="shared" si="2"/>
        <v>36</v>
      </c>
      <c r="O27" s="231">
        <f t="shared" si="3"/>
        <v>144</v>
      </c>
      <c r="P27" s="231">
        <f t="shared" si="4"/>
        <v>2256</v>
      </c>
    </row>
    <row r="28" spans="1:16" s="229" customFormat="1" ht="126" x14ac:dyDescent="0.2">
      <c r="A28" s="225"/>
      <c r="B28" s="225" t="s">
        <v>4010</v>
      </c>
      <c r="C28" s="225" t="s">
        <v>4015</v>
      </c>
      <c r="D28" s="336" t="s">
        <v>4016</v>
      </c>
      <c r="E28" s="231">
        <v>8000</v>
      </c>
      <c r="F28" s="460">
        <v>0.06</v>
      </c>
      <c r="G28" s="231">
        <v>0</v>
      </c>
      <c r="H28" s="231">
        <f>+E28*F28</f>
        <v>480</v>
      </c>
      <c r="I28" s="462">
        <v>2.5000000000000001E-2</v>
      </c>
      <c r="J28" s="231">
        <f t="shared" si="0"/>
        <v>200</v>
      </c>
      <c r="K28" s="227">
        <v>0.02</v>
      </c>
      <c r="L28" s="231">
        <f t="shared" si="1"/>
        <v>160</v>
      </c>
      <c r="M28" s="462">
        <v>1.4999999999999999E-2</v>
      </c>
      <c r="N28" s="231">
        <f t="shared" si="2"/>
        <v>120</v>
      </c>
      <c r="O28" s="231">
        <f t="shared" si="3"/>
        <v>480</v>
      </c>
      <c r="P28" s="231">
        <f t="shared" si="4"/>
        <v>7520</v>
      </c>
    </row>
    <row r="29" spans="1:16" s="229" customFormat="1" ht="105" x14ac:dyDescent="0.2">
      <c r="A29" s="225"/>
      <c r="B29" s="225" t="s">
        <v>4017</v>
      </c>
      <c r="C29" s="225" t="s">
        <v>4018</v>
      </c>
      <c r="D29" s="336" t="s">
        <v>4019</v>
      </c>
      <c r="E29" s="231">
        <v>7400</v>
      </c>
      <c r="F29" s="460">
        <v>0.06</v>
      </c>
      <c r="G29" s="231">
        <v>0</v>
      </c>
      <c r="H29" s="231">
        <f>+E29*F29</f>
        <v>444</v>
      </c>
      <c r="I29" s="462">
        <v>2.5000000000000001E-2</v>
      </c>
      <c r="J29" s="231">
        <f t="shared" si="0"/>
        <v>185</v>
      </c>
      <c r="K29" s="227">
        <v>0.02</v>
      </c>
      <c r="L29" s="231">
        <f t="shared" si="1"/>
        <v>148</v>
      </c>
      <c r="M29" s="462">
        <v>1.4999999999999999E-2</v>
      </c>
      <c r="N29" s="231">
        <f t="shared" si="2"/>
        <v>111</v>
      </c>
      <c r="O29" s="231">
        <f t="shared" si="3"/>
        <v>444</v>
      </c>
      <c r="P29" s="231">
        <f t="shared" si="4"/>
        <v>6956</v>
      </c>
    </row>
    <row r="30" spans="1:16" s="229" customFormat="1" ht="84" x14ac:dyDescent="0.2">
      <c r="A30" s="225"/>
      <c r="B30" s="225" t="s">
        <v>4020</v>
      </c>
      <c r="C30" s="225" t="s">
        <v>4021</v>
      </c>
      <c r="D30" s="336" t="s">
        <v>4022</v>
      </c>
      <c r="E30" s="231">
        <v>173940</v>
      </c>
      <c r="F30" s="460">
        <v>0.16</v>
      </c>
      <c r="G30" s="231">
        <f>+E30*F30</f>
        <v>27830.400000000001</v>
      </c>
      <c r="H30" s="231">
        <v>0</v>
      </c>
      <c r="I30" s="227">
        <v>0.08</v>
      </c>
      <c r="J30" s="231">
        <f t="shared" si="0"/>
        <v>13915.2</v>
      </c>
      <c r="K30" s="227">
        <v>0.05</v>
      </c>
      <c r="L30" s="231">
        <f t="shared" si="1"/>
        <v>8697</v>
      </c>
      <c r="M30" s="227">
        <v>0.03</v>
      </c>
      <c r="N30" s="231">
        <f t="shared" si="2"/>
        <v>5218.2</v>
      </c>
      <c r="O30" s="231">
        <f t="shared" si="3"/>
        <v>27830.400000000001</v>
      </c>
      <c r="P30" s="231">
        <f t="shared" si="4"/>
        <v>146109.6</v>
      </c>
    </row>
    <row r="31" spans="1:16" s="229" customFormat="1" ht="168" x14ac:dyDescent="0.2">
      <c r="A31" s="225"/>
      <c r="B31" s="225" t="s">
        <v>4075</v>
      </c>
      <c r="C31" s="225" t="s">
        <v>4076</v>
      </c>
      <c r="D31" s="336" t="s">
        <v>4077</v>
      </c>
      <c r="E31" s="231">
        <v>326000</v>
      </c>
      <c r="F31" s="460">
        <v>0.06</v>
      </c>
      <c r="G31" s="231">
        <v>0</v>
      </c>
      <c r="H31" s="231">
        <f>+E31*F31</f>
        <v>19560</v>
      </c>
      <c r="I31" s="462">
        <v>2.5000000000000001E-2</v>
      </c>
      <c r="J31" s="231">
        <f t="shared" si="0"/>
        <v>8150</v>
      </c>
      <c r="K31" s="227">
        <v>0.02</v>
      </c>
      <c r="L31" s="231">
        <f t="shared" si="1"/>
        <v>6520</v>
      </c>
      <c r="M31" s="462">
        <v>1.4999999999999999E-2</v>
      </c>
      <c r="N31" s="231">
        <f t="shared" si="2"/>
        <v>4890</v>
      </c>
      <c r="O31" s="231">
        <f t="shared" si="3"/>
        <v>19560</v>
      </c>
      <c r="P31" s="231">
        <f t="shared" si="4"/>
        <v>306440</v>
      </c>
    </row>
    <row r="32" spans="1:16" s="229" customFormat="1" ht="168" x14ac:dyDescent="0.2">
      <c r="A32" s="225"/>
      <c r="B32" s="225" t="s">
        <v>4078</v>
      </c>
      <c r="C32" s="225" t="s">
        <v>4079</v>
      </c>
      <c r="D32" s="336" t="s">
        <v>4080</v>
      </c>
      <c r="E32" s="231">
        <v>156000</v>
      </c>
      <c r="F32" s="460">
        <v>0.06</v>
      </c>
      <c r="G32" s="231">
        <v>0</v>
      </c>
      <c r="H32" s="231">
        <f>+E32*F32</f>
        <v>9360</v>
      </c>
      <c r="I32" s="462">
        <v>2.5000000000000001E-2</v>
      </c>
      <c r="J32" s="231">
        <f t="shared" si="0"/>
        <v>3900</v>
      </c>
      <c r="K32" s="227">
        <v>0.02</v>
      </c>
      <c r="L32" s="231">
        <f t="shared" si="1"/>
        <v>3120</v>
      </c>
      <c r="M32" s="462">
        <v>1.4999999999999999E-2</v>
      </c>
      <c r="N32" s="231">
        <f t="shared" si="2"/>
        <v>2340</v>
      </c>
      <c r="O32" s="231">
        <f t="shared" si="3"/>
        <v>9360</v>
      </c>
      <c r="P32" s="231">
        <f t="shared" si="4"/>
        <v>146640</v>
      </c>
    </row>
    <row r="33" spans="1:19" s="229" customFormat="1" ht="147" x14ac:dyDescent="0.2">
      <c r="A33" s="225"/>
      <c r="B33" s="225" t="s">
        <v>4078</v>
      </c>
      <c r="C33" s="225" t="s">
        <v>4081</v>
      </c>
      <c r="D33" s="336" t="s">
        <v>4082</v>
      </c>
      <c r="E33" s="231">
        <v>188000</v>
      </c>
      <c r="F33" s="460">
        <v>0.06</v>
      </c>
      <c r="G33" s="231">
        <v>0</v>
      </c>
      <c r="H33" s="231">
        <f>+E33*F33</f>
        <v>11280</v>
      </c>
      <c r="I33" s="462">
        <v>2.5000000000000001E-2</v>
      </c>
      <c r="J33" s="231">
        <f t="shared" si="0"/>
        <v>4700</v>
      </c>
      <c r="K33" s="227">
        <v>0.02</v>
      </c>
      <c r="L33" s="231">
        <f t="shared" si="1"/>
        <v>3760</v>
      </c>
      <c r="M33" s="462">
        <v>1.4999999999999999E-2</v>
      </c>
      <c r="N33" s="231">
        <f t="shared" si="2"/>
        <v>2820</v>
      </c>
      <c r="O33" s="231">
        <f t="shared" si="3"/>
        <v>11280</v>
      </c>
      <c r="P33" s="231">
        <f t="shared" si="4"/>
        <v>176720</v>
      </c>
    </row>
    <row r="34" spans="1:19" s="229" customFormat="1" ht="105" x14ac:dyDescent="0.2">
      <c r="A34" s="225"/>
      <c r="B34" s="225" t="s">
        <v>4083</v>
      </c>
      <c r="C34" s="225" t="s">
        <v>4084</v>
      </c>
      <c r="D34" s="336" t="s">
        <v>4085</v>
      </c>
      <c r="E34" s="231">
        <v>100000</v>
      </c>
      <c r="F34" s="460">
        <v>0.06</v>
      </c>
      <c r="G34" s="231">
        <v>0</v>
      </c>
      <c r="H34" s="231">
        <f>+E34*F34</f>
        <v>6000</v>
      </c>
      <c r="I34" s="462">
        <v>2.5000000000000001E-2</v>
      </c>
      <c r="J34" s="231">
        <f t="shared" si="0"/>
        <v>2500</v>
      </c>
      <c r="K34" s="227">
        <v>0.02</v>
      </c>
      <c r="L34" s="231">
        <f t="shared" si="1"/>
        <v>2000</v>
      </c>
      <c r="M34" s="462">
        <v>1.4999999999999999E-2</v>
      </c>
      <c r="N34" s="231">
        <f t="shared" si="2"/>
        <v>1500</v>
      </c>
      <c r="O34" s="231">
        <f t="shared" si="3"/>
        <v>6000</v>
      </c>
      <c r="P34" s="231">
        <f t="shared" si="4"/>
        <v>94000</v>
      </c>
    </row>
    <row r="35" spans="1:19" s="675" customFormat="1" ht="126" x14ac:dyDescent="0.2">
      <c r="A35" s="669"/>
      <c r="B35" s="669" t="s">
        <v>4083</v>
      </c>
      <c r="C35" s="669" t="s">
        <v>4086</v>
      </c>
      <c r="D35" s="670" t="s">
        <v>4087</v>
      </c>
      <c r="E35" s="671">
        <v>25500</v>
      </c>
      <c r="F35" s="672">
        <v>0.16</v>
      </c>
      <c r="G35" s="671">
        <f>+E35*F35</f>
        <v>4080</v>
      </c>
      <c r="H35" s="671">
        <v>0</v>
      </c>
      <c r="I35" s="673">
        <v>0.08</v>
      </c>
      <c r="J35" s="671">
        <f t="shared" si="0"/>
        <v>2040</v>
      </c>
      <c r="K35" s="673">
        <v>0.05</v>
      </c>
      <c r="L35" s="671">
        <f t="shared" si="1"/>
        <v>1275</v>
      </c>
      <c r="M35" s="673">
        <v>0.03</v>
      </c>
      <c r="N35" s="671">
        <f t="shared" si="2"/>
        <v>765</v>
      </c>
      <c r="O35" s="671">
        <f t="shared" si="3"/>
        <v>4080</v>
      </c>
      <c r="P35" s="671">
        <f t="shared" si="4"/>
        <v>21420</v>
      </c>
    </row>
    <row r="36" spans="1:19" s="675" customFormat="1" ht="21" x14ac:dyDescent="0.2">
      <c r="A36" s="669"/>
      <c r="B36" s="669" t="s">
        <v>4083</v>
      </c>
      <c r="C36" s="669" t="s">
        <v>4088</v>
      </c>
      <c r="D36" s="670" t="s">
        <v>4089</v>
      </c>
      <c r="E36" s="671">
        <v>-25500</v>
      </c>
      <c r="F36" s="672">
        <v>0.16</v>
      </c>
      <c r="G36" s="671">
        <f>+E36*F36</f>
        <v>-4080</v>
      </c>
      <c r="H36" s="671">
        <v>0</v>
      </c>
      <c r="I36" s="673">
        <v>0.08</v>
      </c>
      <c r="J36" s="671">
        <f t="shared" si="0"/>
        <v>-2040</v>
      </c>
      <c r="K36" s="673">
        <v>0.05</v>
      </c>
      <c r="L36" s="671">
        <f t="shared" si="1"/>
        <v>-1275</v>
      </c>
      <c r="M36" s="673">
        <v>0.03</v>
      </c>
      <c r="N36" s="671">
        <f t="shared" si="2"/>
        <v>-765</v>
      </c>
      <c r="O36" s="671">
        <f t="shared" si="3"/>
        <v>-4080</v>
      </c>
      <c r="P36" s="671">
        <f t="shared" si="4"/>
        <v>-21420</v>
      </c>
    </row>
    <row r="37" spans="1:19" s="229" customFormat="1" ht="126" x14ac:dyDescent="0.2">
      <c r="A37" s="225"/>
      <c r="B37" s="225" t="s">
        <v>4083</v>
      </c>
      <c r="C37" s="225" t="s">
        <v>4090</v>
      </c>
      <c r="D37" s="336" t="s">
        <v>4091</v>
      </c>
      <c r="E37" s="231">
        <v>22500</v>
      </c>
      <c r="F37" s="460">
        <v>0.16</v>
      </c>
      <c r="G37" s="231">
        <f>+E37*F37</f>
        <v>3600</v>
      </c>
      <c r="H37" s="231">
        <v>0</v>
      </c>
      <c r="I37" s="227">
        <v>0.08</v>
      </c>
      <c r="J37" s="231">
        <f t="shared" si="0"/>
        <v>1800</v>
      </c>
      <c r="K37" s="227">
        <v>0.05</v>
      </c>
      <c r="L37" s="231">
        <f t="shared" si="1"/>
        <v>1125</v>
      </c>
      <c r="M37" s="227">
        <v>0.03</v>
      </c>
      <c r="N37" s="231">
        <f t="shared" si="2"/>
        <v>675</v>
      </c>
      <c r="O37" s="231">
        <f t="shared" si="3"/>
        <v>3600</v>
      </c>
      <c r="P37" s="231">
        <f t="shared" si="4"/>
        <v>18900</v>
      </c>
    </row>
    <row r="38" spans="1:19" s="229" customFormat="1" ht="168" x14ac:dyDescent="0.2">
      <c r="A38" s="225"/>
      <c r="B38" s="225" t="s">
        <v>4142</v>
      </c>
      <c r="C38" s="225" t="s">
        <v>4143</v>
      </c>
      <c r="D38" s="336" t="s">
        <v>4144</v>
      </c>
      <c r="E38" s="231">
        <v>88000</v>
      </c>
      <c r="F38" s="460">
        <v>0.06</v>
      </c>
      <c r="G38" s="231">
        <v>0</v>
      </c>
      <c r="H38" s="231">
        <f>+E38*F38</f>
        <v>5280</v>
      </c>
      <c r="I38" s="462">
        <v>2.5000000000000001E-2</v>
      </c>
      <c r="J38" s="231">
        <f>E38*I38</f>
        <v>2200</v>
      </c>
      <c r="K38" s="227">
        <v>0.02</v>
      </c>
      <c r="L38" s="231">
        <f>+E38*K38</f>
        <v>1760</v>
      </c>
      <c r="M38" s="462">
        <v>1.4999999999999999E-2</v>
      </c>
      <c r="N38" s="231">
        <f>+E38*M38</f>
        <v>1320</v>
      </c>
      <c r="O38" s="231">
        <f>SUM(J38+L38+N38)</f>
        <v>5280</v>
      </c>
      <c r="P38" s="231">
        <f>+E38-O38</f>
        <v>82720</v>
      </c>
    </row>
    <row r="39" spans="1:19" s="229" customFormat="1" ht="105" x14ac:dyDescent="0.2">
      <c r="A39" s="225"/>
      <c r="B39" s="225" t="s">
        <v>4145</v>
      </c>
      <c r="C39" s="225" t="s">
        <v>4146</v>
      </c>
      <c r="D39" s="336" t="s">
        <v>4147</v>
      </c>
      <c r="E39" s="231">
        <v>8000</v>
      </c>
      <c r="F39" s="460">
        <v>0.06</v>
      </c>
      <c r="G39" s="231">
        <v>0</v>
      </c>
      <c r="H39" s="231">
        <f>+E39*F39</f>
        <v>480</v>
      </c>
      <c r="I39" s="462">
        <v>2.5000000000000001E-2</v>
      </c>
      <c r="J39" s="231">
        <f>E39*I39</f>
        <v>200</v>
      </c>
      <c r="K39" s="227">
        <v>0.02</v>
      </c>
      <c r="L39" s="231">
        <f>+E39*K39</f>
        <v>160</v>
      </c>
      <c r="M39" s="462">
        <v>1.4999999999999999E-2</v>
      </c>
      <c r="N39" s="231">
        <f>+E39*M39</f>
        <v>120</v>
      </c>
      <c r="O39" s="231">
        <f>SUM(J39+L39+N39)</f>
        <v>480</v>
      </c>
      <c r="P39" s="231">
        <f>+E39-O39</f>
        <v>7520</v>
      </c>
    </row>
    <row r="40" spans="1:19" s="229" customFormat="1" ht="147" x14ac:dyDescent="0.2">
      <c r="A40" s="225"/>
      <c r="B40" s="225" t="s">
        <v>4148</v>
      </c>
      <c r="C40" s="225" t="s">
        <v>4149</v>
      </c>
      <c r="D40" s="336" t="s">
        <v>4150</v>
      </c>
      <c r="E40" s="231">
        <v>80000</v>
      </c>
      <c r="F40" s="460">
        <v>0.06</v>
      </c>
      <c r="G40" s="231">
        <v>0</v>
      </c>
      <c r="H40" s="231">
        <f>+E40*F40</f>
        <v>4800</v>
      </c>
      <c r="I40" s="462">
        <v>2.5000000000000001E-2</v>
      </c>
      <c r="J40" s="231">
        <f>E40*I40</f>
        <v>2000</v>
      </c>
      <c r="K40" s="227">
        <v>0.02</v>
      </c>
      <c r="L40" s="231">
        <f>+E40*K40</f>
        <v>1600</v>
      </c>
      <c r="M40" s="462">
        <v>1.4999999999999999E-2</v>
      </c>
      <c r="N40" s="231">
        <f>+E40*M40</f>
        <v>1200</v>
      </c>
      <c r="O40" s="231">
        <f>SUM(J40+L40+N40)</f>
        <v>4800</v>
      </c>
      <c r="P40" s="231">
        <f>+E40-O40</f>
        <v>75200</v>
      </c>
    </row>
    <row r="41" spans="1:19" s="229" customFormat="1" ht="84" x14ac:dyDescent="0.2">
      <c r="A41" s="225"/>
      <c r="B41" s="225" t="s">
        <v>4148</v>
      </c>
      <c r="C41" s="225" t="s">
        <v>4151</v>
      </c>
      <c r="D41" s="336" t="s">
        <v>4152</v>
      </c>
      <c r="E41" s="231">
        <v>7000</v>
      </c>
      <c r="F41" s="460">
        <v>0.16</v>
      </c>
      <c r="G41" s="231">
        <f>+E41*F41</f>
        <v>1120</v>
      </c>
      <c r="H41" s="231">
        <v>0</v>
      </c>
      <c r="I41" s="227">
        <v>0.08</v>
      </c>
      <c r="J41" s="231">
        <f>E41*I41</f>
        <v>560</v>
      </c>
      <c r="K41" s="227">
        <v>0.05</v>
      </c>
      <c r="L41" s="231">
        <f>+E41*K41</f>
        <v>350</v>
      </c>
      <c r="M41" s="227">
        <v>0.03</v>
      </c>
      <c r="N41" s="231">
        <f>+E41*M41</f>
        <v>210</v>
      </c>
      <c r="O41" s="231">
        <f>SUM(J41+L41+N41)</f>
        <v>1120</v>
      </c>
      <c r="P41" s="231">
        <f>+E41-O41</f>
        <v>5880</v>
      </c>
    </row>
    <row r="42" spans="1:19" s="229" customFormat="1" ht="147" x14ac:dyDescent="0.2">
      <c r="A42" s="225"/>
      <c r="B42" s="225" t="s">
        <v>4153</v>
      </c>
      <c r="C42" s="225" t="s">
        <v>4154</v>
      </c>
      <c r="D42" s="336" t="s">
        <v>4155</v>
      </c>
      <c r="E42" s="231">
        <v>16800</v>
      </c>
      <c r="F42" s="460">
        <v>0.06</v>
      </c>
      <c r="G42" s="231">
        <v>0</v>
      </c>
      <c r="H42" s="231">
        <f>+E42*F42</f>
        <v>1008</v>
      </c>
      <c r="I42" s="462">
        <v>2.5000000000000001E-2</v>
      </c>
      <c r="J42" s="231">
        <f>E42*I42</f>
        <v>420</v>
      </c>
      <c r="K42" s="227">
        <v>0.02</v>
      </c>
      <c r="L42" s="231">
        <f>+E42*K42</f>
        <v>336</v>
      </c>
      <c r="M42" s="462">
        <v>1.4999999999999999E-2</v>
      </c>
      <c r="N42" s="231">
        <f>+E42*M42</f>
        <v>252</v>
      </c>
      <c r="O42" s="231">
        <f>SUM(J42+L42+N42)</f>
        <v>1008</v>
      </c>
      <c r="P42" s="231">
        <f>+E42-O42</f>
        <v>15792</v>
      </c>
    </row>
    <row r="43" spans="1:19" s="447" customFormat="1" ht="23.25" x14ac:dyDescent="0.2">
      <c r="A43" s="220"/>
      <c r="B43" s="220"/>
      <c r="C43" s="220"/>
      <c r="D43" s="335"/>
      <c r="E43" s="221"/>
      <c r="F43" s="461"/>
      <c r="G43" s="231"/>
      <c r="H43" s="231"/>
      <c r="I43" s="227"/>
      <c r="J43" s="231"/>
      <c r="K43" s="227"/>
      <c r="L43" s="231"/>
      <c r="M43" s="227"/>
      <c r="N43" s="231"/>
      <c r="O43" s="231"/>
      <c r="P43" s="231"/>
      <c r="Q43" s="86"/>
    </row>
    <row r="44" spans="1:19" s="688" customFormat="1" ht="21.75" x14ac:dyDescent="0.2">
      <c r="A44" s="869" t="s">
        <v>1716</v>
      </c>
      <c r="B44" s="869"/>
      <c r="C44" s="869"/>
      <c r="D44" s="869"/>
      <c r="E44" s="686">
        <f>SUM(E11:E43)</f>
        <v>2641440</v>
      </c>
      <c r="F44" s="686"/>
      <c r="G44" s="686">
        <f>SUM(G11:G43)</f>
        <v>96166.399999999994</v>
      </c>
      <c r="H44" s="686">
        <f>SUM(H11:H43)</f>
        <v>122424</v>
      </c>
      <c r="I44" s="686"/>
      <c r="J44" s="686">
        <f>SUM(J11:J43)</f>
        <v>99093.2</v>
      </c>
      <c r="K44" s="686"/>
      <c r="L44" s="686">
        <f>SUM(L11:L43)</f>
        <v>70860</v>
      </c>
      <c r="M44" s="686"/>
      <c r="N44" s="686">
        <f>SUM(N11:N43)</f>
        <v>48637.2</v>
      </c>
      <c r="O44" s="686">
        <f>SUM(O11:O43)</f>
        <v>218590.4</v>
      </c>
      <c r="P44" s="686">
        <f>SUM(P11:P43)</f>
        <v>2422849.6</v>
      </c>
      <c r="Q44" s="687"/>
    </row>
    <row r="45" spans="1:19" s="447" customFormat="1" ht="23.25" x14ac:dyDescent="0.2">
      <c r="A45" s="681" t="s">
        <v>185</v>
      </c>
      <c r="B45" s="681"/>
      <c r="C45" s="681"/>
      <c r="D45" s="682"/>
      <c r="E45" s="689"/>
      <c r="F45" s="690"/>
      <c r="G45" s="691"/>
      <c r="H45" s="691"/>
      <c r="I45" s="692"/>
      <c r="J45" s="691"/>
      <c r="K45" s="692"/>
      <c r="L45" s="691"/>
      <c r="M45" s="692"/>
      <c r="N45" s="691"/>
      <c r="O45" s="691"/>
      <c r="P45" s="691"/>
      <c r="Q45" s="693"/>
    </row>
    <row r="46" spans="1:19" s="447" customFormat="1" ht="105" x14ac:dyDescent="0.2">
      <c r="A46" s="225"/>
      <c r="B46" s="225" t="s">
        <v>3630</v>
      </c>
      <c r="C46" s="225" t="s">
        <v>3631</v>
      </c>
      <c r="D46" s="336" t="s">
        <v>3632</v>
      </c>
      <c r="E46" s="231">
        <v>190000</v>
      </c>
      <c r="F46" s="460">
        <v>0.06</v>
      </c>
      <c r="G46" s="231">
        <v>0</v>
      </c>
      <c r="H46" s="231">
        <f t="shared" ref="H46:H59" si="5">+E46*F46</f>
        <v>11400</v>
      </c>
      <c r="I46" s="462">
        <v>2.5000000000000001E-2</v>
      </c>
      <c r="J46" s="231">
        <f t="shared" ref="J46:J53" si="6">E46*I46</f>
        <v>4750</v>
      </c>
      <c r="K46" s="227">
        <v>0.02</v>
      </c>
      <c r="L46" s="231">
        <f t="shared" ref="L46:L53" si="7">+E46*K46</f>
        <v>3800</v>
      </c>
      <c r="M46" s="462">
        <v>1.4999999999999999E-2</v>
      </c>
      <c r="N46" s="231">
        <f t="shared" ref="N46:N53" si="8">+E46*M46</f>
        <v>2850</v>
      </c>
      <c r="O46" s="231">
        <f t="shared" ref="O46:O58" si="9">SUM(J46+L46+N46)</f>
        <v>11400</v>
      </c>
      <c r="P46" s="231">
        <f t="shared" ref="P46:P58" si="10">+E46-O46</f>
        <v>178600</v>
      </c>
      <c r="Q46" s="86"/>
      <c r="R46" s="555"/>
      <c r="S46" s="555"/>
    </row>
    <row r="47" spans="1:19" s="224" customFormat="1" ht="105" x14ac:dyDescent="0.2">
      <c r="A47" s="220"/>
      <c r="B47" s="220" t="s">
        <v>3672</v>
      </c>
      <c r="C47" s="220" t="s">
        <v>3673</v>
      </c>
      <c r="D47" s="335" t="s">
        <v>3674</v>
      </c>
      <c r="E47" s="230">
        <v>380000</v>
      </c>
      <c r="F47" s="460">
        <v>0.06</v>
      </c>
      <c r="G47" s="231">
        <v>0</v>
      </c>
      <c r="H47" s="231">
        <f t="shared" si="5"/>
        <v>22800</v>
      </c>
      <c r="I47" s="462">
        <v>2.5000000000000001E-2</v>
      </c>
      <c r="J47" s="231">
        <f t="shared" si="6"/>
        <v>9500</v>
      </c>
      <c r="K47" s="227">
        <v>0.02</v>
      </c>
      <c r="L47" s="231">
        <f t="shared" si="7"/>
        <v>7600</v>
      </c>
      <c r="M47" s="462">
        <v>1.4999999999999999E-2</v>
      </c>
      <c r="N47" s="231">
        <f t="shared" si="8"/>
        <v>5700</v>
      </c>
      <c r="O47" s="231">
        <f t="shared" si="9"/>
        <v>22800</v>
      </c>
      <c r="P47" s="231">
        <f t="shared" si="10"/>
        <v>357200</v>
      </c>
    </row>
    <row r="48" spans="1:19" s="224" customFormat="1" ht="105" x14ac:dyDescent="0.2">
      <c r="A48" s="220"/>
      <c r="B48" s="220" t="s">
        <v>3728</v>
      </c>
      <c r="C48" s="220" t="s">
        <v>3729</v>
      </c>
      <c r="D48" s="335" t="s">
        <v>3730</v>
      </c>
      <c r="E48" s="230">
        <v>285000</v>
      </c>
      <c r="F48" s="460">
        <v>0.06</v>
      </c>
      <c r="G48" s="231">
        <v>0</v>
      </c>
      <c r="H48" s="231">
        <f t="shared" si="5"/>
        <v>17100</v>
      </c>
      <c r="I48" s="462">
        <v>2.5000000000000001E-2</v>
      </c>
      <c r="J48" s="231">
        <f t="shared" si="6"/>
        <v>7125</v>
      </c>
      <c r="K48" s="227">
        <v>0.02</v>
      </c>
      <c r="L48" s="231">
        <f t="shared" si="7"/>
        <v>5700</v>
      </c>
      <c r="M48" s="462">
        <v>1.4999999999999999E-2</v>
      </c>
      <c r="N48" s="231">
        <f t="shared" si="8"/>
        <v>4275</v>
      </c>
      <c r="O48" s="231">
        <f t="shared" si="9"/>
        <v>17100</v>
      </c>
      <c r="P48" s="231">
        <f t="shared" si="10"/>
        <v>267900</v>
      </c>
    </row>
    <row r="49" spans="1:21" s="229" customFormat="1" ht="126" x14ac:dyDescent="0.2">
      <c r="A49" s="225"/>
      <c r="B49" s="225" t="s">
        <v>3977</v>
      </c>
      <c r="C49" s="225" t="s">
        <v>3978</v>
      </c>
      <c r="D49" s="336" t="s">
        <v>3979</v>
      </c>
      <c r="E49" s="231">
        <v>145000</v>
      </c>
      <c r="F49" s="460">
        <v>0.06</v>
      </c>
      <c r="G49" s="231">
        <v>0</v>
      </c>
      <c r="H49" s="231">
        <f t="shared" si="5"/>
        <v>8700</v>
      </c>
      <c r="I49" s="462">
        <v>2.5000000000000001E-2</v>
      </c>
      <c r="J49" s="231">
        <f t="shared" si="6"/>
        <v>3625</v>
      </c>
      <c r="K49" s="227">
        <v>0.02</v>
      </c>
      <c r="L49" s="231">
        <f t="shared" si="7"/>
        <v>2900</v>
      </c>
      <c r="M49" s="462">
        <v>1.4999999999999999E-2</v>
      </c>
      <c r="N49" s="231">
        <f t="shared" si="8"/>
        <v>2175</v>
      </c>
      <c r="O49" s="231">
        <f t="shared" si="9"/>
        <v>8700</v>
      </c>
      <c r="P49" s="231">
        <f t="shared" si="10"/>
        <v>136300</v>
      </c>
    </row>
    <row r="50" spans="1:21" s="675" customFormat="1" ht="105" x14ac:dyDescent="0.2">
      <c r="A50" s="669"/>
      <c r="B50" s="669" t="s">
        <v>4083</v>
      </c>
      <c r="C50" s="669" t="s">
        <v>4092</v>
      </c>
      <c r="D50" s="670" t="s">
        <v>4093</v>
      </c>
      <c r="E50" s="671">
        <v>285000</v>
      </c>
      <c r="F50" s="672">
        <v>0.06</v>
      </c>
      <c r="G50" s="671">
        <v>0</v>
      </c>
      <c r="H50" s="671">
        <f t="shared" si="5"/>
        <v>17100</v>
      </c>
      <c r="I50" s="674">
        <v>2.5000000000000001E-2</v>
      </c>
      <c r="J50" s="671">
        <f t="shared" si="6"/>
        <v>7125</v>
      </c>
      <c r="K50" s="673">
        <v>0.02</v>
      </c>
      <c r="L50" s="671">
        <f t="shared" si="7"/>
        <v>5700</v>
      </c>
      <c r="M50" s="674">
        <v>1.4999999999999999E-2</v>
      </c>
      <c r="N50" s="671">
        <f t="shared" si="8"/>
        <v>4275</v>
      </c>
      <c r="O50" s="671">
        <f t="shared" si="9"/>
        <v>17100</v>
      </c>
      <c r="P50" s="671">
        <f t="shared" si="10"/>
        <v>267900</v>
      </c>
    </row>
    <row r="51" spans="1:21" s="675" customFormat="1" ht="42" x14ac:dyDescent="0.2">
      <c r="A51" s="669"/>
      <c r="B51" s="669" t="s">
        <v>4083</v>
      </c>
      <c r="C51" s="669" t="s">
        <v>4094</v>
      </c>
      <c r="D51" s="670" t="s">
        <v>4095</v>
      </c>
      <c r="E51" s="671">
        <v>-285000</v>
      </c>
      <c r="F51" s="672">
        <v>0.06</v>
      </c>
      <c r="G51" s="671">
        <v>0</v>
      </c>
      <c r="H51" s="671">
        <f t="shared" si="5"/>
        <v>-17100</v>
      </c>
      <c r="I51" s="674">
        <v>2.5000000000000001E-2</v>
      </c>
      <c r="J51" s="671">
        <f t="shared" si="6"/>
        <v>-7125</v>
      </c>
      <c r="K51" s="673">
        <v>0.02</v>
      </c>
      <c r="L51" s="671">
        <f t="shared" si="7"/>
        <v>-5700</v>
      </c>
      <c r="M51" s="674">
        <v>1.4999999999999999E-2</v>
      </c>
      <c r="N51" s="671">
        <f t="shared" si="8"/>
        <v>-4275</v>
      </c>
      <c r="O51" s="671">
        <f t="shared" si="9"/>
        <v>-17100</v>
      </c>
      <c r="P51" s="671">
        <f t="shared" si="10"/>
        <v>-267900</v>
      </c>
    </row>
    <row r="52" spans="1:21" s="229" customFormat="1" ht="105" x14ac:dyDescent="0.2">
      <c r="A52" s="225"/>
      <c r="B52" s="225" t="s">
        <v>4083</v>
      </c>
      <c r="C52" s="225" t="s">
        <v>4096</v>
      </c>
      <c r="D52" s="336" t="s">
        <v>4097</v>
      </c>
      <c r="E52" s="231">
        <v>190000</v>
      </c>
      <c r="F52" s="460">
        <v>0.06</v>
      </c>
      <c r="G52" s="231">
        <v>0</v>
      </c>
      <c r="H52" s="231">
        <f t="shared" si="5"/>
        <v>11400</v>
      </c>
      <c r="I52" s="462">
        <v>2.5000000000000001E-2</v>
      </c>
      <c r="J52" s="231">
        <f t="shared" si="6"/>
        <v>4750</v>
      </c>
      <c r="K52" s="227">
        <v>0.02</v>
      </c>
      <c r="L52" s="231">
        <f t="shared" si="7"/>
        <v>3800</v>
      </c>
      <c r="M52" s="462">
        <v>1.4999999999999999E-2</v>
      </c>
      <c r="N52" s="231">
        <f t="shared" si="8"/>
        <v>2850</v>
      </c>
      <c r="O52" s="231">
        <f t="shared" si="9"/>
        <v>11400</v>
      </c>
      <c r="P52" s="231">
        <f t="shared" si="10"/>
        <v>178600</v>
      </c>
    </row>
    <row r="53" spans="1:21" s="229" customFormat="1" ht="105" x14ac:dyDescent="0.2">
      <c r="A53" s="225"/>
      <c r="B53" s="225" t="s">
        <v>4083</v>
      </c>
      <c r="C53" s="225" t="s">
        <v>4098</v>
      </c>
      <c r="D53" s="336" t="s">
        <v>4099</v>
      </c>
      <c r="E53" s="231">
        <v>95000</v>
      </c>
      <c r="F53" s="460">
        <v>0.06</v>
      </c>
      <c r="G53" s="231">
        <v>0</v>
      </c>
      <c r="H53" s="231">
        <f t="shared" si="5"/>
        <v>5700</v>
      </c>
      <c r="I53" s="462">
        <v>2.5000000000000001E-2</v>
      </c>
      <c r="J53" s="231">
        <f t="shared" si="6"/>
        <v>2375</v>
      </c>
      <c r="K53" s="227">
        <v>0.02</v>
      </c>
      <c r="L53" s="231">
        <f t="shared" si="7"/>
        <v>1900</v>
      </c>
      <c r="M53" s="462">
        <v>1.4999999999999999E-2</v>
      </c>
      <c r="N53" s="231">
        <f t="shared" si="8"/>
        <v>1425</v>
      </c>
      <c r="O53" s="231">
        <f t="shared" si="9"/>
        <v>5700</v>
      </c>
      <c r="P53" s="231">
        <f t="shared" si="10"/>
        <v>89300</v>
      </c>
    </row>
    <row r="54" spans="1:21" s="229" customFormat="1" ht="105" x14ac:dyDescent="0.2">
      <c r="A54" s="225"/>
      <c r="B54" s="225" t="s">
        <v>4156</v>
      </c>
      <c r="C54" s="225" t="s">
        <v>4157</v>
      </c>
      <c r="D54" s="336" t="s">
        <v>4158</v>
      </c>
      <c r="E54" s="231">
        <v>380000</v>
      </c>
      <c r="F54" s="460">
        <v>0.06</v>
      </c>
      <c r="G54" s="231">
        <v>0</v>
      </c>
      <c r="H54" s="231">
        <f t="shared" si="5"/>
        <v>22800</v>
      </c>
      <c r="I54" s="462">
        <v>2.5000000000000001E-2</v>
      </c>
      <c r="J54" s="231">
        <f>E54*I54</f>
        <v>9500</v>
      </c>
      <c r="K54" s="227">
        <v>0.02</v>
      </c>
      <c r="L54" s="231">
        <f>+E54*K54</f>
        <v>7600</v>
      </c>
      <c r="M54" s="462">
        <v>1.4999999999999999E-2</v>
      </c>
      <c r="N54" s="231">
        <f>+E54*M54</f>
        <v>5700</v>
      </c>
      <c r="O54" s="231">
        <f t="shared" si="9"/>
        <v>22800</v>
      </c>
      <c r="P54" s="231">
        <f t="shared" si="10"/>
        <v>357200</v>
      </c>
    </row>
    <row r="55" spans="1:21" s="229" customFormat="1" ht="105" x14ac:dyDescent="0.2">
      <c r="A55" s="225"/>
      <c r="B55" s="225" t="s">
        <v>4156</v>
      </c>
      <c r="C55" s="225" t="s">
        <v>4159</v>
      </c>
      <c r="D55" s="336" t="s">
        <v>4160</v>
      </c>
      <c r="E55" s="231">
        <v>190000</v>
      </c>
      <c r="F55" s="460">
        <v>0.06</v>
      </c>
      <c r="G55" s="231">
        <v>0</v>
      </c>
      <c r="H55" s="231">
        <f t="shared" si="5"/>
        <v>11400</v>
      </c>
      <c r="I55" s="462">
        <v>2.5000000000000001E-2</v>
      </c>
      <c r="J55" s="231">
        <f>E55*I55</f>
        <v>4750</v>
      </c>
      <c r="K55" s="227">
        <v>0.02</v>
      </c>
      <c r="L55" s="231">
        <f>+E55*K55</f>
        <v>3800</v>
      </c>
      <c r="M55" s="462">
        <v>1.4999999999999999E-2</v>
      </c>
      <c r="N55" s="231">
        <f>+E55*M55</f>
        <v>2850</v>
      </c>
      <c r="O55" s="231">
        <f t="shared" si="9"/>
        <v>11400</v>
      </c>
      <c r="P55" s="231">
        <f t="shared" si="10"/>
        <v>178600</v>
      </c>
    </row>
    <row r="56" spans="1:21" s="229" customFormat="1" ht="105" x14ac:dyDescent="0.2">
      <c r="A56" s="225"/>
      <c r="B56" s="225" t="s">
        <v>4161</v>
      </c>
      <c r="C56" s="225" t="s">
        <v>4162</v>
      </c>
      <c r="D56" s="336" t="s">
        <v>4163</v>
      </c>
      <c r="E56" s="231">
        <v>14425</v>
      </c>
      <c r="F56" s="460">
        <v>0.06</v>
      </c>
      <c r="G56" s="231">
        <v>0</v>
      </c>
      <c r="H56" s="231">
        <f t="shared" si="5"/>
        <v>865.5</v>
      </c>
      <c r="I56" s="462">
        <v>2.5000000000000001E-2</v>
      </c>
      <c r="J56" s="231">
        <v>360.62</v>
      </c>
      <c r="K56" s="227">
        <v>0.02</v>
      </c>
      <c r="L56" s="231">
        <v>288.5</v>
      </c>
      <c r="M56" s="462">
        <v>1.4999999999999999E-2</v>
      </c>
      <c r="N56" s="231">
        <v>216.38</v>
      </c>
      <c r="O56" s="231">
        <f t="shared" si="9"/>
        <v>865.5</v>
      </c>
      <c r="P56" s="231">
        <f t="shared" si="10"/>
        <v>13559.5</v>
      </c>
      <c r="U56" s="711"/>
    </row>
    <row r="57" spans="1:21" s="718" customFormat="1" ht="84" x14ac:dyDescent="0.2">
      <c r="A57" s="712"/>
      <c r="B57" s="712" t="s">
        <v>4164</v>
      </c>
      <c r="C57" s="712" t="s">
        <v>4165</v>
      </c>
      <c r="D57" s="713" t="s">
        <v>4166</v>
      </c>
      <c r="E57" s="714">
        <v>215000</v>
      </c>
      <c r="F57" s="715">
        <v>0.06</v>
      </c>
      <c r="G57" s="714">
        <v>0</v>
      </c>
      <c r="H57" s="714">
        <f t="shared" si="5"/>
        <v>12900</v>
      </c>
      <c r="I57" s="716">
        <v>2.5000000000000001E-2</v>
      </c>
      <c r="J57" s="714">
        <f>E57*I57</f>
        <v>5375</v>
      </c>
      <c r="K57" s="717">
        <v>0.02</v>
      </c>
      <c r="L57" s="714">
        <f>+E57*K57</f>
        <v>4300</v>
      </c>
      <c r="M57" s="716">
        <v>1.4999999999999999E-2</v>
      </c>
      <c r="N57" s="714">
        <f>+E57*M57</f>
        <v>3225</v>
      </c>
      <c r="O57" s="714">
        <f t="shared" si="9"/>
        <v>12900</v>
      </c>
      <c r="P57" s="714">
        <f t="shared" si="10"/>
        <v>202100</v>
      </c>
      <c r="R57" s="718" t="s">
        <v>4167</v>
      </c>
    </row>
    <row r="58" spans="1:21" s="718" customFormat="1" ht="84" x14ac:dyDescent="0.2">
      <c r="A58" s="712"/>
      <c r="B58" s="712" t="s">
        <v>4164</v>
      </c>
      <c r="C58" s="712" t="s">
        <v>4168</v>
      </c>
      <c r="D58" s="713" t="s">
        <v>4169</v>
      </c>
      <c r="E58" s="714">
        <v>430000</v>
      </c>
      <c r="F58" s="715">
        <v>0.06</v>
      </c>
      <c r="G58" s="714">
        <v>0</v>
      </c>
      <c r="H58" s="714">
        <f t="shared" si="5"/>
        <v>25800</v>
      </c>
      <c r="I58" s="716">
        <v>2.5000000000000001E-2</v>
      </c>
      <c r="J58" s="714">
        <f>E58*I58</f>
        <v>10750</v>
      </c>
      <c r="K58" s="717">
        <v>0.02</v>
      </c>
      <c r="L58" s="714">
        <f>+E58*K58</f>
        <v>8600</v>
      </c>
      <c r="M58" s="716">
        <v>1.4999999999999999E-2</v>
      </c>
      <c r="N58" s="714">
        <f>+E58*M58</f>
        <v>6450</v>
      </c>
      <c r="O58" s="714">
        <f t="shared" si="9"/>
        <v>25800</v>
      </c>
      <c r="P58" s="714">
        <f t="shared" si="10"/>
        <v>404200</v>
      </c>
      <c r="R58" s="718" t="s">
        <v>4167</v>
      </c>
    </row>
    <row r="59" spans="1:21" s="718" customFormat="1" ht="84" x14ac:dyDescent="0.2">
      <c r="A59" s="712"/>
      <c r="B59" s="712" t="s">
        <v>4164</v>
      </c>
      <c r="C59" s="712" t="s">
        <v>4170</v>
      </c>
      <c r="D59" s="713" t="s">
        <v>4171</v>
      </c>
      <c r="E59" s="714">
        <v>129825</v>
      </c>
      <c r="F59" s="715">
        <v>0.06</v>
      </c>
      <c r="G59" s="714">
        <v>0</v>
      </c>
      <c r="H59" s="714">
        <f t="shared" si="5"/>
        <v>7789.5</v>
      </c>
      <c r="I59" s="716">
        <v>2.5000000000000001E-2</v>
      </c>
      <c r="J59" s="714">
        <v>3245.62</v>
      </c>
      <c r="K59" s="717">
        <v>0.02</v>
      </c>
      <c r="L59" s="714">
        <v>2596.5</v>
      </c>
      <c r="M59" s="716">
        <v>1.4999999999999999E-2</v>
      </c>
      <c r="N59" s="714">
        <v>1947.38</v>
      </c>
      <c r="O59" s="714">
        <f>SUM(J59+L59+N59)</f>
        <v>7789.5</v>
      </c>
      <c r="P59" s="714">
        <f>+E59-O59</f>
        <v>122035.5</v>
      </c>
      <c r="R59" s="718" t="s">
        <v>4167</v>
      </c>
    </row>
    <row r="60" spans="1:21" s="447" customFormat="1" ht="23.25" x14ac:dyDescent="0.2">
      <c r="A60" s="220"/>
      <c r="B60" s="220"/>
      <c r="C60" s="220"/>
      <c r="D60" s="335"/>
      <c r="E60" s="221"/>
      <c r="F60" s="461"/>
      <c r="G60" s="231"/>
      <c r="H60" s="231"/>
      <c r="I60" s="227"/>
      <c r="J60" s="231"/>
      <c r="K60" s="227"/>
      <c r="L60" s="231"/>
      <c r="M60" s="227"/>
      <c r="N60" s="231"/>
      <c r="O60" s="231"/>
      <c r="P60" s="231"/>
      <c r="Q60" s="86"/>
    </row>
    <row r="61" spans="1:21" s="688" customFormat="1" ht="21.75" x14ac:dyDescent="0.2">
      <c r="A61" s="823" t="s">
        <v>1282</v>
      </c>
      <c r="B61" s="824"/>
      <c r="C61" s="824"/>
      <c r="D61" s="825"/>
      <c r="E61" s="686">
        <f>SUM(E46:E60)</f>
        <v>2644250</v>
      </c>
      <c r="F61" s="686"/>
      <c r="G61" s="686">
        <f>SUM(G46:G60)</f>
        <v>0</v>
      </c>
      <c r="H61" s="686">
        <f>SUM(H46:H60)</f>
        <v>158655</v>
      </c>
      <c r="I61" s="686"/>
      <c r="J61" s="686">
        <f>SUM(J46:J60)</f>
        <v>66106.240000000005</v>
      </c>
      <c r="K61" s="686"/>
      <c r="L61" s="686">
        <f>SUM(L46:L60)</f>
        <v>52885</v>
      </c>
      <c r="M61" s="686"/>
      <c r="N61" s="686">
        <f>SUM(N46:N60)</f>
        <v>39663.760000000002</v>
      </c>
      <c r="O61" s="686">
        <f>SUM(O46:O60)</f>
        <v>158655</v>
      </c>
      <c r="P61" s="686">
        <f>SUM(P46:P60)</f>
        <v>2485595</v>
      </c>
      <c r="Q61" s="687"/>
    </row>
    <row r="62" spans="1:21" s="447" customFormat="1" ht="23.25" x14ac:dyDescent="0.2">
      <c r="A62" s="681" t="s">
        <v>205</v>
      </c>
      <c r="B62" s="680"/>
      <c r="C62" s="681"/>
      <c r="D62" s="682"/>
      <c r="E62" s="683"/>
      <c r="F62" s="684"/>
      <c r="G62" s="691"/>
      <c r="H62" s="691"/>
      <c r="I62" s="692"/>
      <c r="J62" s="691"/>
      <c r="K62" s="692"/>
      <c r="L62" s="691"/>
      <c r="M62" s="692"/>
      <c r="N62" s="691"/>
      <c r="O62" s="691"/>
      <c r="P62" s="691"/>
      <c r="Q62" s="693"/>
    </row>
    <row r="63" spans="1:21" s="229" customFormat="1" ht="168" x14ac:dyDescent="0.2">
      <c r="A63" s="225"/>
      <c r="B63" s="225" t="s">
        <v>4078</v>
      </c>
      <c r="C63" s="225" t="s">
        <v>4100</v>
      </c>
      <c r="D63" s="336" t="s">
        <v>4101</v>
      </c>
      <c r="E63" s="231">
        <v>172500</v>
      </c>
      <c r="F63" s="460">
        <v>0.16</v>
      </c>
      <c r="G63" s="231">
        <f>+E63*F63</f>
        <v>27600</v>
      </c>
      <c r="H63" s="231">
        <v>0</v>
      </c>
      <c r="I63" s="227">
        <v>0.08</v>
      </c>
      <c r="J63" s="231">
        <f>E63*I63</f>
        <v>13800</v>
      </c>
      <c r="K63" s="227">
        <v>0.05</v>
      </c>
      <c r="L63" s="231">
        <f>+E63*K63</f>
        <v>8625</v>
      </c>
      <c r="M63" s="227">
        <v>0.03</v>
      </c>
      <c r="N63" s="231">
        <f>+E63*M63</f>
        <v>5175</v>
      </c>
      <c r="O63" s="231">
        <f>SUM(J63+L63+N63)</f>
        <v>27600</v>
      </c>
      <c r="P63" s="231">
        <f>+E63-O63</f>
        <v>144900</v>
      </c>
    </row>
    <row r="64" spans="1:21" s="229" customFormat="1" ht="84" x14ac:dyDescent="0.2">
      <c r="A64" s="225"/>
      <c r="B64" s="225" t="s">
        <v>4172</v>
      </c>
      <c r="C64" s="225" t="s">
        <v>4173</v>
      </c>
      <c r="D64" s="336" t="s">
        <v>4174</v>
      </c>
      <c r="E64" s="231">
        <v>129600</v>
      </c>
      <c r="F64" s="460">
        <v>0.06</v>
      </c>
      <c r="G64" s="231">
        <v>0</v>
      </c>
      <c r="H64" s="231">
        <f>+E64*F64</f>
        <v>7776</v>
      </c>
      <c r="I64" s="462">
        <v>2.5000000000000001E-2</v>
      </c>
      <c r="J64" s="231">
        <f>E64*I64</f>
        <v>3240</v>
      </c>
      <c r="K64" s="227">
        <v>0.02</v>
      </c>
      <c r="L64" s="231">
        <f>+E64*K64</f>
        <v>2592</v>
      </c>
      <c r="M64" s="462">
        <v>1.4999999999999999E-2</v>
      </c>
      <c r="N64" s="231">
        <f>+E64*M64</f>
        <v>1944</v>
      </c>
      <c r="O64" s="231">
        <f>SUM(J64+L64+N64)</f>
        <v>7776</v>
      </c>
      <c r="P64" s="231">
        <f>+E64-O64</f>
        <v>121824</v>
      </c>
    </row>
    <row r="65" spans="1:19" s="718" customFormat="1" ht="63" x14ac:dyDescent="0.2">
      <c r="A65" s="712"/>
      <c r="B65" s="712" t="s">
        <v>4164</v>
      </c>
      <c r="C65" s="712" t="s">
        <v>4175</v>
      </c>
      <c r="D65" s="713" t="s">
        <v>4176</v>
      </c>
      <c r="E65" s="714">
        <v>150000</v>
      </c>
      <c r="F65" s="715">
        <v>0.06</v>
      </c>
      <c r="G65" s="714">
        <v>0</v>
      </c>
      <c r="H65" s="714">
        <f>+E65*F65</f>
        <v>9000</v>
      </c>
      <c r="I65" s="716">
        <v>2.5000000000000001E-2</v>
      </c>
      <c r="J65" s="714">
        <f>E65*I65</f>
        <v>3750</v>
      </c>
      <c r="K65" s="717">
        <v>0.02</v>
      </c>
      <c r="L65" s="714">
        <f>+E65*K65</f>
        <v>3000</v>
      </c>
      <c r="M65" s="716">
        <v>1.4999999999999999E-2</v>
      </c>
      <c r="N65" s="714">
        <f>+E65*M65</f>
        <v>2250</v>
      </c>
      <c r="O65" s="714">
        <f>SUM(J65+L65+N65)</f>
        <v>9000</v>
      </c>
      <c r="P65" s="714">
        <f>+E65-O65</f>
        <v>141000</v>
      </c>
      <c r="R65" s="718" t="s">
        <v>4167</v>
      </c>
    </row>
    <row r="66" spans="1:19" s="463" customFormat="1" ht="23.25" x14ac:dyDescent="0.2">
      <c r="A66" s="225"/>
      <c r="B66" s="225"/>
      <c r="C66" s="225"/>
      <c r="D66" s="336"/>
      <c r="E66" s="231"/>
      <c r="F66" s="461"/>
      <c r="G66" s="231"/>
      <c r="H66" s="231"/>
      <c r="I66" s="462"/>
      <c r="J66" s="231"/>
      <c r="K66" s="227"/>
      <c r="L66" s="231"/>
      <c r="M66" s="462"/>
      <c r="N66" s="231"/>
      <c r="O66" s="231"/>
      <c r="P66" s="231"/>
      <c r="Q66" s="418"/>
    </row>
    <row r="67" spans="1:19" s="688" customFormat="1" ht="21.75" x14ac:dyDescent="0.2">
      <c r="A67" s="869" t="s">
        <v>1734</v>
      </c>
      <c r="B67" s="869"/>
      <c r="C67" s="869"/>
      <c r="D67" s="869"/>
      <c r="E67" s="694">
        <f>SUM(E63:E66)</f>
        <v>452100</v>
      </c>
      <c r="F67" s="694"/>
      <c r="G67" s="694">
        <f>SUM(G63:G66)</f>
        <v>27600</v>
      </c>
      <c r="H67" s="694">
        <f>SUM(H63:H66)</f>
        <v>16776</v>
      </c>
      <c r="I67" s="694"/>
      <c r="J67" s="694">
        <f>SUM(J63:J66)</f>
        <v>20790</v>
      </c>
      <c r="K67" s="694"/>
      <c r="L67" s="694">
        <f>SUM(L63:L66)</f>
        <v>14217</v>
      </c>
      <c r="M67" s="694"/>
      <c r="N67" s="694">
        <f>SUM(N63:N66)</f>
        <v>9369</v>
      </c>
      <c r="O67" s="694">
        <f>SUM(O63:O66)</f>
        <v>44376</v>
      </c>
      <c r="P67" s="694">
        <f>SUM(P63:P66)</f>
        <v>407724</v>
      </c>
      <c r="Q67" s="687"/>
    </row>
    <row r="68" spans="1:19" s="447" customFormat="1" ht="23.25" x14ac:dyDescent="0.2">
      <c r="A68" s="680" t="s">
        <v>218</v>
      </c>
      <c r="B68" s="680"/>
      <c r="C68" s="681"/>
      <c r="D68" s="682"/>
      <c r="E68" s="683"/>
      <c r="F68" s="684"/>
      <c r="G68" s="691"/>
      <c r="H68" s="691"/>
      <c r="I68" s="692"/>
      <c r="J68" s="691"/>
      <c r="K68" s="692"/>
      <c r="L68" s="691"/>
      <c r="M68" s="692"/>
      <c r="N68" s="691"/>
      <c r="O68" s="691"/>
      <c r="P68" s="691"/>
      <c r="Q68" s="693"/>
    </row>
    <row r="69" spans="1:19" s="447" customFormat="1" ht="84" x14ac:dyDescent="0.2">
      <c r="A69" s="225"/>
      <c r="B69" s="225" t="s">
        <v>3589</v>
      </c>
      <c r="C69" s="225" t="s">
        <v>3590</v>
      </c>
      <c r="D69" s="336" t="s">
        <v>3591</v>
      </c>
      <c r="E69" s="226">
        <v>196700</v>
      </c>
      <c r="F69" s="460">
        <v>0.16</v>
      </c>
      <c r="G69" s="231">
        <f t="shared" ref="G69:G80" si="11">+E69*F69</f>
        <v>31472</v>
      </c>
      <c r="H69" s="231">
        <v>0</v>
      </c>
      <c r="I69" s="227">
        <v>0.08</v>
      </c>
      <c r="J69" s="231">
        <f t="shared" ref="J69:J94" si="12">E69*I69</f>
        <v>15736</v>
      </c>
      <c r="K69" s="227">
        <v>0.05</v>
      </c>
      <c r="L69" s="231">
        <f t="shared" ref="L69:L80" si="13">+E69*K69</f>
        <v>9835</v>
      </c>
      <c r="M69" s="227">
        <v>0.03</v>
      </c>
      <c r="N69" s="231">
        <f t="shared" ref="N69:N94" si="14">+E69*M69</f>
        <v>5901</v>
      </c>
      <c r="O69" s="231">
        <f t="shared" ref="O69:O94" si="15">SUM(J69+L69+N69)</f>
        <v>31472</v>
      </c>
      <c r="P69" s="231">
        <f t="shared" ref="P69:P94" si="16">+E69-O69</f>
        <v>165228</v>
      </c>
      <c r="Q69" s="86"/>
      <c r="R69" s="555"/>
      <c r="S69" s="555"/>
    </row>
    <row r="70" spans="1:19" s="447" customFormat="1" ht="84" x14ac:dyDescent="0.2">
      <c r="A70" s="225"/>
      <c r="B70" s="225" t="s">
        <v>3633</v>
      </c>
      <c r="C70" s="225" t="s">
        <v>3634</v>
      </c>
      <c r="D70" s="336" t="s">
        <v>3635</v>
      </c>
      <c r="E70" s="231">
        <v>20000</v>
      </c>
      <c r="F70" s="460">
        <v>0.16</v>
      </c>
      <c r="G70" s="231">
        <f t="shared" si="11"/>
        <v>3200</v>
      </c>
      <c r="H70" s="231">
        <v>0</v>
      </c>
      <c r="I70" s="227">
        <v>0.08</v>
      </c>
      <c r="J70" s="231">
        <f t="shared" si="12"/>
        <v>1600</v>
      </c>
      <c r="K70" s="227">
        <v>0.05</v>
      </c>
      <c r="L70" s="231">
        <f t="shared" si="13"/>
        <v>1000</v>
      </c>
      <c r="M70" s="227">
        <v>0.03</v>
      </c>
      <c r="N70" s="231">
        <f t="shared" si="14"/>
        <v>600</v>
      </c>
      <c r="O70" s="231">
        <f t="shared" si="15"/>
        <v>3200</v>
      </c>
      <c r="P70" s="231">
        <f t="shared" si="16"/>
        <v>16800</v>
      </c>
      <c r="Q70" s="86"/>
      <c r="R70" s="555"/>
      <c r="S70" s="555"/>
    </row>
    <row r="71" spans="1:19" s="224" customFormat="1" ht="84" x14ac:dyDescent="0.2">
      <c r="A71" s="220"/>
      <c r="B71" s="220" t="s">
        <v>3675</v>
      </c>
      <c r="C71" s="220" t="s">
        <v>3676</v>
      </c>
      <c r="D71" s="335" t="s">
        <v>3677</v>
      </c>
      <c r="E71" s="230">
        <v>291400</v>
      </c>
      <c r="F71" s="460">
        <v>0.16</v>
      </c>
      <c r="G71" s="231">
        <f t="shared" si="11"/>
        <v>46624</v>
      </c>
      <c r="H71" s="231">
        <v>0</v>
      </c>
      <c r="I71" s="227">
        <v>0.08</v>
      </c>
      <c r="J71" s="231">
        <f t="shared" si="12"/>
        <v>23312</v>
      </c>
      <c r="K71" s="227">
        <v>0.05</v>
      </c>
      <c r="L71" s="231">
        <f t="shared" si="13"/>
        <v>14570</v>
      </c>
      <c r="M71" s="227">
        <v>0.03</v>
      </c>
      <c r="N71" s="231">
        <f t="shared" si="14"/>
        <v>8742</v>
      </c>
      <c r="O71" s="231">
        <f t="shared" si="15"/>
        <v>46624</v>
      </c>
      <c r="P71" s="231">
        <f t="shared" si="16"/>
        <v>244776</v>
      </c>
    </row>
    <row r="72" spans="1:19" s="679" customFormat="1" ht="63" x14ac:dyDescent="0.2">
      <c r="A72" s="676"/>
      <c r="B72" s="676" t="s">
        <v>3731</v>
      </c>
      <c r="C72" s="676" t="s">
        <v>3732</v>
      </c>
      <c r="D72" s="677" t="s">
        <v>3733</v>
      </c>
      <c r="E72" s="678">
        <v>1000</v>
      </c>
      <c r="F72" s="672">
        <v>0.16</v>
      </c>
      <c r="G72" s="671">
        <f t="shared" si="11"/>
        <v>160</v>
      </c>
      <c r="H72" s="671">
        <v>0</v>
      </c>
      <c r="I72" s="673">
        <v>0.08</v>
      </c>
      <c r="J72" s="671">
        <f t="shared" si="12"/>
        <v>80</v>
      </c>
      <c r="K72" s="673">
        <v>0.05</v>
      </c>
      <c r="L72" s="671">
        <f t="shared" si="13"/>
        <v>50</v>
      </c>
      <c r="M72" s="673">
        <v>0.03</v>
      </c>
      <c r="N72" s="671">
        <f t="shared" si="14"/>
        <v>30</v>
      </c>
      <c r="O72" s="671">
        <f t="shared" si="15"/>
        <v>160</v>
      </c>
      <c r="P72" s="671">
        <f t="shared" si="16"/>
        <v>840</v>
      </c>
    </row>
    <row r="73" spans="1:19" s="679" customFormat="1" ht="42" x14ac:dyDescent="0.2">
      <c r="A73" s="676"/>
      <c r="B73" s="676" t="s">
        <v>3731</v>
      </c>
      <c r="C73" s="676" t="s">
        <v>3734</v>
      </c>
      <c r="D73" s="677" t="s">
        <v>3735</v>
      </c>
      <c r="E73" s="678">
        <v>-1000</v>
      </c>
      <c r="F73" s="672">
        <v>0.16</v>
      </c>
      <c r="G73" s="671">
        <f t="shared" si="11"/>
        <v>-160</v>
      </c>
      <c r="H73" s="671">
        <v>0</v>
      </c>
      <c r="I73" s="673">
        <v>0.08</v>
      </c>
      <c r="J73" s="671">
        <f t="shared" si="12"/>
        <v>-80</v>
      </c>
      <c r="K73" s="673">
        <v>0.05</v>
      </c>
      <c r="L73" s="671">
        <f t="shared" si="13"/>
        <v>-50</v>
      </c>
      <c r="M73" s="673">
        <v>0.03</v>
      </c>
      <c r="N73" s="671">
        <f t="shared" si="14"/>
        <v>-30</v>
      </c>
      <c r="O73" s="671">
        <f t="shared" si="15"/>
        <v>-160</v>
      </c>
      <c r="P73" s="671">
        <f t="shared" si="16"/>
        <v>-840</v>
      </c>
    </row>
    <row r="74" spans="1:19" s="224" customFormat="1" ht="105" x14ac:dyDescent="0.2">
      <c r="A74" s="220"/>
      <c r="B74" s="220" t="s">
        <v>3736</v>
      </c>
      <c r="C74" s="220" t="s">
        <v>3737</v>
      </c>
      <c r="D74" s="335" t="s">
        <v>3738</v>
      </c>
      <c r="E74" s="230">
        <v>237500</v>
      </c>
      <c r="F74" s="460">
        <v>0.16</v>
      </c>
      <c r="G74" s="231">
        <f t="shared" si="11"/>
        <v>38000</v>
      </c>
      <c r="H74" s="231">
        <v>0</v>
      </c>
      <c r="I74" s="227">
        <v>0.08</v>
      </c>
      <c r="J74" s="231">
        <f t="shared" si="12"/>
        <v>19000</v>
      </c>
      <c r="K74" s="227">
        <v>0.05</v>
      </c>
      <c r="L74" s="231">
        <f t="shared" si="13"/>
        <v>11875</v>
      </c>
      <c r="M74" s="227">
        <v>0.03</v>
      </c>
      <c r="N74" s="231">
        <f t="shared" si="14"/>
        <v>7125</v>
      </c>
      <c r="O74" s="231">
        <f t="shared" si="15"/>
        <v>38000</v>
      </c>
      <c r="P74" s="231">
        <f t="shared" si="16"/>
        <v>199500</v>
      </c>
    </row>
    <row r="75" spans="1:19" s="224" customFormat="1" ht="105" x14ac:dyDescent="0.2">
      <c r="A75" s="220"/>
      <c r="B75" s="220" t="s">
        <v>3825</v>
      </c>
      <c r="C75" s="220" t="s">
        <v>3826</v>
      </c>
      <c r="D75" s="335" t="s">
        <v>3827</v>
      </c>
      <c r="E75" s="230">
        <v>177900</v>
      </c>
      <c r="F75" s="460">
        <v>0.16</v>
      </c>
      <c r="G75" s="231">
        <f t="shared" si="11"/>
        <v>28464</v>
      </c>
      <c r="H75" s="231">
        <v>0</v>
      </c>
      <c r="I75" s="227">
        <v>0.08</v>
      </c>
      <c r="J75" s="231">
        <f t="shared" si="12"/>
        <v>14232</v>
      </c>
      <c r="K75" s="227">
        <v>0.05</v>
      </c>
      <c r="L75" s="231">
        <f t="shared" si="13"/>
        <v>8895</v>
      </c>
      <c r="M75" s="227">
        <v>0.03</v>
      </c>
      <c r="N75" s="231">
        <f t="shared" si="14"/>
        <v>5337</v>
      </c>
      <c r="O75" s="231">
        <f t="shared" si="15"/>
        <v>28464</v>
      </c>
      <c r="P75" s="231">
        <f t="shared" si="16"/>
        <v>149436</v>
      </c>
    </row>
    <row r="76" spans="1:19" s="224" customFormat="1" ht="84" x14ac:dyDescent="0.2">
      <c r="A76" s="220"/>
      <c r="B76" s="220" t="s">
        <v>3926</v>
      </c>
      <c r="C76" s="220" t="s">
        <v>3927</v>
      </c>
      <c r="D76" s="335" t="s">
        <v>3928</v>
      </c>
      <c r="E76" s="230">
        <v>38500</v>
      </c>
      <c r="F76" s="460">
        <v>0.16</v>
      </c>
      <c r="G76" s="231">
        <f t="shared" si="11"/>
        <v>6160</v>
      </c>
      <c r="H76" s="231">
        <v>0</v>
      </c>
      <c r="I76" s="227">
        <v>0.08</v>
      </c>
      <c r="J76" s="231">
        <f t="shared" si="12"/>
        <v>3080</v>
      </c>
      <c r="K76" s="227">
        <v>0.05</v>
      </c>
      <c r="L76" s="231">
        <f t="shared" si="13"/>
        <v>1925</v>
      </c>
      <c r="M76" s="227">
        <v>0.03</v>
      </c>
      <c r="N76" s="231">
        <f t="shared" si="14"/>
        <v>1155</v>
      </c>
      <c r="O76" s="231">
        <f t="shared" si="15"/>
        <v>6160</v>
      </c>
      <c r="P76" s="231">
        <f t="shared" si="16"/>
        <v>32340</v>
      </c>
    </row>
    <row r="77" spans="1:19" s="224" customFormat="1" ht="105" x14ac:dyDescent="0.2">
      <c r="A77" s="220"/>
      <c r="B77" s="220" t="s">
        <v>3926</v>
      </c>
      <c r="C77" s="220" t="s">
        <v>3929</v>
      </c>
      <c r="D77" s="335" t="s">
        <v>3930</v>
      </c>
      <c r="E77" s="230">
        <v>120400</v>
      </c>
      <c r="F77" s="460">
        <v>0.16</v>
      </c>
      <c r="G77" s="231">
        <f t="shared" si="11"/>
        <v>19264</v>
      </c>
      <c r="H77" s="231">
        <v>0</v>
      </c>
      <c r="I77" s="227">
        <v>0.08</v>
      </c>
      <c r="J77" s="231">
        <f t="shared" si="12"/>
        <v>9632</v>
      </c>
      <c r="K77" s="227">
        <v>0.05</v>
      </c>
      <c r="L77" s="231">
        <f t="shared" si="13"/>
        <v>6020</v>
      </c>
      <c r="M77" s="227">
        <v>0.03</v>
      </c>
      <c r="N77" s="231">
        <f t="shared" si="14"/>
        <v>3612</v>
      </c>
      <c r="O77" s="231">
        <f t="shared" si="15"/>
        <v>19264</v>
      </c>
      <c r="P77" s="231">
        <f t="shared" si="16"/>
        <v>101136</v>
      </c>
    </row>
    <row r="78" spans="1:19" s="229" customFormat="1" ht="126" x14ac:dyDescent="0.2">
      <c r="A78" s="225"/>
      <c r="B78" s="225" t="s">
        <v>4007</v>
      </c>
      <c r="C78" s="225" t="s">
        <v>4023</v>
      </c>
      <c r="D78" s="336" t="s">
        <v>4024</v>
      </c>
      <c r="E78" s="231">
        <v>100000</v>
      </c>
      <c r="F78" s="460">
        <v>0.16</v>
      </c>
      <c r="G78" s="231">
        <f t="shared" si="11"/>
        <v>16000</v>
      </c>
      <c r="H78" s="231">
        <v>0</v>
      </c>
      <c r="I78" s="227">
        <v>0.08</v>
      </c>
      <c r="J78" s="231">
        <f t="shared" si="12"/>
        <v>8000</v>
      </c>
      <c r="K78" s="227">
        <v>0.05</v>
      </c>
      <c r="L78" s="231">
        <f t="shared" si="13"/>
        <v>5000</v>
      </c>
      <c r="M78" s="227">
        <v>0.03</v>
      </c>
      <c r="N78" s="231">
        <f t="shared" si="14"/>
        <v>3000</v>
      </c>
      <c r="O78" s="231">
        <f t="shared" si="15"/>
        <v>16000</v>
      </c>
      <c r="P78" s="231">
        <f t="shared" si="16"/>
        <v>84000</v>
      </c>
    </row>
    <row r="79" spans="1:19" s="229" customFormat="1" ht="126" x14ac:dyDescent="0.2">
      <c r="A79" s="225"/>
      <c r="B79" s="225" t="s">
        <v>4007</v>
      </c>
      <c r="C79" s="225" t="s">
        <v>4025</v>
      </c>
      <c r="D79" s="336" t="s">
        <v>4026</v>
      </c>
      <c r="E79" s="231">
        <v>35000</v>
      </c>
      <c r="F79" s="460">
        <v>0.16</v>
      </c>
      <c r="G79" s="231">
        <f t="shared" si="11"/>
        <v>5600</v>
      </c>
      <c r="H79" s="231">
        <v>0</v>
      </c>
      <c r="I79" s="227">
        <v>0.08</v>
      </c>
      <c r="J79" s="231">
        <f t="shared" si="12"/>
        <v>2800</v>
      </c>
      <c r="K79" s="227">
        <v>0.05</v>
      </c>
      <c r="L79" s="231">
        <f t="shared" si="13"/>
        <v>1750</v>
      </c>
      <c r="M79" s="227">
        <v>0.03</v>
      </c>
      <c r="N79" s="231">
        <f t="shared" si="14"/>
        <v>1050</v>
      </c>
      <c r="O79" s="231">
        <f t="shared" si="15"/>
        <v>5600</v>
      </c>
      <c r="P79" s="231">
        <f t="shared" si="16"/>
        <v>29400</v>
      </c>
    </row>
    <row r="80" spans="1:19" s="229" customFormat="1" ht="105" x14ac:dyDescent="0.2">
      <c r="A80" s="225"/>
      <c r="B80" s="225" t="s">
        <v>4050</v>
      </c>
      <c r="C80" s="225" t="s">
        <v>4051</v>
      </c>
      <c r="D80" s="336" t="s">
        <v>4052</v>
      </c>
      <c r="E80" s="231">
        <v>40000</v>
      </c>
      <c r="F80" s="460">
        <v>0.16</v>
      </c>
      <c r="G80" s="231">
        <f t="shared" si="11"/>
        <v>6400</v>
      </c>
      <c r="H80" s="231">
        <v>0</v>
      </c>
      <c r="I80" s="227">
        <v>0.08</v>
      </c>
      <c r="J80" s="231">
        <f t="shared" si="12"/>
        <v>3200</v>
      </c>
      <c r="K80" s="227">
        <v>0.05</v>
      </c>
      <c r="L80" s="231">
        <f t="shared" si="13"/>
        <v>2000</v>
      </c>
      <c r="M80" s="227">
        <v>0.03</v>
      </c>
      <c r="N80" s="231">
        <f t="shared" si="14"/>
        <v>1200</v>
      </c>
      <c r="O80" s="231">
        <f t="shared" si="15"/>
        <v>6400</v>
      </c>
      <c r="P80" s="231">
        <f t="shared" si="16"/>
        <v>33600</v>
      </c>
    </row>
    <row r="81" spans="1:17" s="229" customFormat="1" ht="84" x14ac:dyDescent="0.2">
      <c r="A81" s="225"/>
      <c r="B81" s="225" t="s">
        <v>4075</v>
      </c>
      <c r="C81" s="225" t="s">
        <v>4102</v>
      </c>
      <c r="D81" s="336" t="s">
        <v>4103</v>
      </c>
      <c r="E81" s="231">
        <v>147730.72</v>
      </c>
      <c r="F81" s="460">
        <v>0.06</v>
      </c>
      <c r="G81" s="231">
        <v>0</v>
      </c>
      <c r="H81" s="231">
        <v>8863.85</v>
      </c>
      <c r="I81" s="462">
        <v>2.5000000000000001E-2</v>
      </c>
      <c r="J81" s="231">
        <v>3693.27</v>
      </c>
      <c r="K81" s="227">
        <v>0.02</v>
      </c>
      <c r="L81" s="231">
        <v>2954.62</v>
      </c>
      <c r="M81" s="462">
        <v>1.4999999999999999E-2</v>
      </c>
      <c r="N81" s="231">
        <v>2215.96</v>
      </c>
      <c r="O81" s="231">
        <f t="shared" si="15"/>
        <v>8863.8499999999985</v>
      </c>
      <c r="P81" s="231">
        <f>+E81-O81</f>
        <v>138866.87</v>
      </c>
    </row>
    <row r="82" spans="1:17" s="229" customFormat="1" ht="105" x14ac:dyDescent="0.2">
      <c r="A82" s="225"/>
      <c r="B82" s="225" t="s">
        <v>4104</v>
      </c>
      <c r="C82" s="225" t="s">
        <v>4105</v>
      </c>
      <c r="D82" s="336" t="s">
        <v>4106</v>
      </c>
      <c r="E82" s="231">
        <v>433700</v>
      </c>
      <c r="F82" s="460">
        <v>0.06</v>
      </c>
      <c r="G82" s="231">
        <v>0</v>
      </c>
      <c r="H82" s="231">
        <f>+E82*F82</f>
        <v>26022</v>
      </c>
      <c r="I82" s="462">
        <v>2.5000000000000001E-2</v>
      </c>
      <c r="J82" s="231">
        <f t="shared" si="12"/>
        <v>10842.5</v>
      </c>
      <c r="K82" s="227">
        <v>0.02</v>
      </c>
      <c r="L82" s="231">
        <f t="shared" ref="L82:L94" si="17">+E82*K82</f>
        <v>8674</v>
      </c>
      <c r="M82" s="462">
        <v>1.4999999999999999E-2</v>
      </c>
      <c r="N82" s="231">
        <f t="shared" si="14"/>
        <v>6505.5</v>
      </c>
      <c r="O82" s="231">
        <f t="shared" si="15"/>
        <v>26022</v>
      </c>
      <c r="P82" s="231">
        <f t="shared" si="16"/>
        <v>407678</v>
      </c>
    </row>
    <row r="83" spans="1:17" s="229" customFormat="1" ht="84" x14ac:dyDescent="0.2">
      <c r="A83" s="225"/>
      <c r="B83" s="225" t="s">
        <v>4104</v>
      </c>
      <c r="C83" s="225" t="s">
        <v>4107</v>
      </c>
      <c r="D83" s="336" t="s">
        <v>4108</v>
      </c>
      <c r="E83" s="231">
        <v>3300</v>
      </c>
      <c r="F83" s="460">
        <v>0.06</v>
      </c>
      <c r="G83" s="231">
        <v>0</v>
      </c>
      <c r="H83" s="231">
        <f>+E83*F83</f>
        <v>198</v>
      </c>
      <c r="I83" s="462">
        <v>2.5000000000000001E-2</v>
      </c>
      <c r="J83" s="231">
        <f t="shared" si="12"/>
        <v>82.5</v>
      </c>
      <c r="K83" s="227">
        <v>0.02</v>
      </c>
      <c r="L83" s="231">
        <f t="shared" si="17"/>
        <v>66</v>
      </c>
      <c r="M83" s="462">
        <v>1.4999999999999999E-2</v>
      </c>
      <c r="N83" s="231">
        <f t="shared" si="14"/>
        <v>49.5</v>
      </c>
      <c r="O83" s="231">
        <f t="shared" si="15"/>
        <v>198</v>
      </c>
      <c r="P83" s="231">
        <f t="shared" si="16"/>
        <v>3102</v>
      </c>
    </row>
    <row r="84" spans="1:17" s="229" customFormat="1" ht="105" x14ac:dyDescent="0.2">
      <c r="A84" s="225"/>
      <c r="B84" s="225" t="s">
        <v>4083</v>
      </c>
      <c r="C84" s="225" t="s">
        <v>4109</v>
      </c>
      <c r="D84" s="336" t="s">
        <v>4110</v>
      </c>
      <c r="E84" s="231">
        <v>5700</v>
      </c>
      <c r="F84" s="460">
        <v>0.06</v>
      </c>
      <c r="G84" s="231">
        <v>0</v>
      </c>
      <c r="H84" s="231">
        <f>+E84*F84</f>
        <v>342</v>
      </c>
      <c r="I84" s="462">
        <v>2.5000000000000001E-2</v>
      </c>
      <c r="J84" s="231">
        <f t="shared" si="12"/>
        <v>142.5</v>
      </c>
      <c r="K84" s="227">
        <v>0.02</v>
      </c>
      <c r="L84" s="231">
        <f t="shared" si="17"/>
        <v>114</v>
      </c>
      <c r="M84" s="462">
        <v>1.4999999999999999E-2</v>
      </c>
      <c r="N84" s="231">
        <f t="shared" si="14"/>
        <v>85.5</v>
      </c>
      <c r="O84" s="231">
        <f t="shared" si="15"/>
        <v>342</v>
      </c>
      <c r="P84" s="231">
        <f t="shared" si="16"/>
        <v>5358</v>
      </c>
    </row>
    <row r="85" spans="1:17" s="675" customFormat="1" ht="84" x14ac:dyDescent="0.2">
      <c r="A85" s="669"/>
      <c r="B85" s="669" t="s">
        <v>4083</v>
      </c>
      <c r="C85" s="669" t="s">
        <v>4111</v>
      </c>
      <c r="D85" s="670" t="s">
        <v>4112</v>
      </c>
      <c r="E85" s="671">
        <v>5500</v>
      </c>
      <c r="F85" s="672">
        <v>0.16</v>
      </c>
      <c r="G85" s="671">
        <f>+E85*F85</f>
        <v>880</v>
      </c>
      <c r="H85" s="671">
        <v>0</v>
      </c>
      <c r="I85" s="673">
        <v>0.08</v>
      </c>
      <c r="J85" s="671">
        <f t="shared" si="12"/>
        <v>440</v>
      </c>
      <c r="K85" s="673">
        <v>0.05</v>
      </c>
      <c r="L85" s="671">
        <f t="shared" si="17"/>
        <v>275</v>
      </c>
      <c r="M85" s="673">
        <v>0.03</v>
      </c>
      <c r="N85" s="671">
        <f t="shared" si="14"/>
        <v>165</v>
      </c>
      <c r="O85" s="671">
        <f t="shared" si="15"/>
        <v>880</v>
      </c>
      <c r="P85" s="671">
        <f t="shared" si="16"/>
        <v>4620</v>
      </c>
    </row>
    <row r="86" spans="1:17" s="675" customFormat="1" ht="42" x14ac:dyDescent="0.2">
      <c r="A86" s="669"/>
      <c r="B86" s="669" t="s">
        <v>4083</v>
      </c>
      <c r="C86" s="669" t="s">
        <v>4113</v>
      </c>
      <c r="D86" s="670" t="s">
        <v>4114</v>
      </c>
      <c r="E86" s="671">
        <v>-5500</v>
      </c>
      <c r="F86" s="672">
        <v>0.16</v>
      </c>
      <c r="G86" s="671">
        <f>+E86*F86</f>
        <v>-880</v>
      </c>
      <c r="H86" s="671">
        <v>0</v>
      </c>
      <c r="I86" s="673">
        <v>0.08</v>
      </c>
      <c r="J86" s="671">
        <f t="shared" si="12"/>
        <v>-440</v>
      </c>
      <c r="K86" s="673">
        <v>0.05</v>
      </c>
      <c r="L86" s="671">
        <f t="shared" si="17"/>
        <v>-275</v>
      </c>
      <c r="M86" s="673">
        <v>0.03</v>
      </c>
      <c r="N86" s="671">
        <f t="shared" si="14"/>
        <v>-165</v>
      </c>
      <c r="O86" s="671">
        <f t="shared" si="15"/>
        <v>-880</v>
      </c>
      <c r="P86" s="671">
        <f t="shared" si="16"/>
        <v>-4620</v>
      </c>
    </row>
    <row r="87" spans="1:17" s="229" customFormat="1" ht="84" x14ac:dyDescent="0.2">
      <c r="A87" s="225"/>
      <c r="B87" s="225" t="s">
        <v>4115</v>
      </c>
      <c r="C87" s="225" t="s">
        <v>4116</v>
      </c>
      <c r="D87" s="336" t="s">
        <v>4117</v>
      </c>
      <c r="E87" s="231">
        <v>3000</v>
      </c>
      <c r="F87" s="460">
        <v>0.06</v>
      </c>
      <c r="G87" s="231">
        <v>0</v>
      </c>
      <c r="H87" s="231">
        <f>+E87*F87</f>
        <v>180</v>
      </c>
      <c r="I87" s="462">
        <v>2.5000000000000001E-2</v>
      </c>
      <c r="J87" s="231">
        <f t="shared" si="12"/>
        <v>75</v>
      </c>
      <c r="K87" s="227">
        <v>0.02</v>
      </c>
      <c r="L87" s="231">
        <f t="shared" si="17"/>
        <v>60</v>
      </c>
      <c r="M87" s="462">
        <v>1.4999999999999999E-2</v>
      </c>
      <c r="N87" s="231">
        <f t="shared" si="14"/>
        <v>45</v>
      </c>
      <c r="O87" s="231">
        <f t="shared" si="15"/>
        <v>180</v>
      </c>
      <c r="P87" s="231">
        <f t="shared" si="16"/>
        <v>2820</v>
      </c>
    </row>
    <row r="88" spans="1:17" s="229" customFormat="1" ht="84" x14ac:dyDescent="0.2">
      <c r="A88" s="225"/>
      <c r="B88" s="225" t="s">
        <v>4115</v>
      </c>
      <c r="C88" s="225" t="s">
        <v>4118</v>
      </c>
      <c r="D88" s="336" t="s">
        <v>4119</v>
      </c>
      <c r="E88" s="231">
        <v>3000</v>
      </c>
      <c r="F88" s="460">
        <v>0.06</v>
      </c>
      <c r="G88" s="231">
        <v>0</v>
      </c>
      <c r="H88" s="231">
        <f>+E88*F88</f>
        <v>180</v>
      </c>
      <c r="I88" s="462">
        <v>2.5000000000000001E-2</v>
      </c>
      <c r="J88" s="231">
        <f t="shared" si="12"/>
        <v>75</v>
      </c>
      <c r="K88" s="227">
        <v>0.02</v>
      </c>
      <c r="L88" s="231">
        <f t="shared" si="17"/>
        <v>60</v>
      </c>
      <c r="M88" s="462">
        <v>1.4999999999999999E-2</v>
      </c>
      <c r="N88" s="231">
        <f t="shared" si="14"/>
        <v>45</v>
      </c>
      <c r="O88" s="231">
        <f t="shared" si="15"/>
        <v>180</v>
      </c>
      <c r="P88" s="231">
        <f t="shared" si="16"/>
        <v>2820</v>
      </c>
    </row>
    <row r="89" spans="1:17" s="229" customFormat="1" ht="105" x14ac:dyDescent="0.2">
      <c r="A89" s="225"/>
      <c r="B89" s="225" t="s">
        <v>4177</v>
      </c>
      <c r="C89" s="225" t="s">
        <v>4178</v>
      </c>
      <c r="D89" s="336" t="s">
        <v>4179</v>
      </c>
      <c r="E89" s="231">
        <v>30800</v>
      </c>
      <c r="F89" s="460">
        <v>0.06</v>
      </c>
      <c r="G89" s="231">
        <v>0</v>
      </c>
      <c r="H89" s="231">
        <f t="shared" ref="H89:H94" si="18">+E89*F89</f>
        <v>1848</v>
      </c>
      <c r="I89" s="462">
        <v>2.5000000000000001E-2</v>
      </c>
      <c r="J89" s="231">
        <f t="shared" si="12"/>
        <v>770</v>
      </c>
      <c r="K89" s="227">
        <v>0.02</v>
      </c>
      <c r="L89" s="231">
        <f t="shared" si="17"/>
        <v>616</v>
      </c>
      <c r="M89" s="462">
        <v>1.4999999999999999E-2</v>
      </c>
      <c r="N89" s="231">
        <f t="shared" si="14"/>
        <v>462</v>
      </c>
      <c r="O89" s="231">
        <f t="shared" si="15"/>
        <v>1848</v>
      </c>
      <c r="P89" s="231">
        <f t="shared" si="16"/>
        <v>28952</v>
      </c>
    </row>
    <row r="90" spans="1:17" s="229" customFormat="1" ht="84" x14ac:dyDescent="0.2">
      <c r="A90" s="225"/>
      <c r="B90" s="225" t="s">
        <v>4180</v>
      </c>
      <c r="C90" s="225" t="s">
        <v>4181</v>
      </c>
      <c r="D90" s="336" t="s">
        <v>4182</v>
      </c>
      <c r="E90" s="231">
        <v>6400</v>
      </c>
      <c r="F90" s="460">
        <v>0.06</v>
      </c>
      <c r="G90" s="231">
        <v>0</v>
      </c>
      <c r="H90" s="231">
        <f t="shared" si="18"/>
        <v>384</v>
      </c>
      <c r="I90" s="462">
        <v>2.5000000000000001E-2</v>
      </c>
      <c r="J90" s="231">
        <f t="shared" si="12"/>
        <v>160</v>
      </c>
      <c r="K90" s="227">
        <v>0.02</v>
      </c>
      <c r="L90" s="231">
        <f t="shared" si="17"/>
        <v>128</v>
      </c>
      <c r="M90" s="462">
        <v>1.4999999999999999E-2</v>
      </c>
      <c r="N90" s="231">
        <f t="shared" si="14"/>
        <v>96</v>
      </c>
      <c r="O90" s="231">
        <f t="shared" si="15"/>
        <v>384</v>
      </c>
      <c r="P90" s="231">
        <f t="shared" si="16"/>
        <v>6016</v>
      </c>
    </row>
    <row r="91" spans="1:17" s="229" customFormat="1" ht="84" x14ac:dyDescent="0.2">
      <c r="A91" s="225"/>
      <c r="B91" s="225" t="s">
        <v>4156</v>
      </c>
      <c r="C91" s="225" t="s">
        <v>4183</v>
      </c>
      <c r="D91" s="336" t="s">
        <v>4184</v>
      </c>
      <c r="E91" s="231">
        <v>12500</v>
      </c>
      <c r="F91" s="460">
        <v>0.06</v>
      </c>
      <c r="G91" s="231">
        <v>0</v>
      </c>
      <c r="H91" s="231">
        <f t="shared" si="18"/>
        <v>750</v>
      </c>
      <c r="I91" s="462">
        <v>2.5000000000000001E-2</v>
      </c>
      <c r="J91" s="231">
        <f t="shared" si="12"/>
        <v>312.5</v>
      </c>
      <c r="K91" s="227">
        <v>0.02</v>
      </c>
      <c r="L91" s="231">
        <f t="shared" si="17"/>
        <v>250</v>
      </c>
      <c r="M91" s="462">
        <v>1.4999999999999999E-2</v>
      </c>
      <c r="N91" s="231">
        <f t="shared" si="14"/>
        <v>187.5</v>
      </c>
      <c r="O91" s="231">
        <f t="shared" si="15"/>
        <v>750</v>
      </c>
      <c r="P91" s="231">
        <f t="shared" si="16"/>
        <v>11750</v>
      </c>
    </row>
    <row r="92" spans="1:17" s="229" customFormat="1" ht="105" x14ac:dyDescent="0.2">
      <c r="A92" s="225"/>
      <c r="B92" s="225" t="s">
        <v>4156</v>
      </c>
      <c r="C92" s="225" t="s">
        <v>4185</v>
      </c>
      <c r="D92" s="336" t="s">
        <v>4186</v>
      </c>
      <c r="E92" s="231">
        <v>4800</v>
      </c>
      <c r="F92" s="460">
        <v>0.06</v>
      </c>
      <c r="G92" s="231">
        <v>0</v>
      </c>
      <c r="H92" s="231">
        <f t="shared" si="18"/>
        <v>288</v>
      </c>
      <c r="I92" s="462">
        <v>2.5000000000000001E-2</v>
      </c>
      <c r="J92" s="231">
        <f t="shared" si="12"/>
        <v>120</v>
      </c>
      <c r="K92" s="227">
        <v>0.02</v>
      </c>
      <c r="L92" s="231">
        <f t="shared" si="17"/>
        <v>96</v>
      </c>
      <c r="M92" s="462">
        <v>1.4999999999999999E-2</v>
      </c>
      <c r="N92" s="231">
        <f t="shared" si="14"/>
        <v>72</v>
      </c>
      <c r="O92" s="231">
        <f t="shared" si="15"/>
        <v>288</v>
      </c>
      <c r="P92" s="231">
        <f t="shared" si="16"/>
        <v>4512</v>
      </c>
    </row>
    <row r="93" spans="1:17" s="229" customFormat="1" ht="105" x14ac:dyDescent="0.2">
      <c r="A93" s="225"/>
      <c r="B93" s="225" t="s">
        <v>4187</v>
      </c>
      <c r="C93" s="225" t="s">
        <v>4188</v>
      </c>
      <c r="D93" s="336" t="s">
        <v>4189</v>
      </c>
      <c r="E93" s="231">
        <v>3600</v>
      </c>
      <c r="F93" s="460">
        <v>0.06</v>
      </c>
      <c r="G93" s="231">
        <v>0</v>
      </c>
      <c r="H93" s="231">
        <f t="shared" si="18"/>
        <v>216</v>
      </c>
      <c r="I93" s="462">
        <v>2.5000000000000001E-2</v>
      </c>
      <c r="J93" s="231">
        <f t="shared" si="12"/>
        <v>90</v>
      </c>
      <c r="K93" s="227">
        <v>0.02</v>
      </c>
      <c r="L93" s="231">
        <f t="shared" si="17"/>
        <v>72</v>
      </c>
      <c r="M93" s="462">
        <v>1.4999999999999999E-2</v>
      </c>
      <c r="N93" s="231">
        <f t="shared" si="14"/>
        <v>54</v>
      </c>
      <c r="O93" s="231">
        <f t="shared" si="15"/>
        <v>216</v>
      </c>
      <c r="P93" s="231">
        <f t="shared" si="16"/>
        <v>3384</v>
      </c>
    </row>
    <row r="94" spans="1:17" s="229" customFormat="1" ht="105" x14ac:dyDescent="0.2">
      <c r="A94" s="225"/>
      <c r="B94" s="225" t="s">
        <v>4187</v>
      </c>
      <c r="C94" s="225" t="s">
        <v>4190</v>
      </c>
      <c r="D94" s="336" t="s">
        <v>4191</v>
      </c>
      <c r="E94" s="231">
        <v>3400</v>
      </c>
      <c r="F94" s="460">
        <v>0.06</v>
      </c>
      <c r="G94" s="231">
        <v>0</v>
      </c>
      <c r="H94" s="231">
        <f t="shared" si="18"/>
        <v>204</v>
      </c>
      <c r="I94" s="462">
        <v>2.5000000000000001E-2</v>
      </c>
      <c r="J94" s="231">
        <f t="shared" si="12"/>
        <v>85</v>
      </c>
      <c r="K94" s="227">
        <v>0.02</v>
      </c>
      <c r="L94" s="231">
        <f t="shared" si="17"/>
        <v>68</v>
      </c>
      <c r="M94" s="462">
        <v>1.4999999999999999E-2</v>
      </c>
      <c r="N94" s="231">
        <f t="shared" si="14"/>
        <v>51</v>
      </c>
      <c r="O94" s="231">
        <f t="shared" si="15"/>
        <v>204</v>
      </c>
      <c r="P94" s="231">
        <f t="shared" si="16"/>
        <v>3196</v>
      </c>
    </row>
    <row r="95" spans="1:17" s="447" customFormat="1" ht="23.25" x14ac:dyDescent="0.2">
      <c r="A95" s="220"/>
      <c r="B95" s="220"/>
      <c r="C95" s="220"/>
      <c r="D95" s="335"/>
      <c r="E95" s="221"/>
      <c r="F95" s="461"/>
      <c r="G95" s="231"/>
      <c r="H95" s="231"/>
      <c r="I95" s="227"/>
      <c r="J95" s="231"/>
      <c r="K95" s="227"/>
      <c r="L95" s="231"/>
      <c r="M95" s="227"/>
      <c r="N95" s="231"/>
      <c r="O95" s="231"/>
      <c r="P95" s="231"/>
      <c r="Q95" s="86"/>
    </row>
    <row r="96" spans="1:17" s="688" customFormat="1" ht="21.75" x14ac:dyDescent="0.2">
      <c r="A96" s="869" t="s">
        <v>1332</v>
      </c>
      <c r="B96" s="869"/>
      <c r="C96" s="869"/>
      <c r="D96" s="869"/>
      <c r="E96" s="686">
        <f>SUM(E69:E95)</f>
        <v>1915330.72</v>
      </c>
      <c r="F96" s="686"/>
      <c r="G96" s="686">
        <f>SUM(G69:G95)</f>
        <v>201184</v>
      </c>
      <c r="H96" s="686">
        <f>SUM(H69:H95)</f>
        <v>39475.85</v>
      </c>
      <c r="I96" s="686"/>
      <c r="J96" s="686">
        <f>SUM(J69:J95)</f>
        <v>117040.27</v>
      </c>
      <c r="K96" s="686"/>
      <c r="L96" s="686">
        <f>SUM(L69:L95)</f>
        <v>76028.62</v>
      </c>
      <c r="M96" s="686"/>
      <c r="N96" s="686">
        <f>SUM(N69:N95)</f>
        <v>47590.96</v>
      </c>
      <c r="O96" s="686">
        <f>SUM(O69:O95)</f>
        <v>240659.85</v>
      </c>
      <c r="P96" s="686">
        <f>SUM(P69:P95)</f>
        <v>1674670.87</v>
      </c>
      <c r="Q96" s="687"/>
    </row>
    <row r="97" spans="1:19" s="447" customFormat="1" ht="23.25" x14ac:dyDescent="0.2">
      <c r="A97" s="680" t="s">
        <v>256</v>
      </c>
      <c r="B97" s="680"/>
      <c r="C97" s="681"/>
      <c r="D97" s="682"/>
      <c r="E97" s="683"/>
      <c r="F97" s="684"/>
      <c r="G97" s="691"/>
      <c r="H97" s="691"/>
      <c r="I97" s="692"/>
      <c r="J97" s="691"/>
      <c r="K97" s="692"/>
      <c r="L97" s="691"/>
      <c r="M97" s="692"/>
      <c r="N97" s="691"/>
      <c r="O97" s="691"/>
      <c r="P97" s="691"/>
      <c r="Q97" s="693"/>
    </row>
    <row r="98" spans="1:19" s="447" customFormat="1" ht="105" x14ac:dyDescent="0.2">
      <c r="A98" s="225"/>
      <c r="B98" s="225" t="s">
        <v>3636</v>
      </c>
      <c r="C98" s="225" t="s">
        <v>3637</v>
      </c>
      <c r="D98" s="336" t="s">
        <v>3638</v>
      </c>
      <c r="E98" s="231">
        <v>570000</v>
      </c>
      <c r="F98" s="460">
        <v>0.06</v>
      </c>
      <c r="G98" s="231">
        <v>0</v>
      </c>
      <c r="H98" s="231">
        <f>E98*F98</f>
        <v>34200</v>
      </c>
      <c r="I98" s="462">
        <v>2.5000000000000001E-2</v>
      </c>
      <c r="J98" s="231">
        <f t="shared" ref="J98:J103" si="19">E98*I98</f>
        <v>14250</v>
      </c>
      <c r="K98" s="227">
        <v>0.02</v>
      </c>
      <c r="L98" s="231">
        <f t="shared" ref="L98:L103" si="20">+E98*K98</f>
        <v>11400</v>
      </c>
      <c r="M98" s="462">
        <v>1.4999999999999999E-2</v>
      </c>
      <c r="N98" s="231">
        <f t="shared" ref="N98:N103" si="21">+E98*M98</f>
        <v>8550</v>
      </c>
      <c r="O98" s="231">
        <f t="shared" ref="O98:O103" si="22">SUM(J98+L98+N98)</f>
        <v>34200</v>
      </c>
      <c r="P98" s="231">
        <f t="shared" ref="P98:P103" si="23">+E98-O98</f>
        <v>535800</v>
      </c>
      <c r="Q98" s="86"/>
      <c r="R98" s="555"/>
      <c r="S98" s="555"/>
    </row>
    <row r="99" spans="1:19" s="224" customFormat="1" ht="84" x14ac:dyDescent="0.2">
      <c r="A99" s="220"/>
      <c r="B99" s="220" t="s">
        <v>3666</v>
      </c>
      <c r="C99" s="220" t="s">
        <v>3678</v>
      </c>
      <c r="D99" s="335" t="s">
        <v>3679</v>
      </c>
      <c r="E99" s="230">
        <v>4500</v>
      </c>
      <c r="F99" s="460">
        <v>0.16</v>
      </c>
      <c r="G99" s="231">
        <f>+E99*F99</f>
        <v>720</v>
      </c>
      <c r="H99" s="231">
        <v>0</v>
      </c>
      <c r="I99" s="227">
        <v>0.08</v>
      </c>
      <c r="J99" s="231">
        <f t="shared" si="19"/>
        <v>360</v>
      </c>
      <c r="K99" s="227">
        <v>0.05</v>
      </c>
      <c r="L99" s="231">
        <f t="shared" si="20"/>
        <v>225</v>
      </c>
      <c r="M99" s="227">
        <v>0.03</v>
      </c>
      <c r="N99" s="231">
        <f t="shared" si="21"/>
        <v>135</v>
      </c>
      <c r="O99" s="231">
        <f t="shared" si="22"/>
        <v>720</v>
      </c>
      <c r="P99" s="231">
        <f t="shared" si="23"/>
        <v>3780</v>
      </c>
    </row>
    <row r="100" spans="1:19" s="675" customFormat="1" ht="105" x14ac:dyDescent="0.2">
      <c r="A100" s="669"/>
      <c r="B100" s="669" t="s">
        <v>3666</v>
      </c>
      <c r="C100" s="669" t="s">
        <v>3680</v>
      </c>
      <c r="D100" s="670" t="s">
        <v>3668</v>
      </c>
      <c r="E100" s="671">
        <v>24500</v>
      </c>
      <c r="F100" s="672">
        <v>0.06</v>
      </c>
      <c r="G100" s="671">
        <v>0</v>
      </c>
      <c r="H100" s="671">
        <f>+E100*F100</f>
        <v>1470</v>
      </c>
      <c r="I100" s="674">
        <v>2.5000000000000001E-2</v>
      </c>
      <c r="J100" s="671">
        <f t="shared" si="19"/>
        <v>612.5</v>
      </c>
      <c r="K100" s="673">
        <v>0.02</v>
      </c>
      <c r="L100" s="671">
        <f t="shared" si="20"/>
        <v>490</v>
      </c>
      <c r="M100" s="674">
        <v>1.4999999999999999E-2</v>
      </c>
      <c r="N100" s="671">
        <f t="shared" si="21"/>
        <v>367.5</v>
      </c>
      <c r="O100" s="671">
        <f t="shared" si="22"/>
        <v>1470</v>
      </c>
      <c r="P100" s="671">
        <f t="shared" si="23"/>
        <v>23030</v>
      </c>
    </row>
    <row r="101" spans="1:19" s="675" customFormat="1" ht="42" x14ac:dyDescent="0.2">
      <c r="A101" s="669"/>
      <c r="B101" s="669" t="s">
        <v>3666</v>
      </c>
      <c r="C101" s="669" t="s">
        <v>3681</v>
      </c>
      <c r="D101" s="670" t="s">
        <v>3682</v>
      </c>
      <c r="E101" s="671">
        <v>-24500</v>
      </c>
      <c r="F101" s="672">
        <v>0.06</v>
      </c>
      <c r="G101" s="671">
        <v>0</v>
      </c>
      <c r="H101" s="671">
        <f>+E101*F101</f>
        <v>-1470</v>
      </c>
      <c r="I101" s="674">
        <v>2.5000000000000001E-2</v>
      </c>
      <c r="J101" s="671">
        <f t="shared" si="19"/>
        <v>-612.5</v>
      </c>
      <c r="K101" s="673">
        <v>0.02</v>
      </c>
      <c r="L101" s="671">
        <f t="shared" si="20"/>
        <v>-490</v>
      </c>
      <c r="M101" s="674">
        <v>1.4999999999999999E-2</v>
      </c>
      <c r="N101" s="671">
        <f t="shared" si="21"/>
        <v>-367.5</v>
      </c>
      <c r="O101" s="671">
        <f t="shared" si="22"/>
        <v>-1470</v>
      </c>
      <c r="P101" s="671">
        <f t="shared" si="23"/>
        <v>-23030</v>
      </c>
    </row>
    <row r="102" spans="1:19" s="224" customFormat="1" ht="84" x14ac:dyDescent="0.2">
      <c r="A102" s="220"/>
      <c r="B102" s="220" t="s">
        <v>3731</v>
      </c>
      <c r="C102" s="220" t="s">
        <v>3739</v>
      </c>
      <c r="D102" s="335" t="s">
        <v>3740</v>
      </c>
      <c r="E102" s="230">
        <v>6000</v>
      </c>
      <c r="F102" s="460">
        <v>0.06</v>
      </c>
      <c r="G102" s="231">
        <v>0</v>
      </c>
      <c r="H102" s="231">
        <f>+E102*F102</f>
        <v>360</v>
      </c>
      <c r="I102" s="462">
        <v>2.5000000000000001E-2</v>
      </c>
      <c r="J102" s="231">
        <f t="shared" si="19"/>
        <v>150</v>
      </c>
      <c r="K102" s="227">
        <v>0.02</v>
      </c>
      <c r="L102" s="231">
        <f t="shared" si="20"/>
        <v>120</v>
      </c>
      <c r="M102" s="462">
        <v>1.4999999999999999E-2</v>
      </c>
      <c r="N102" s="231">
        <f t="shared" si="21"/>
        <v>90</v>
      </c>
      <c r="O102" s="231">
        <f t="shared" si="22"/>
        <v>360</v>
      </c>
      <c r="P102" s="231">
        <f t="shared" si="23"/>
        <v>5640</v>
      </c>
    </row>
    <row r="103" spans="1:19" s="229" customFormat="1" ht="105" x14ac:dyDescent="0.2">
      <c r="A103" s="225"/>
      <c r="B103" s="225" t="s">
        <v>4083</v>
      </c>
      <c r="C103" s="225" t="s">
        <v>4120</v>
      </c>
      <c r="D103" s="336" t="s">
        <v>4121</v>
      </c>
      <c r="E103" s="231">
        <v>200000</v>
      </c>
      <c r="F103" s="460">
        <v>0.16</v>
      </c>
      <c r="G103" s="231">
        <f>+E103*F103</f>
        <v>32000</v>
      </c>
      <c r="H103" s="231">
        <v>0</v>
      </c>
      <c r="I103" s="227">
        <v>0.08</v>
      </c>
      <c r="J103" s="231">
        <f t="shared" si="19"/>
        <v>16000</v>
      </c>
      <c r="K103" s="227">
        <v>0.05</v>
      </c>
      <c r="L103" s="231">
        <f t="shared" si="20"/>
        <v>10000</v>
      </c>
      <c r="M103" s="227">
        <v>0.03</v>
      </c>
      <c r="N103" s="231">
        <f t="shared" si="21"/>
        <v>6000</v>
      </c>
      <c r="O103" s="231">
        <f t="shared" si="22"/>
        <v>32000</v>
      </c>
      <c r="P103" s="231">
        <f t="shared" si="23"/>
        <v>168000</v>
      </c>
    </row>
    <row r="104" spans="1:19" s="229" customFormat="1" ht="84" x14ac:dyDescent="0.2">
      <c r="A104" s="225"/>
      <c r="B104" s="225" t="s">
        <v>4156</v>
      </c>
      <c r="C104" s="225" t="s">
        <v>4192</v>
      </c>
      <c r="D104" s="719" t="s">
        <v>4193</v>
      </c>
      <c r="E104" s="231">
        <v>250000</v>
      </c>
      <c r="F104" s="460">
        <v>0.16</v>
      </c>
      <c r="G104" s="231">
        <f>+E104*F104</f>
        <v>40000</v>
      </c>
      <c r="H104" s="231">
        <v>0</v>
      </c>
      <c r="I104" s="227">
        <v>0.08</v>
      </c>
      <c r="J104" s="231">
        <f>E104*I104</f>
        <v>20000</v>
      </c>
      <c r="K104" s="227">
        <v>0.05</v>
      </c>
      <c r="L104" s="231">
        <f>+E104*K104</f>
        <v>12500</v>
      </c>
      <c r="M104" s="227">
        <v>0.03</v>
      </c>
      <c r="N104" s="231">
        <f>+E104*M104</f>
        <v>7500</v>
      </c>
      <c r="O104" s="231">
        <f>SUM(J104+L104+N104)</f>
        <v>40000</v>
      </c>
      <c r="P104" s="231">
        <f>+E104-O104</f>
        <v>210000</v>
      </c>
    </row>
    <row r="105" spans="1:19" s="447" customFormat="1" ht="23.25" x14ac:dyDescent="0.2">
      <c r="A105" s="220"/>
      <c r="B105" s="220"/>
      <c r="C105" s="220"/>
      <c r="D105" s="335"/>
      <c r="E105" s="221"/>
      <c r="F105" s="461"/>
      <c r="G105" s="231"/>
      <c r="H105" s="231"/>
      <c r="I105" s="227"/>
      <c r="J105" s="231"/>
      <c r="K105" s="227"/>
      <c r="L105" s="231"/>
      <c r="M105" s="227"/>
      <c r="N105" s="231"/>
      <c r="O105" s="231"/>
      <c r="P105" s="231"/>
      <c r="Q105" s="86"/>
    </row>
    <row r="106" spans="1:19" s="688" customFormat="1" ht="21.75" x14ac:dyDescent="0.2">
      <c r="A106" s="869" t="s">
        <v>1724</v>
      </c>
      <c r="B106" s="869"/>
      <c r="C106" s="869"/>
      <c r="D106" s="869"/>
      <c r="E106" s="686">
        <f>SUM(E98:E105)</f>
        <v>1030500</v>
      </c>
      <c r="F106" s="686"/>
      <c r="G106" s="686">
        <f>SUM(G98:G105)</f>
        <v>72720</v>
      </c>
      <c r="H106" s="686">
        <f>SUM(H98:H105)</f>
        <v>34560</v>
      </c>
      <c r="I106" s="686"/>
      <c r="J106" s="686">
        <f>SUM(J98:J105)</f>
        <v>50760</v>
      </c>
      <c r="K106" s="686"/>
      <c r="L106" s="686">
        <f>SUM(L98:L105)</f>
        <v>34245</v>
      </c>
      <c r="M106" s="686"/>
      <c r="N106" s="686">
        <f>SUM(N98:N105)</f>
        <v>22275</v>
      </c>
      <c r="O106" s="686">
        <f>SUM(O98:O105)</f>
        <v>107280</v>
      </c>
      <c r="P106" s="686">
        <f>SUM(P98:P105)</f>
        <v>923220</v>
      </c>
      <c r="Q106" s="687"/>
    </row>
    <row r="107" spans="1:19" s="447" customFormat="1" ht="23.25" x14ac:dyDescent="0.2">
      <c r="A107" s="680" t="s">
        <v>487</v>
      </c>
      <c r="B107" s="680"/>
      <c r="C107" s="681"/>
      <c r="D107" s="682"/>
      <c r="E107" s="683"/>
      <c r="F107" s="684"/>
      <c r="G107" s="691"/>
      <c r="H107" s="691"/>
      <c r="I107" s="692"/>
      <c r="J107" s="691"/>
      <c r="K107" s="692"/>
      <c r="L107" s="691"/>
      <c r="M107" s="692"/>
      <c r="N107" s="691"/>
      <c r="O107" s="691"/>
      <c r="P107" s="691"/>
      <c r="Q107" s="693"/>
    </row>
    <row r="108" spans="1:19" s="447" customFormat="1" ht="63" x14ac:dyDescent="0.2">
      <c r="A108" s="225"/>
      <c r="B108" s="225" t="s">
        <v>3619</v>
      </c>
      <c r="C108" s="225" t="s">
        <v>3639</v>
      </c>
      <c r="D108" s="336" t="s">
        <v>3640</v>
      </c>
      <c r="E108" s="231">
        <v>239</v>
      </c>
      <c r="F108" s="460">
        <v>0.16</v>
      </c>
      <c r="G108" s="231">
        <f>+E108*F108</f>
        <v>38.24</v>
      </c>
      <c r="H108" s="231">
        <v>0</v>
      </c>
      <c r="I108" s="227">
        <v>0.08</v>
      </c>
      <c r="J108" s="231">
        <f>E108*I108</f>
        <v>19.12</v>
      </c>
      <c r="K108" s="227">
        <v>0.05</v>
      </c>
      <c r="L108" s="231">
        <f>+E108*K108</f>
        <v>11.950000000000001</v>
      </c>
      <c r="M108" s="227">
        <v>0.03</v>
      </c>
      <c r="N108" s="231">
        <f>+E108*M108</f>
        <v>7.17</v>
      </c>
      <c r="O108" s="231">
        <f>SUM(J108+L108+N108)</f>
        <v>38.24</v>
      </c>
      <c r="P108" s="231">
        <f>+E108-O108</f>
        <v>200.76</v>
      </c>
      <c r="Q108" s="86"/>
      <c r="R108" s="555"/>
      <c r="S108" s="555"/>
    </row>
    <row r="109" spans="1:19" s="224" customFormat="1" ht="63" x14ac:dyDescent="0.2">
      <c r="A109" s="220"/>
      <c r="B109" s="220" t="s">
        <v>3683</v>
      </c>
      <c r="C109" s="220" t="s">
        <v>3684</v>
      </c>
      <c r="D109" s="335" t="s">
        <v>3685</v>
      </c>
      <c r="E109" s="230">
        <v>1786</v>
      </c>
      <c r="F109" s="460">
        <v>0.16</v>
      </c>
      <c r="G109" s="231">
        <f>+E109*F109</f>
        <v>285.76</v>
      </c>
      <c r="H109" s="231">
        <v>0</v>
      </c>
      <c r="I109" s="227">
        <v>0.08</v>
      </c>
      <c r="J109" s="231">
        <f>E109*I109</f>
        <v>142.88</v>
      </c>
      <c r="K109" s="227">
        <v>0.05</v>
      </c>
      <c r="L109" s="231">
        <f>+E109*K109</f>
        <v>89.300000000000011</v>
      </c>
      <c r="M109" s="227">
        <v>0.03</v>
      </c>
      <c r="N109" s="231">
        <f>+E109*M109</f>
        <v>53.58</v>
      </c>
      <c r="O109" s="231">
        <f>SUM(J109+L109+N109)</f>
        <v>285.76</v>
      </c>
      <c r="P109" s="231">
        <f>+E109-O109</f>
        <v>1500.24</v>
      </c>
    </row>
    <row r="110" spans="1:19" s="224" customFormat="1" ht="63" x14ac:dyDescent="0.2">
      <c r="A110" s="220"/>
      <c r="B110" s="220" t="s">
        <v>3741</v>
      </c>
      <c r="C110" s="220" t="s">
        <v>3742</v>
      </c>
      <c r="D110" s="335" t="s">
        <v>3743</v>
      </c>
      <c r="E110" s="230">
        <v>1687</v>
      </c>
      <c r="F110" s="460">
        <v>0.16</v>
      </c>
      <c r="G110" s="231">
        <f>+E110*F110</f>
        <v>269.92</v>
      </c>
      <c r="H110" s="231">
        <v>0</v>
      </c>
      <c r="I110" s="227">
        <v>0.08</v>
      </c>
      <c r="J110" s="231">
        <f>E110*I110</f>
        <v>134.96</v>
      </c>
      <c r="K110" s="227">
        <v>0.05</v>
      </c>
      <c r="L110" s="231">
        <f>+E110*K110</f>
        <v>84.350000000000009</v>
      </c>
      <c r="M110" s="227">
        <v>0.03</v>
      </c>
      <c r="N110" s="231">
        <f>+E110*M110</f>
        <v>50.61</v>
      </c>
      <c r="O110" s="231">
        <f>SUM(J110+L110+N110)</f>
        <v>269.92</v>
      </c>
      <c r="P110" s="231">
        <f>+E110-O110</f>
        <v>1417.08</v>
      </c>
    </row>
    <row r="111" spans="1:19" s="447" customFormat="1" ht="23.25" x14ac:dyDescent="0.2">
      <c r="A111" s="220"/>
      <c r="B111" s="220"/>
      <c r="C111" s="220"/>
      <c r="D111" s="335"/>
      <c r="E111" s="221"/>
      <c r="F111" s="461"/>
      <c r="G111" s="231"/>
      <c r="H111" s="231"/>
      <c r="I111" s="227"/>
      <c r="J111" s="231"/>
      <c r="K111" s="227"/>
      <c r="L111" s="231"/>
      <c r="M111" s="227"/>
      <c r="N111" s="231"/>
      <c r="O111" s="231"/>
      <c r="P111" s="231"/>
      <c r="Q111" s="86"/>
    </row>
    <row r="112" spans="1:19" s="688" customFormat="1" ht="21.75" x14ac:dyDescent="0.2">
      <c r="A112" s="869" t="s">
        <v>1531</v>
      </c>
      <c r="B112" s="869"/>
      <c r="C112" s="869"/>
      <c r="D112" s="869"/>
      <c r="E112" s="686">
        <f>SUM(E108:E111)</f>
        <v>3712</v>
      </c>
      <c r="F112" s="686"/>
      <c r="G112" s="686">
        <f>SUM(G108:G111)</f>
        <v>593.92000000000007</v>
      </c>
      <c r="H112" s="686">
        <f>SUM(H108:H111)</f>
        <v>0</v>
      </c>
      <c r="I112" s="686"/>
      <c r="J112" s="686">
        <f>SUM(J108:J111)</f>
        <v>296.96000000000004</v>
      </c>
      <c r="K112" s="686"/>
      <c r="L112" s="686">
        <f>SUM(L108:L111)</f>
        <v>185.60000000000002</v>
      </c>
      <c r="M112" s="686"/>
      <c r="N112" s="686">
        <f>SUM(N108:N111)</f>
        <v>111.36</v>
      </c>
      <c r="O112" s="686">
        <f>SUM(O108:O111)</f>
        <v>593.92000000000007</v>
      </c>
      <c r="P112" s="686">
        <f>SUM(P108:P111)</f>
        <v>3118.08</v>
      </c>
      <c r="Q112" s="687"/>
    </row>
    <row r="113" spans="1:19" s="447" customFormat="1" ht="23.25" x14ac:dyDescent="0.2">
      <c r="A113" s="695" t="s">
        <v>554</v>
      </c>
      <c r="B113" s="681"/>
      <c r="C113" s="681"/>
      <c r="D113" s="682"/>
      <c r="E113" s="683"/>
      <c r="F113" s="684"/>
      <c r="G113" s="691"/>
      <c r="H113" s="691"/>
      <c r="I113" s="692"/>
      <c r="J113" s="691"/>
      <c r="K113" s="692"/>
      <c r="L113" s="691"/>
      <c r="M113" s="692"/>
      <c r="N113" s="691"/>
      <c r="O113" s="691"/>
      <c r="P113" s="691"/>
      <c r="Q113" s="693"/>
    </row>
    <row r="114" spans="1:19" s="447" customFormat="1" ht="105" x14ac:dyDescent="0.2">
      <c r="A114" s="225"/>
      <c r="B114" s="225" t="s">
        <v>3630</v>
      </c>
      <c r="C114" s="225" t="s">
        <v>3641</v>
      </c>
      <c r="D114" s="336" t="s">
        <v>3642</v>
      </c>
      <c r="E114" s="231">
        <v>14400</v>
      </c>
      <c r="F114" s="460">
        <v>0.06</v>
      </c>
      <c r="G114" s="231">
        <v>0</v>
      </c>
      <c r="H114" s="231">
        <v>14400</v>
      </c>
      <c r="I114" s="462">
        <v>2.5000000000000001E-2</v>
      </c>
      <c r="J114" s="231">
        <f>E114*0.025/0.06</f>
        <v>6000</v>
      </c>
      <c r="K114" s="227">
        <v>0.02</v>
      </c>
      <c r="L114" s="231">
        <f>E114*0.02/0.06</f>
        <v>4800</v>
      </c>
      <c r="M114" s="462">
        <v>1.4999999999999999E-2</v>
      </c>
      <c r="N114" s="231">
        <f>E114*0.015/0.06</f>
        <v>3600</v>
      </c>
      <c r="O114" s="231">
        <f t="shared" ref="O114:O119" si="24">SUM(J114+L114+N114)</f>
        <v>14400</v>
      </c>
      <c r="P114" s="231">
        <f t="shared" ref="P114:P119" si="25">+E114-O114</f>
        <v>0</v>
      </c>
      <c r="Q114" s="86"/>
      <c r="R114" s="555"/>
      <c r="S114" s="555"/>
    </row>
    <row r="115" spans="1:19" s="224" customFormat="1" ht="63" x14ac:dyDescent="0.2">
      <c r="A115" s="220"/>
      <c r="B115" s="220" t="s">
        <v>3683</v>
      </c>
      <c r="C115" s="220" t="s">
        <v>3686</v>
      </c>
      <c r="D115" s="335" t="s">
        <v>3687</v>
      </c>
      <c r="E115" s="230">
        <v>8000</v>
      </c>
      <c r="F115" s="460">
        <v>0.16</v>
      </c>
      <c r="G115" s="231">
        <f>+E115*F115</f>
        <v>1280</v>
      </c>
      <c r="H115" s="231">
        <v>0</v>
      </c>
      <c r="I115" s="227">
        <v>0.08</v>
      </c>
      <c r="J115" s="231">
        <f>E115*I115</f>
        <v>640</v>
      </c>
      <c r="K115" s="227">
        <v>0.05</v>
      </c>
      <c r="L115" s="231">
        <f>+E115*K115</f>
        <v>400</v>
      </c>
      <c r="M115" s="227">
        <v>0.03</v>
      </c>
      <c r="N115" s="231">
        <f>+E115*M115</f>
        <v>240</v>
      </c>
      <c r="O115" s="231">
        <f t="shared" si="24"/>
        <v>1280</v>
      </c>
      <c r="P115" s="231">
        <f t="shared" si="25"/>
        <v>6720</v>
      </c>
    </row>
    <row r="116" spans="1:19" s="224" customFormat="1" ht="105" x14ac:dyDescent="0.2">
      <c r="A116" s="220"/>
      <c r="B116" s="220" t="s">
        <v>3828</v>
      </c>
      <c r="C116" s="220" t="s">
        <v>3829</v>
      </c>
      <c r="D116" s="335" t="s">
        <v>3830</v>
      </c>
      <c r="E116" s="230">
        <v>182500</v>
      </c>
      <c r="F116" s="460">
        <v>0.06</v>
      </c>
      <c r="G116" s="231">
        <v>0</v>
      </c>
      <c r="H116" s="231">
        <f>+E116*F116</f>
        <v>10950</v>
      </c>
      <c r="I116" s="462">
        <v>2.5000000000000001E-2</v>
      </c>
      <c r="J116" s="231">
        <f>E116*I116</f>
        <v>4562.5</v>
      </c>
      <c r="K116" s="227">
        <v>0.02</v>
      </c>
      <c r="L116" s="231">
        <f>+E116*K116</f>
        <v>3650</v>
      </c>
      <c r="M116" s="462">
        <v>1.4999999999999999E-2</v>
      </c>
      <c r="N116" s="231">
        <f>+E116*M116</f>
        <v>2737.5</v>
      </c>
      <c r="O116" s="231">
        <f t="shared" si="24"/>
        <v>10950</v>
      </c>
      <c r="P116" s="231">
        <f t="shared" si="25"/>
        <v>171550</v>
      </c>
    </row>
    <row r="117" spans="1:19" s="224" customFormat="1" ht="63" x14ac:dyDescent="0.2">
      <c r="A117" s="220"/>
      <c r="B117" s="220" t="s">
        <v>3831</v>
      </c>
      <c r="C117" s="220" t="s">
        <v>3832</v>
      </c>
      <c r="D117" s="335" t="s">
        <v>3833</v>
      </c>
      <c r="E117" s="230">
        <v>8000</v>
      </c>
      <c r="F117" s="460">
        <v>0.16</v>
      </c>
      <c r="G117" s="231">
        <f>+E117*F117</f>
        <v>1280</v>
      </c>
      <c r="H117" s="231">
        <v>0</v>
      </c>
      <c r="I117" s="227">
        <v>0.08</v>
      </c>
      <c r="J117" s="231">
        <f>E117*I117</f>
        <v>640</v>
      </c>
      <c r="K117" s="227">
        <v>0.05</v>
      </c>
      <c r="L117" s="231">
        <f>+E117*K117</f>
        <v>400</v>
      </c>
      <c r="M117" s="227">
        <v>0.03</v>
      </c>
      <c r="N117" s="231">
        <f>+E117*M117</f>
        <v>240</v>
      </c>
      <c r="O117" s="231">
        <f t="shared" si="24"/>
        <v>1280</v>
      </c>
      <c r="P117" s="231">
        <f t="shared" si="25"/>
        <v>6720</v>
      </c>
    </row>
    <row r="118" spans="1:19" s="224" customFormat="1" ht="63" x14ac:dyDescent="0.2">
      <c r="A118" s="220"/>
      <c r="B118" s="220" t="s">
        <v>3931</v>
      </c>
      <c r="C118" s="220" t="s">
        <v>3932</v>
      </c>
      <c r="D118" s="335" t="s">
        <v>3933</v>
      </c>
      <c r="E118" s="230">
        <v>15000</v>
      </c>
      <c r="F118" s="460">
        <v>0.16</v>
      </c>
      <c r="G118" s="231">
        <f>+E118*F118</f>
        <v>2400</v>
      </c>
      <c r="H118" s="231">
        <v>0</v>
      </c>
      <c r="I118" s="227">
        <v>0.08</v>
      </c>
      <c r="J118" s="231">
        <f>E118*I118</f>
        <v>1200</v>
      </c>
      <c r="K118" s="227">
        <v>0.05</v>
      </c>
      <c r="L118" s="231">
        <f>+E118*K118</f>
        <v>750</v>
      </c>
      <c r="M118" s="227">
        <v>0.03</v>
      </c>
      <c r="N118" s="231">
        <f>+E118*M118</f>
        <v>450</v>
      </c>
      <c r="O118" s="231">
        <f t="shared" si="24"/>
        <v>2400</v>
      </c>
      <c r="P118" s="231">
        <f t="shared" si="25"/>
        <v>12600</v>
      </c>
    </row>
    <row r="119" spans="1:19" s="718" customFormat="1" ht="147" x14ac:dyDescent="0.2">
      <c r="A119" s="712"/>
      <c r="B119" s="712" t="s">
        <v>4164</v>
      </c>
      <c r="C119" s="712" t="s">
        <v>4194</v>
      </c>
      <c r="D119" s="713" t="s">
        <v>4195</v>
      </c>
      <c r="E119" s="714">
        <v>182500</v>
      </c>
      <c r="F119" s="715">
        <v>0.06</v>
      </c>
      <c r="G119" s="714">
        <v>0</v>
      </c>
      <c r="H119" s="714">
        <f>+E119*F119</f>
        <v>10950</v>
      </c>
      <c r="I119" s="716">
        <v>2.5000000000000001E-2</v>
      </c>
      <c r="J119" s="714">
        <f>E119*I119</f>
        <v>4562.5</v>
      </c>
      <c r="K119" s="717">
        <v>0.02</v>
      </c>
      <c r="L119" s="714">
        <f>+E119*K119</f>
        <v>3650</v>
      </c>
      <c r="M119" s="716">
        <v>1.4999999999999999E-2</v>
      </c>
      <c r="N119" s="714">
        <f>+E119*M119</f>
        <v>2737.5</v>
      </c>
      <c r="O119" s="714">
        <f t="shared" si="24"/>
        <v>10950</v>
      </c>
      <c r="P119" s="714">
        <f t="shared" si="25"/>
        <v>171550</v>
      </c>
      <c r="R119" s="718" t="s">
        <v>4167</v>
      </c>
    </row>
    <row r="120" spans="1:19" s="447" customFormat="1" ht="23.25" x14ac:dyDescent="0.2">
      <c r="A120" s="220"/>
      <c r="B120" s="220"/>
      <c r="C120" s="220"/>
      <c r="D120" s="335"/>
      <c r="E120" s="230"/>
      <c r="F120" s="461"/>
      <c r="G120" s="231"/>
      <c r="H120" s="231"/>
      <c r="I120" s="227"/>
      <c r="J120" s="231"/>
      <c r="K120" s="227"/>
      <c r="L120" s="231"/>
      <c r="M120" s="227"/>
      <c r="N120" s="231"/>
      <c r="O120" s="231"/>
      <c r="P120" s="231"/>
      <c r="Q120" s="86"/>
    </row>
    <row r="121" spans="1:19" s="688" customFormat="1" ht="21.75" x14ac:dyDescent="0.2">
      <c r="A121" s="869" t="s">
        <v>1621</v>
      </c>
      <c r="B121" s="869"/>
      <c r="C121" s="869"/>
      <c r="D121" s="869"/>
      <c r="E121" s="686">
        <f>SUM(E114:E120)</f>
        <v>410400</v>
      </c>
      <c r="F121" s="686"/>
      <c r="G121" s="686">
        <f>SUM(G114:G120)</f>
        <v>4960</v>
      </c>
      <c r="H121" s="686">
        <f>SUM(H114:H120)</f>
        <v>36300</v>
      </c>
      <c r="I121" s="686"/>
      <c r="J121" s="686">
        <f>SUM(J114:J120)</f>
        <v>17605</v>
      </c>
      <c r="K121" s="686"/>
      <c r="L121" s="686">
        <f>SUM(L114:L120)</f>
        <v>13650</v>
      </c>
      <c r="M121" s="686"/>
      <c r="N121" s="686">
        <f>SUM(N114:N120)</f>
        <v>10005</v>
      </c>
      <c r="O121" s="686">
        <f>SUM(O114:O120)</f>
        <v>41260</v>
      </c>
      <c r="P121" s="686">
        <f>SUM(P114:P120)</f>
        <v>369140</v>
      </c>
      <c r="Q121" s="687"/>
    </row>
    <row r="122" spans="1:19" s="447" customFormat="1" ht="23.25" x14ac:dyDescent="0.2">
      <c r="A122" s="681" t="s">
        <v>565</v>
      </c>
      <c r="B122" s="681"/>
      <c r="C122" s="681"/>
      <c r="D122" s="682"/>
      <c r="E122" s="683"/>
      <c r="F122" s="684"/>
      <c r="G122" s="691"/>
      <c r="H122" s="691"/>
      <c r="I122" s="692"/>
      <c r="J122" s="691"/>
      <c r="K122" s="692"/>
      <c r="L122" s="691"/>
      <c r="M122" s="692"/>
      <c r="N122" s="691"/>
      <c r="O122" s="691"/>
      <c r="P122" s="691"/>
      <c r="Q122" s="693"/>
    </row>
    <row r="123" spans="1:19" s="447" customFormat="1" ht="84" x14ac:dyDescent="0.2">
      <c r="A123" s="225"/>
      <c r="B123" s="225" t="s">
        <v>3592</v>
      </c>
      <c r="C123" s="225" t="s">
        <v>3593</v>
      </c>
      <c r="D123" s="336" t="s">
        <v>3594</v>
      </c>
      <c r="E123" s="226">
        <v>64000</v>
      </c>
      <c r="F123" s="460">
        <v>0.16</v>
      </c>
      <c r="G123" s="231">
        <f t="shared" ref="G123:G130" si="26">+E123*F123</f>
        <v>10240</v>
      </c>
      <c r="H123" s="231">
        <v>0</v>
      </c>
      <c r="I123" s="227">
        <v>0.08</v>
      </c>
      <c r="J123" s="231">
        <f t="shared" ref="J123:J135" si="27">E123*I123</f>
        <v>5120</v>
      </c>
      <c r="K123" s="227">
        <v>0.05</v>
      </c>
      <c r="L123" s="231">
        <f t="shared" ref="L123:L135" si="28">+E123*K123</f>
        <v>3200</v>
      </c>
      <c r="M123" s="227">
        <v>0.03</v>
      </c>
      <c r="N123" s="231">
        <f t="shared" ref="N123:N135" si="29">+E123*M123</f>
        <v>1920</v>
      </c>
      <c r="O123" s="231">
        <f t="shared" ref="O123:O130" si="30">SUM(J123+L123+N123)</f>
        <v>10240</v>
      </c>
      <c r="P123" s="231">
        <f t="shared" ref="P123:P135" si="31">+E123-O123</f>
        <v>53760</v>
      </c>
      <c r="Q123" s="86"/>
      <c r="R123" s="555"/>
      <c r="S123" s="555"/>
    </row>
    <row r="124" spans="1:19" s="447" customFormat="1" ht="105" x14ac:dyDescent="0.2">
      <c r="A124" s="225"/>
      <c r="B124" s="225" t="s">
        <v>3643</v>
      </c>
      <c r="C124" s="225" t="s">
        <v>3644</v>
      </c>
      <c r="D124" s="336" t="s">
        <v>3645</v>
      </c>
      <c r="E124" s="231">
        <v>36000</v>
      </c>
      <c r="F124" s="460">
        <v>0.16</v>
      </c>
      <c r="G124" s="231">
        <f t="shared" si="26"/>
        <v>5760</v>
      </c>
      <c r="H124" s="231">
        <v>0</v>
      </c>
      <c r="I124" s="227">
        <v>0.08</v>
      </c>
      <c r="J124" s="231">
        <f t="shared" si="27"/>
        <v>2880</v>
      </c>
      <c r="K124" s="227">
        <v>0.05</v>
      </c>
      <c r="L124" s="231">
        <f t="shared" si="28"/>
        <v>1800</v>
      </c>
      <c r="M124" s="227">
        <v>0.03</v>
      </c>
      <c r="N124" s="231">
        <f t="shared" si="29"/>
        <v>1080</v>
      </c>
      <c r="O124" s="231">
        <f t="shared" si="30"/>
        <v>5760</v>
      </c>
      <c r="P124" s="231">
        <f t="shared" si="31"/>
        <v>30240</v>
      </c>
      <c r="Q124" s="86"/>
      <c r="R124" s="555"/>
      <c r="S124" s="555"/>
    </row>
    <row r="125" spans="1:19" s="447" customFormat="1" ht="63" x14ac:dyDescent="0.2">
      <c r="A125" s="225"/>
      <c r="B125" s="225" t="s">
        <v>3646</v>
      </c>
      <c r="C125" s="225" t="s">
        <v>3647</v>
      </c>
      <c r="D125" s="336" t="s">
        <v>3648</v>
      </c>
      <c r="E125" s="231">
        <v>33200</v>
      </c>
      <c r="F125" s="460">
        <v>0.16</v>
      </c>
      <c r="G125" s="231">
        <f t="shared" si="26"/>
        <v>5312</v>
      </c>
      <c r="H125" s="231">
        <v>0</v>
      </c>
      <c r="I125" s="227">
        <v>0.08</v>
      </c>
      <c r="J125" s="231">
        <f t="shared" si="27"/>
        <v>2656</v>
      </c>
      <c r="K125" s="227">
        <v>0.05</v>
      </c>
      <c r="L125" s="231">
        <f t="shared" si="28"/>
        <v>1660</v>
      </c>
      <c r="M125" s="227">
        <v>0.03</v>
      </c>
      <c r="N125" s="231">
        <f t="shared" si="29"/>
        <v>996</v>
      </c>
      <c r="O125" s="231">
        <f t="shared" si="30"/>
        <v>5312</v>
      </c>
      <c r="P125" s="231">
        <f t="shared" si="31"/>
        <v>27888</v>
      </c>
      <c r="Q125" s="86"/>
      <c r="R125" s="555"/>
      <c r="S125" s="555"/>
    </row>
    <row r="126" spans="1:19" s="224" customFormat="1" ht="84" x14ac:dyDescent="0.2">
      <c r="A126" s="220"/>
      <c r="B126" s="220" t="s">
        <v>3688</v>
      </c>
      <c r="C126" s="220" t="s">
        <v>3689</v>
      </c>
      <c r="D126" s="335" t="s">
        <v>3690</v>
      </c>
      <c r="E126" s="230">
        <v>55440</v>
      </c>
      <c r="F126" s="460">
        <v>0.16</v>
      </c>
      <c r="G126" s="231">
        <f t="shared" si="26"/>
        <v>8870.4</v>
      </c>
      <c r="H126" s="231">
        <v>0</v>
      </c>
      <c r="I126" s="227">
        <v>0.08</v>
      </c>
      <c r="J126" s="231">
        <f t="shared" si="27"/>
        <v>4435.2</v>
      </c>
      <c r="K126" s="227">
        <v>0.05</v>
      </c>
      <c r="L126" s="231">
        <f t="shared" si="28"/>
        <v>2772</v>
      </c>
      <c r="M126" s="227">
        <v>0.03</v>
      </c>
      <c r="N126" s="231">
        <f t="shared" si="29"/>
        <v>1663.2</v>
      </c>
      <c r="O126" s="231">
        <f t="shared" si="30"/>
        <v>8870.4</v>
      </c>
      <c r="P126" s="231">
        <f t="shared" si="31"/>
        <v>46569.599999999999</v>
      </c>
    </row>
    <row r="127" spans="1:19" s="224" customFormat="1" ht="63" x14ac:dyDescent="0.2">
      <c r="A127" s="220"/>
      <c r="B127" s="220" t="s">
        <v>3683</v>
      </c>
      <c r="C127" s="220" t="s">
        <v>3691</v>
      </c>
      <c r="D127" s="335" t="s">
        <v>3692</v>
      </c>
      <c r="E127" s="230">
        <v>3915</v>
      </c>
      <c r="F127" s="460">
        <v>0.16</v>
      </c>
      <c r="G127" s="231">
        <f t="shared" si="26"/>
        <v>626.4</v>
      </c>
      <c r="H127" s="231">
        <v>0</v>
      </c>
      <c r="I127" s="227">
        <v>0.08</v>
      </c>
      <c r="J127" s="231">
        <f t="shared" si="27"/>
        <v>313.2</v>
      </c>
      <c r="K127" s="227">
        <v>0.05</v>
      </c>
      <c r="L127" s="231">
        <f t="shared" si="28"/>
        <v>195.75</v>
      </c>
      <c r="M127" s="227">
        <v>0.03</v>
      </c>
      <c r="N127" s="231">
        <f t="shared" si="29"/>
        <v>117.44999999999999</v>
      </c>
      <c r="O127" s="231">
        <f t="shared" si="30"/>
        <v>626.4</v>
      </c>
      <c r="P127" s="231">
        <f t="shared" si="31"/>
        <v>3288.6</v>
      </c>
    </row>
    <row r="128" spans="1:19" s="675" customFormat="1" ht="63" x14ac:dyDescent="0.2">
      <c r="A128" s="669"/>
      <c r="B128" s="669" t="s">
        <v>3683</v>
      </c>
      <c r="C128" s="669" t="s">
        <v>3693</v>
      </c>
      <c r="D128" s="670" t="s">
        <v>3694</v>
      </c>
      <c r="E128" s="671">
        <v>8000</v>
      </c>
      <c r="F128" s="672">
        <v>0.16</v>
      </c>
      <c r="G128" s="671">
        <f t="shared" si="26"/>
        <v>1280</v>
      </c>
      <c r="H128" s="671">
        <v>0</v>
      </c>
      <c r="I128" s="673">
        <v>0.08</v>
      </c>
      <c r="J128" s="671">
        <f t="shared" si="27"/>
        <v>640</v>
      </c>
      <c r="K128" s="673">
        <v>0.05</v>
      </c>
      <c r="L128" s="671">
        <f t="shared" si="28"/>
        <v>400</v>
      </c>
      <c r="M128" s="673">
        <v>0.03</v>
      </c>
      <c r="N128" s="671">
        <f t="shared" si="29"/>
        <v>240</v>
      </c>
      <c r="O128" s="671">
        <f t="shared" si="30"/>
        <v>1280</v>
      </c>
      <c r="P128" s="671">
        <f t="shared" si="31"/>
        <v>6720</v>
      </c>
    </row>
    <row r="129" spans="1:19" s="675" customFormat="1" ht="42" x14ac:dyDescent="0.2">
      <c r="A129" s="669"/>
      <c r="B129" s="669" t="s">
        <v>3683</v>
      </c>
      <c r="C129" s="669" t="s">
        <v>3695</v>
      </c>
      <c r="D129" s="670" t="s">
        <v>3696</v>
      </c>
      <c r="E129" s="671">
        <v>-8000</v>
      </c>
      <c r="F129" s="672">
        <v>0.16</v>
      </c>
      <c r="G129" s="671">
        <f t="shared" si="26"/>
        <v>-1280</v>
      </c>
      <c r="H129" s="671">
        <v>0</v>
      </c>
      <c r="I129" s="673">
        <v>0.08</v>
      </c>
      <c r="J129" s="671">
        <f t="shared" si="27"/>
        <v>-640</v>
      </c>
      <c r="K129" s="673">
        <v>0.05</v>
      </c>
      <c r="L129" s="671">
        <f t="shared" si="28"/>
        <v>-400</v>
      </c>
      <c r="M129" s="673">
        <v>0.03</v>
      </c>
      <c r="N129" s="671">
        <f t="shared" si="29"/>
        <v>-240</v>
      </c>
      <c r="O129" s="671">
        <f t="shared" si="30"/>
        <v>-1280</v>
      </c>
      <c r="P129" s="671">
        <f t="shared" si="31"/>
        <v>-6720</v>
      </c>
    </row>
    <row r="130" spans="1:19" s="224" customFormat="1" ht="63" x14ac:dyDescent="0.2">
      <c r="A130" s="220"/>
      <c r="B130" s="220" t="s">
        <v>3697</v>
      </c>
      <c r="C130" s="220" t="s">
        <v>3698</v>
      </c>
      <c r="D130" s="335" t="s">
        <v>3699</v>
      </c>
      <c r="E130" s="230">
        <v>76000</v>
      </c>
      <c r="F130" s="460">
        <v>0.16</v>
      </c>
      <c r="G130" s="231">
        <f t="shared" si="26"/>
        <v>12160</v>
      </c>
      <c r="H130" s="231">
        <v>0</v>
      </c>
      <c r="I130" s="227">
        <v>0.08</v>
      </c>
      <c r="J130" s="231">
        <f t="shared" si="27"/>
        <v>6080</v>
      </c>
      <c r="K130" s="227">
        <v>0.05</v>
      </c>
      <c r="L130" s="231">
        <f t="shared" si="28"/>
        <v>3800</v>
      </c>
      <c r="M130" s="227">
        <v>0.03</v>
      </c>
      <c r="N130" s="231">
        <f t="shared" si="29"/>
        <v>2280</v>
      </c>
      <c r="O130" s="231">
        <f t="shared" si="30"/>
        <v>12160</v>
      </c>
      <c r="P130" s="231">
        <f t="shared" si="31"/>
        <v>63840</v>
      </c>
    </row>
    <row r="131" spans="1:19" s="224" customFormat="1" ht="63" x14ac:dyDescent="0.2">
      <c r="A131" s="220"/>
      <c r="B131" s="220" t="s">
        <v>3834</v>
      </c>
      <c r="C131" s="220" t="s">
        <v>3835</v>
      </c>
      <c r="D131" s="335" t="s">
        <v>3836</v>
      </c>
      <c r="E131" s="230">
        <v>11700</v>
      </c>
      <c r="F131" s="460">
        <v>0.16</v>
      </c>
      <c r="G131" s="231">
        <f>+E131*F131</f>
        <v>1872</v>
      </c>
      <c r="H131" s="231">
        <v>0</v>
      </c>
      <c r="I131" s="227">
        <v>0.08</v>
      </c>
      <c r="J131" s="231">
        <f t="shared" si="27"/>
        <v>936</v>
      </c>
      <c r="K131" s="227">
        <v>0.05</v>
      </c>
      <c r="L131" s="231">
        <f t="shared" si="28"/>
        <v>585</v>
      </c>
      <c r="M131" s="227">
        <v>0.03</v>
      </c>
      <c r="N131" s="231">
        <f t="shared" si="29"/>
        <v>351</v>
      </c>
      <c r="O131" s="231">
        <f>SUM(J131+L131+N131)</f>
        <v>1872</v>
      </c>
      <c r="P131" s="231">
        <f t="shared" si="31"/>
        <v>9828</v>
      </c>
    </row>
    <row r="132" spans="1:19" s="224" customFormat="1" ht="84" x14ac:dyDescent="0.2">
      <c r="A132" s="220"/>
      <c r="B132" s="220" t="s">
        <v>3825</v>
      </c>
      <c r="C132" s="220" t="s">
        <v>3837</v>
      </c>
      <c r="D132" s="335" t="s">
        <v>3838</v>
      </c>
      <c r="E132" s="230">
        <v>33000</v>
      </c>
      <c r="F132" s="460">
        <v>0.16</v>
      </c>
      <c r="G132" s="231">
        <f>+E132*F132</f>
        <v>5280</v>
      </c>
      <c r="H132" s="231">
        <v>0</v>
      </c>
      <c r="I132" s="227">
        <v>0.08</v>
      </c>
      <c r="J132" s="231">
        <f t="shared" si="27"/>
        <v>2640</v>
      </c>
      <c r="K132" s="227">
        <v>0.05</v>
      </c>
      <c r="L132" s="231">
        <f t="shared" si="28"/>
        <v>1650</v>
      </c>
      <c r="M132" s="227">
        <v>0.03</v>
      </c>
      <c r="N132" s="231">
        <f t="shared" si="29"/>
        <v>990</v>
      </c>
      <c r="O132" s="231">
        <f>SUM(J132+L132+N132)</f>
        <v>5280</v>
      </c>
      <c r="P132" s="231">
        <f t="shared" si="31"/>
        <v>27720</v>
      </c>
    </row>
    <row r="133" spans="1:19" s="224" customFormat="1" ht="84" x14ac:dyDescent="0.2">
      <c r="A133" s="220"/>
      <c r="B133" s="220" t="s">
        <v>3839</v>
      </c>
      <c r="C133" s="220" t="s">
        <v>3840</v>
      </c>
      <c r="D133" s="335" t="s">
        <v>3841</v>
      </c>
      <c r="E133" s="230">
        <v>18000</v>
      </c>
      <c r="F133" s="460">
        <v>0.16</v>
      </c>
      <c r="G133" s="231">
        <f>+E133*F133</f>
        <v>2880</v>
      </c>
      <c r="H133" s="231">
        <v>0</v>
      </c>
      <c r="I133" s="227">
        <v>0.08</v>
      </c>
      <c r="J133" s="231">
        <f t="shared" si="27"/>
        <v>1440</v>
      </c>
      <c r="K133" s="227">
        <v>0.05</v>
      </c>
      <c r="L133" s="231">
        <f t="shared" si="28"/>
        <v>900</v>
      </c>
      <c r="M133" s="227">
        <v>0.03</v>
      </c>
      <c r="N133" s="231">
        <f t="shared" si="29"/>
        <v>540</v>
      </c>
      <c r="O133" s="231">
        <f>SUM(J133+L133+N133)</f>
        <v>2880</v>
      </c>
      <c r="P133" s="231">
        <f t="shared" si="31"/>
        <v>15120</v>
      </c>
    </row>
    <row r="134" spans="1:19" s="224" customFormat="1" ht="84" x14ac:dyDescent="0.2">
      <c r="A134" s="220"/>
      <c r="B134" s="220" t="s">
        <v>3842</v>
      </c>
      <c r="C134" s="220" t="s">
        <v>3843</v>
      </c>
      <c r="D134" s="335" t="s">
        <v>3844</v>
      </c>
      <c r="E134" s="230">
        <v>66000</v>
      </c>
      <c r="F134" s="460">
        <v>0.06</v>
      </c>
      <c r="G134" s="231">
        <v>0</v>
      </c>
      <c r="H134" s="231">
        <f>+E134*F134</f>
        <v>3960</v>
      </c>
      <c r="I134" s="462">
        <v>2.5000000000000001E-2</v>
      </c>
      <c r="J134" s="231">
        <f t="shared" si="27"/>
        <v>1650</v>
      </c>
      <c r="K134" s="227">
        <v>0.02</v>
      </c>
      <c r="L134" s="231">
        <f t="shared" si="28"/>
        <v>1320</v>
      </c>
      <c r="M134" s="462">
        <v>1.4999999999999999E-2</v>
      </c>
      <c r="N134" s="231">
        <f t="shared" si="29"/>
        <v>990</v>
      </c>
      <c r="O134" s="231">
        <f>SUM(J134+L134+N134)</f>
        <v>3960</v>
      </c>
      <c r="P134" s="231">
        <f t="shared" si="31"/>
        <v>62040</v>
      </c>
    </row>
    <row r="135" spans="1:19" s="224" customFormat="1" ht="84" x14ac:dyDescent="0.2">
      <c r="A135" s="220"/>
      <c r="B135" s="220" t="s">
        <v>3845</v>
      </c>
      <c r="C135" s="220" t="s">
        <v>3846</v>
      </c>
      <c r="D135" s="335" t="s">
        <v>3847</v>
      </c>
      <c r="E135" s="230">
        <v>3915</v>
      </c>
      <c r="F135" s="460">
        <v>0.16</v>
      </c>
      <c r="G135" s="231">
        <f>+E135*F135</f>
        <v>626.4</v>
      </c>
      <c r="H135" s="231">
        <v>0</v>
      </c>
      <c r="I135" s="227">
        <v>0.08</v>
      </c>
      <c r="J135" s="231">
        <f t="shared" si="27"/>
        <v>313.2</v>
      </c>
      <c r="K135" s="227">
        <v>0.05</v>
      </c>
      <c r="L135" s="231">
        <f t="shared" si="28"/>
        <v>195.75</v>
      </c>
      <c r="M135" s="227">
        <v>0.03</v>
      </c>
      <c r="N135" s="231">
        <f t="shared" si="29"/>
        <v>117.44999999999999</v>
      </c>
      <c r="O135" s="231">
        <f>SUM(J135+L135+N135)</f>
        <v>626.4</v>
      </c>
      <c r="P135" s="231">
        <f t="shared" si="31"/>
        <v>3288.6</v>
      </c>
    </row>
    <row r="136" spans="1:19" s="447" customFormat="1" ht="23.25" x14ac:dyDescent="0.2">
      <c r="A136" s="220"/>
      <c r="B136" s="220"/>
      <c r="C136" s="220"/>
      <c r="D136" s="335"/>
      <c r="E136" s="221"/>
      <c r="F136" s="461"/>
      <c r="G136" s="231"/>
      <c r="H136" s="231"/>
      <c r="I136" s="227"/>
      <c r="J136" s="231"/>
      <c r="K136" s="227"/>
      <c r="L136" s="231"/>
      <c r="M136" s="227"/>
      <c r="N136" s="231"/>
      <c r="O136" s="231"/>
      <c r="P136" s="231"/>
      <c r="Q136" s="86"/>
    </row>
    <row r="137" spans="1:19" s="688" customFormat="1" ht="21.75" x14ac:dyDescent="0.2">
      <c r="A137" s="869" t="s">
        <v>1617</v>
      </c>
      <c r="B137" s="869"/>
      <c r="C137" s="869"/>
      <c r="D137" s="869"/>
      <c r="E137" s="686">
        <f>SUM(E123:E136)</f>
        <v>401170</v>
      </c>
      <c r="F137" s="686"/>
      <c r="G137" s="686">
        <f>SUM(G123:G136)</f>
        <v>53627.200000000004</v>
      </c>
      <c r="H137" s="686">
        <f>SUM(H123:H136)</f>
        <v>3960</v>
      </c>
      <c r="I137" s="686"/>
      <c r="J137" s="686">
        <f>SUM(J123:J136)</f>
        <v>28463.600000000002</v>
      </c>
      <c r="K137" s="686"/>
      <c r="L137" s="686">
        <f>SUM(L123:L136)</f>
        <v>18078.5</v>
      </c>
      <c r="M137" s="686"/>
      <c r="N137" s="686">
        <f>SUM(N123:N136)</f>
        <v>11045.1</v>
      </c>
      <c r="O137" s="686">
        <f>SUM(O123:O136)</f>
        <v>57587.200000000004</v>
      </c>
      <c r="P137" s="686">
        <f>SUM(P123:P136)</f>
        <v>343582.8</v>
      </c>
      <c r="Q137" s="687"/>
    </row>
    <row r="138" spans="1:19" s="447" customFormat="1" ht="23.25" x14ac:dyDescent="0.2">
      <c r="A138" s="681" t="s">
        <v>1735</v>
      </c>
      <c r="B138" s="681"/>
      <c r="C138" s="681"/>
      <c r="D138" s="682"/>
      <c r="E138" s="683"/>
      <c r="F138" s="684"/>
      <c r="G138" s="691"/>
      <c r="H138" s="691"/>
      <c r="I138" s="692"/>
      <c r="J138" s="691"/>
      <c r="K138" s="692"/>
      <c r="L138" s="691"/>
      <c r="M138" s="692"/>
      <c r="N138" s="691"/>
      <c r="O138" s="691"/>
      <c r="P138" s="691"/>
      <c r="Q138" s="693"/>
    </row>
    <row r="139" spans="1:19" s="447" customFormat="1" ht="105" x14ac:dyDescent="0.2">
      <c r="A139" s="225"/>
      <c r="B139" s="225" t="s">
        <v>3630</v>
      </c>
      <c r="C139" s="225" t="s">
        <v>3649</v>
      </c>
      <c r="D139" s="336" t="s">
        <v>3650</v>
      </c>
      <c r="E139" s="231">
        <v>28500</v>
      </c>
      <c r="F139" s="460">
        <v>0.06</v>
      </c>
      <c r="G139" s="231">
        <v>0</v>
      </c>
      <c r="H139" s="231">
        <v>28500</v>
      </c>
      <c r="I139" s="462">
        <v>2.5000000000000001E-2</v>
      </c>
      <c r="J139" s="231">
        <f>E139*0.025/0.06</f>
        <v>11875</v>
      </c>
      <c r="K139" s="227">
        <v>0.02</v>
      </c>
      <c r="L139" s="231">
        <f>E139*0.02/0.06</f>
        <v>9500</v>
      </c>
      <c r="M139" s="462">
        <v>1.4999999999999999E-2</v>
      </c>
      <c r="N139" s="231">
        <f>E139*0.015/0.06</f>
        <v>7125</v>
      </c>
      <c r="O139" s="231">
        <f>SUM(J139+L139+N139)</f>
        <v>28500</v>
      </c>
      <c r="P139" s="231">
        <f>+E139-O139</f>
        <v>0</v>
      </c>
      <c r="Q139" s="86"/>
      <c r="R139" s="555"/>
      <c r="S139" s="555"/>
    </row>
    <row r="140" spans="1:19" s="229" customFormat="1" ht="105" x14ac:dyDescent="0.2">
      <c r="A140" s="225"/>
      <c r="B140" s="225" t="s">
        <v>3974</v>
      </c>
      <c r="C140" s="225" t="s">
        <v>3980</v>
      </c>
      <c r="D140" s="336" t="s">
        <v>3981</v>
      </c>
      <c r="E140" s="231">
        <v>117300</v>
      </c>
      <c r="F140" s="460">
        <v>0.06</v>
      </c>
      <c r="G140" s="231">
        <v>0</v>
      </c>
      <c r="H140" s="231">
        <f>SUM(E140)</f>
        <v>117300</v>
      </c>
      <c r="I140" s="462">
        <v>2.5000000000000001E-2</v>
      </c>
      <c r="J140" s="231">
        <f>E140*0.025/0.06</f>
        <v>48875</v>
      </c>
      <c r="K140" s="227">
        <v>0.02</v>
      </c>
      <c r="L140" s="231">
        <f>E140*0.02/0.06</f>
        <v>39100</v>
      </c>
      <c r="M140" s="462">
        <v>1.4999999999999999E-2</v>
      </c>
      <c r="N140" s="231">
        <f>E140*0.015/0.06</f>
        <v>29325</v>
      </c>
      <c r="O140" s="231">
        <f>SUM(J140+L140+N140)</f>
        <v>117300</v>
      </c>
      <c r="P140" s="231">
        <f>+E140-O140</f>
        <v>0</v>
      </c>
    </row>
    <row r="141" spans="1:19" s="447" customFormat="1" ht="23.25" x14ac:dyDescent="0.2">
      <c r="A141" s="220"/>
      <c r="B141" s="220"/>
      <c r="C141" s="220"/>
      <c r="D141" s="335"/>
      <c r="E141" s="221"/>
      <c r="F141" s="461"/>
      <c r="G141" s="231"/>
      <c r="H141" s="231"/>
      <c r="I141" s="227"/>
      <c r="J141" s="231"/>
      <c r="K141" s="227"/>
      <c r="L141" s="231"/>
      <c r="M141" s="227"/>
      <c r="N141" s="231"/>
      <c r="O141" s="231"/>
      <c r="P141" s="231"/>
      <c r="Q141" s="86"/>
    </row>
    <row r="142" spans="1:19" s="688" customFormat="1" ht="21.75" x14ac:dyDescent="0.2">
      <c r="A142" s="869" t="s">
        <v>1762</v>
      </c>
      <c r="B142" s="869"/>
      <c r="C142" s="869"/>
      <c r="D142" s="869"/>
      <c r="E142" s="686">
        <f>SUM(E139:E141)</f>
        <v>145800</v>
      </c>
      <c r="F142" s="686"/>
      <c r="G142" s="686">
        <f>SUM(G139:G141)</f>
        <v>0</v>
      </c>
      <c r="H142" s="686">
        <f>SUM(H139:H141)</f>
        <v>145800</v>
      </c>
      <c r="I142" s="686"/>
      <c r="J142" s="686">
        <f>SUM(J139:J141)</f>
        <v>60750</v>
      </c>
      <c r="K142" s="686"/>
      <c r="L142" s="686">
        <f>SUM(L139:L141)</f>
        <v>48600</v>
      </c>
      <c r="M142" s="686"/>
      <c r="N142" s="686">
        <f>SUM(N139:N141)</f>
        <v>36450</v>
      </c>
      <c r="O142" s="686">
        <f>SUM(O139:O141)</f>
        <v>145800</v>
      </c>
      <c r="P142" s="686">
        <f>SUM(P139:P141)</f>
        <v>0</v>
      </c>
      <c r="Q142" s="687"/>
    </row>
    <row r="143" spans="1:19" s="447" customFormat="1" ht="23.25" x14ac:dyDescent="0.2">
      <c r="A143" s="681" t="s">
        <v>2497</v>
      </c>
      <c r="B143" s="681"/>
      <c r="C143" s="681"/>
      <c r="D143" s="682"/>
      <c r="E143" s="683"/>
      <c r="F143" s="684"/>
      <c r="G143" s="691"/>
      <c r="H143" s="691"/>
      <c r="I143" s="692"/>
      <c r="J143" s="691"/>
      <c r="K143" s="692"/>
      <c r="L143" s="691"/>
      <c r="M143" s="692"/>
      <c r="N143" s="691"/>
      <c r="O143" s="691"/>
      <c r="P143" s="691"/>
      <c r="Q143" s="693"/>
    </row>
    <row r="144" spans="1:19" s="447" customFormat="1" ht="84" x14ac:dyDescent="0.2">
      <c r="A144" s="225"/>
      <c r="B144" s="225" t="s">
        <v>3595</v>
      </c>
      <c r="C144" s="225" t="s">
        <v>3596</v>
      </c>
      <c r="D144" s="336" t="s">
        <v>3597</v>
      </c>
      <c r="E144" s="226">
        <v>18000</v>
      </c>
      <c r="F144" s="460">
        <v>0.16</v>
      </c>
      <c r="G144" s="231">
        <f>+E144*F144</f>
        <v>2880</v>
      </c>
      <c r="H144" s="231">
        <v>0</v>
      </c>
      <c r="I144" s="227">
        <v>0.08</v>
      </c>
      <c r="J144" s="231">
        <f>E144*I144</f>
        <v>1440</v>
      </c>
      <c r="K144" s="227">
        <v>0.05</v>
      </c>
      <c r="L144" s="231">
        <f>+E144*K144</f>
        <v>900</v>
      </c>
      <c r="M144" s="227">
        <v>0.03</v>
      </c>
      <c r="N144" s="231">
        <f>+E144*M144</f>
        <v>540</v>
      </c>
      <c r="O144" s="231">
        <f t="shared" ref="O144:O149" si="32">SUM(J144+L144+N144)</f>
        <v>2880</v>
      </c>
      <c r="P144" s="231">
        <f t="shared" ref="P144:P150" si="33">+E144-O144</f>
        <v>15120</v>
      </c>
      <c r="Q144" s="86"/>
      <c r="R144" s="555"/>
      <c r="S144" s="555"/>
    </row>
    <row r="145" spans="1:19" s="447" customFormat="1" ht="63" x14ac:dyDescent="0.2">
      <c r="A145" s="225"/>
      <c r="B145" s="225" t="s">
        <v>3592</v>
      </c>
      <c r="C145" s="225" t="s">
        <v>3598</v>
      </c>
      <c r="D145" s="336" t="s">
        <v>3599</v>
      </c>
      <c r="E145" s="226">
        <v>2000</v>
      </c>
      <c r="F145" s="460">
        <v>0.16</v>
      </c>
      <c r="G145" s="231">
        <f>+E145*F145</f>
        <v>320</v>
      </c>
      <c r="H145" s="231">
        <v>0</v>
      </c>
      <c r="I145" s="227">
        <v>0.08</v>
      </c>
      <c r="J145" s="231">
        <f>E145*I145</f>
        <v>160</v>
      </c>
      <c r="K145" s="227">
        <v>0.05</v>
      </c>
      <c r="L145" s="231">
        <f>+E145*K145</f>
        <v>100</v>
      </c>
      <c r="M145" s="227">
        <v>0.03</v>
      </c>
      <c r="N145" s="231">
        <f>+E145*M145</f>
        <v>60</v>
      </c>
      <c r="O145" s="231">
        <f t="shared" si="32"/>
        <v>320</v>
      </c>
      <c r="P145" s="231">
        <f t="shared" si="33"/>
        <v>1680</v>
      </c>
      <c r="Q145" s="86"/>
      <c r="R145" s="555"/>
      <c r="S145" s="555"/>
    </row>
    <row r="146" spans="1:19" s="447" customFormat="1" ht="84" x14ac:dyDescent="0.2">
      <c r="A146" s="225"/>
      <c r="B146" s="225" t="s">
        <v>3630</v>
      </c>
      <c r="C146" s="225" t="s">
        <v>3651</v>
      </c>
      <c r="D146" s="336" t="s">
        <v>3652</v>
      </c>
      <c r="E146" s="231">
        <v>9000</v>
      </c>
      <c r="F146" s="460">
        <v>0.06</v>
      </c>
      <c r="G146" s="231">
        <v>0</v>
      </c>
      <c r="H146" s="231">
        <v>9000</v>
      </c>
      <c r="I146" s="462">
        <v>2.5000000000000001E-2</v>
      </c>
      <c r="J146" s="231">
        <f>E146*0.025/0.06</f>
        <v>3750</v>
      </c>
      <c r="K146" s="227">
        <v>0.02</v>
      </c>
      <c r="L146" s="231">
        <f>E146*0.02/0.06</f>
        <v>3000</v>
      </c>
      <c r="M146" s="462">
        <v>1.4999999999999999E-2</v>
      </c>
      <c r="N146" s="231">
        <f>E146*0.015/0.06</f>
        <v>2250</v>
      </c>
      <c r="O146" s="231">
        <f t="shared" si="32"/>
        <v>9000</v>
      </c>
      <c r="P146" s="231">
        <f t="shared" si="33"/>
        <v>0</v>
      </c>
      <c r="Q146" s="86"/>
      <c r="R146" s="555"/>
      <c r="S146" s="555"/>
    </row>
    <row r="147" spans="1:19" s="224" customFormat="1" ht="63" x14ac:dyDescent="0.2">
      <c r="A147" s="220"/>
      <c r="B147" s="220" t="s">
        <v>3848</v>
      </c>
      <c r="C147" s="220" t="s">
        <v>3849</v>
      </c>
      <c r="D147" s="335" t="s">
        <v>3850</v>
      </c>
      <c r="E147" s="230">
        <v>60000</v>
      </c>
      <c r="F147" s="460">
        <v>0.16</v>
      </c>
      <c r="G147" s="231">
        <f>+E147*F147</f>
        <v>9600</v>
      </c>
      <c r="H147" s="231">
        <v>0</v>
      </c>
      <c r="I147" s="227">
        <v>0.08</v>
      </c>
      <c r="J147" s="231">
        <f>E147*I147</f>
        <v>4800</v>
      </c>
      <c r="K147" s="227">
        <v>0.05</v>
      </c>
      <c r="L147" s="231">
        <f>+E147*K147</f>
        <v>3000</v>
      </c>
      <c r="M147" s="227">
        <v>0.03</v>
      </c>
      <c r="N147" s="231">
        <f>+E147*M147</f>
        <v>1800</v>
      </c>
      <c r="O147" s="231">
        <f t="shared" si="32"/>
        <v>9600</v>
      </c>
      <c r="P147" s="231">
        <f t="shared" si="33"/>
        <v>50400</v>
      </c>
    </row>
    <row r="148" spans="1:19" s="224" customFormat="1" ht="105" x14ac:dyDescent="0.2">
      <c r="A148" s="220"/>
      <c r="B148" s="220" t="s">
        <v>3828</v>
      </c>
      <c r="C148" s="220" t="s">
        <v>3851</v>
      </c>
      <c r="D148" s="335" t="s">
        <v>3852</v>
      </c>
      <c r="E148" s="230">
        <v>200000</v>
      </c>
      <c r="F148" s="460">
        <v>0.06</v>
      </c>
      <c r="G148" s="231">
        <v>0</v>
      </c>
      <c r="H148" s="231">
        <f>+E148*F148</f>
        <v>12000</v>
      </c>
      <c r="I148" s="462">
        <v>2.5000000000000001E-2</v>
      </c>
      <c r="J148" s="231">
        <f>E148*I148</f>
        <v>5000</v>
      </c>
      <c r="K148" s="227">
        <v>0.02</v>
      </c>
      <c r="L148" s="231">
        <f>+E148*K148</f>
        <v>4000</v>
      </c>
      <c r="M148" s="462">
        <v>1.4999999999999999E-2</v>
      </c>
      <c r="N148" s="231">
        <f>+E148*M148</f>
        <v>3000</v>
      </c>
      <c r="O148" s="231">
        <f t="shared" si="32"/>
        <v>12000</v>
      </c>
      <c r="P148" s="231">
        <f t="shared" si="33"/>
        <v>188000</v>
      </c>
    </row>
    <row r="149" spans="1:19" s="229" customFormat="1" ht="147" x14ac:dyDescent="0.2">
      <c r="A149" s="225"/>
      <c r="B149" s="225" t="s">
        <v>3982</v>
      </c>
      <c r="C149" s="225" t="s">
        <v>3983</v>
      </c>
      <c r="D149" s="336" t="s">
        <v>3984</v>
      </c>
      <c r="E149" s="231">
        <v>15750</v>
      </c>
      <c r="F149" s="460">
        <v>0.06</v>
      </c>
      <c r="G149" s="231">
        <v>0</v>
      </c>
      <c r="H149" s="231">
        <f>SUM(E149)</f>
        <v>15750</v>
      </c>
      <c r="I149" s="462">
        <v>2.5000000000000001E-2</v>
      </c>
      <c r="J149" s="231">
        <f>E149*0.025/0.06</f>
        <v>6562.5</v>
      </c>
      <c r="K149" s="227">
        <v>0.02</v>
      </c>
      <c r="L149" s="231">
        <f>E149*0.02/0.06</f>
        <v>5250</v>
      </c>
      <c r="M149" s="462">
        <v>1.4999999999999999E-2</v>
      </c>
      <c r="N149" s="231">
        <f>E149*0.015/0.06</f>
        <v>3937.5</v>
      </c>
      <c r="O149" s="231">
        <f t="shared" si="32"/>
        <v>15750</v>
      </c>
      <c r="P149" s="231">
        <f t="shared" si="33"/>
        <v>0</v>
      </c>
    </row>
    <row r="150" spans="1:19" s="675" customFormat="1" ht="105" x14ac:dyDescent="0.2">
      <c r="A150" s="669"/>
      <c r="B150" s="669" t="s">
        <v>4053</v>
      </c>
      <c r="C150" s="669" t="s">
        <v>4054</v>
      </c>
      <c r="D150" s="670" t="s">
        <v>4055</v>
      </c>
      <c r="E150" s="671">
        <v>88050</v>
      </c>
      <c r="F150" s="672">
        <v>0.06</v>
      </c>
      <c r="G150" s="671">
        <v>0</v>
      </c>
      <c r="H150" s="671">
        <f>+E150*F150</f>
        <v>5283</v>
      </c>
      <c r="I150" s="674">
        <v>2.5000000000000001E-2</v>
      </c>
      <c r="J150" s="671">
        <f>E150*I150</f>
        <v>2201.25</v>
      </c>
      <c r="K150" s="673">
        <v>0.02</v>
      </c>
      <c r="L150" s="671">
        <f>+E150*K150</f>
        <v>1761</v>
      </c>
      <c r="M150" s="674">
        <v>1.4999999999999999E-2</v>
      </c>
      <c r="N150" s="671">
        <f>+E150*M150</f>
        <v>1320.75</v>
      </c>
      <c r="O150" s="671">
        <f>SUM(J150+L150+N150)</f>
        <v>5283</v>
      </c>
      <c r="P150" s="671">
        <f t="shared" si="33"/>
        <v>82767</v>
      </c>
    </row>
    <row r="151" spans="1:19" s="675" customFormat="1" ht="42" x14ac:dyDescent="0.2">
      <c r="A151" s="669"/>
      <c r="B151" s="669" t="s">
        <v>4053</v>
      </c>
      <c r="C151" s="669" t="s">
        <v>4056</v>
      </c>
      <c r="D151" s="670" t="s">
        <v>4057</v>
      </c>
      <c r="E151" s="671">
        <v>-88050</v>
      </c>
      <c r="F151" s="672"/>
      <c r="G151" s="671">
        <v>0</v>
      </c>
      <c r="H151" s="671">
        <v>-5283</v>
      </c>
      <c r="I151" s="674">
        <v>2.5000000000000001E-2</v>
      </c>
      <c r="J151" s="671">
        <v>-2201.25</v>
      </c>
      <c r="K151" s="673">
        <v>0.02</v>
      </c>
      <c r="L151" s="671">
        <v>-1761</v>
      </c>
      <c r="M151" s="674">
        <v>1.4999999999999999E-2</v>
      </c>
      <c r="N151" s="671">
        <v>-1320.75</v>
      </c>
      <c r="O151" s="671">
        <v>-5283</v>
      </c>
      <c r="P151" s="671">
        <v>-82767</v>
      </c>
    </row>
    <row r="152" spans="1:19" s="232" customFormat="1" ht="105" x14ac:dyDescent="0.2">
      <c r="A152" s="225"/>
      <c r="B152" s="225" t="s">
        <v>4053</v>
      </c>
      <c r="C152" s="225" t="s">
        <v>4058</v>
      </c>
      <c r="D152" s="336" t="s">
        <v>4055</v>
      </c>
      <c r="E152" s="231">
        <v>88050</v>
      </c>
      <c r="F152" s="460">
        <v>0.06</v>
      </c>
      <c r="G152" s="231">
        <v>0</v>
      </c>
      <c r="H152" s="231">
        <f t="shared" ref="H152:H157" si="34">+E152*F152</f>
        <v>5283</v>
      </c>
      <c r="I152" s="462">
        <v>2.5000000000000001E-2</v>
      </c>
      <c r="J152" s="231">
        <f>E152*I152</f>
        <v>2201.25</v>
      </c>
      <c r="K152" s="227">
        <v>0.02</v>
      </c>
      <c r="L152" s="231">
        <f>+E152*K152</f>
        <v>1761</v>
      </c>
      <c r="M152" s="462">
        <v>1.4999999999999999E-2</v>
      </c>
      <c r="N152" s="231">
        <f>+E152*M152</f>
        <v>1320.75</v>
      </c>
      <c r="O152" s="231">
        <f t="shared" ref="O152:O157" si="35">SUM(J152+L152+N152)</f>
        <v>5283</v>
      </c>
      <c r="P152" s="231">
        <f t="shared" ref="P152:P157" si="36">+E152-O152</f>
        <v>82767</v>
      </c>
    </row>
    <row r="153" spans="1:19" s="229" customFormat="1" ht="105" x14ac:dyDescent="0.2">
      <c r="A153" s="225"/>
      <c r="B153" s="225" t="s">
        <v>4122</v>
      </c>
      <c r="C153" s="225" t="s">
        <v>4123</v>
      </c>
      <c r="D153" s="336" t="s">
        <v>4124</v>
      </c>
      <c r="E153" s="231">
        <v>58400</v>
      </c>
      <c r="F153" s="460">
        <v>0.06</v>
      </c>
      <c r="G153" s="231">
        <v>0</v>
      </c>
      <c r="H153" s="231">
        <f t="shared" si="34"/>
        <v>3504</v>
      </c>
      <c r="I153" s="462">
        <v>2.5000000000000001E-2</v>
      </c>
      <c r="J153" s="231">
        <f>E153*I153</f>
        <v>1460</v>
      </c>
      <c r="K153" s="227">
        <v>0.02</v>
      </c>
      <c r="L153" s="231">
        <f>+E153*K153</f>
        <v>1168</v>
      </c>
      <c r="M153" s="462">
        <v>1.4999999999999999E-2</v>
      </c>
      <c r="N153" s="231">
        <f>+E153*M153</f>
        <v>876</v>
      </c>
      <c r="O153" s="231">
        <f t="shared" si="35"/>
        <v>3504</v>
      </c>
      <c r="P153" s="231">
        <f t="shared" si="36"/>
        <v>54896</v>
      </c>
    </row>
    <row r="154" spans="1:19" s="229" customFormat="1" ht="105" x14ac:dyDescent="0.2">
      <c r="A154" s="225"/>
      <c r="B154" s="225" t="s">
        <v>4115</v>
      </c>
      <c r="C154" s="225" t="s">
        <v>4125</v>
      </c>
      <c r="D154" s="336" t="s">
        <v>4126</v>
      </c>
      <c r="E154" s="231">
        <v>58700</v>
      </c>
      <c r="F154" s="460">
        <v>0.06</v>
      </c>
      <c r="G154" s="231">
        <v>0</v>
      </c>
      <c r="H154" s="231">
        <f t="shared" si="34"/>
        <v>3522</v>
      </c>
      <c r="I154" s="462">
        <v>2.5000000000000001E-2</v>
      </c>
      <c r="J154" s="231">
        <f>E154*I154</f>
        <v>1467.5</v>
      </c>
      <c r="K154" s="227">
        <v>0.02</v>
      </c>
      <c r="L154" s="231">
        <f>+E154*K154</f>
        <v>1174</v>
      </c>
      <c r="M154" s="462">
        <v>1.4999999999999999E-2</v>
      </c>
      <c r="N154" s="231">
        <f>+E154*M154</f>
        <v>880.5</v>
      </c>
      <c r="O154" s="231">
        <f t="shared" si="35"/>
        <v>3522</v>
      </c>
      <c r="P154" s="231">
        <f t="shared" si="36"/>
        <v>55178</v>
      </c>
    </row>
    <row r="155" spans="1:19" s="229" customFormat="1" ht="84" x14ac:dyDescent="0.2">
      <c r="A155" s="225"/>
      <c r="B155" s="225" t="s">
        <v>4142</v>
      </c>
      <c r="C155" s="225" t="s">
        <v>4196</v>
      </c>
      <c r="D155" s="336" t="s">
        <v>4197</v>
      </c>
      <c r="E155" s="231">
        <v>87585.4</v>
      </c>
      <c r="F155" s="460">
        <v>0.06</v>
      </c>
      <c r="G155" s="231">
        <v>0</v>
      </c>
      <c r="H155" s="231">
        <f t="shared" si="34"/>
        <v>5255.1239999999998</v>
      </c>
      <c r="I155" s="462">
        <v>2.5000000000000001E-2</v>
      </c>
      <c r="J155" s="231">
        <v>2189.63</v>
      </c>
      <c r="K155" s="227">
        <v>0.02</v>
      </c>
      <c r="L155" s="231">
        <v>1751.71</v>
      </c>
      <c r="M155" s="462">
        <v>1.4999999999999999E-2</v>
      </c>
      <c r="N155" s="231">
        <v>1313.78</v>
      </c>
      <c r="O155" s="231">
        <f t="shared" si="35"/>
        <v>5255.12</v>
      </c>
      <c r="P155" s="231">
        <f t="shared" si="36"/>
        <v>82330.28</v>
      </c>
    </row>
    <row r="156" spans="1:19" s="229" customFormat="1" ht="105" x14ac:dyDescent="0.2">
      <c r="A156" s="225"/>
      <c r="B156" s="225" t="s">
        <v>4161</v>
      </c>
      <c r="C156" s="225" t="s">
        <v>4198</v>
      </c>
      <c r="D156" s="336" t="s">
        <v>4199</v>
      </c>
      <c r="E156" s="231">
        <v>14.600000000000001</v>
      </c>
      <c r="F156" s="460">
        <v>0.06</v>
      </c>
      <c r="G156" s="231">
        <v>0</v>
      </c>
      <c r="H156" s="231">
        <f t="shared" si="34"/>
        <v>0.876</v>
      </c>
      <c r="I156" s="462">
        <v>2.5000000000000001E-2</v>
      </c>
      <c r="J156" s="231">
        <f>E156*I156</f>
        <v>0.36500000000000005</v>
      </c>
      <c r="K156" s="227">
        <v>0.02</v>
      </c>
      <c r="L156" s="231">
        <f>+E156*K156</f>
        <v>0.29200000000000004</v>
      </c>
      <c r="M156" s="462">
        <v>1.4999999999999999E-2</v>
      </c>
      <c r="N156" s="231">
        <f>+E156*M156</f>
        <v>0.219</v>
      </c>
      <c r="O156" s="231">
        <f t="shared" si="35"/>
        <v>0.876</v>
      </c>
      <c r="P156" s="231">
        <f t="shared" si="36"/>
        <v>13.724000000000002</v>
      </c>
    </row>
    <row r="157" spans="1:19" s="718" customFormat="1" ht="126" x14ac:dyDescent="0.2">
      <c r="A157" s="712"/>
      <c r="B157" s="712" t="s">
        <v>4164</v>
      </c>
      <c r="C157" s="712" t="s">
        <v>4194</v>
      </c>
      <c r="D157" s="713" t="s">
        <v>4200</v>
      </c>
      <c r="E157" s="714">
        <v>200000</v>
      </c>
      <c r="F157" s="715">
        <v>0.06</v>
      </c>
      <c r="G157" s="714">
        <v>0</v>
      </c>
      <c r="H157" s="714">
        <f t="shared" si="34"/>
        <v>12000</v>
      </c>
      <c r="I157" s="716">
        <v>2.5000000000000001E-2</v>
      </c>
      <c r="J157" s="714">
        <f>E157*I157</f>
        <v>5000</v>
      </c>
      <c r="K157" s="717">
        <v>0.02</v>
      </c>
      <c r="L157" s="714">
        <f>+E157*K157</f>
        <v>4000</v>
      </c>
      <c r="M157" s="716">
        <v>1.4999999999999999E-2</v>
      </c>
      <c r="N157" s="714">
        <f>+E157*M157</f>
        <v>3000</v>
      </c>
      <c r="O157" s="714">
        <f t="shared" si="35"/>
        <v>12000</v>
      </c>
      <c r="P157" s="714">
        <f t="shared" si="36"/>
        <v>188000</v>
      </c>
      <c r="R157" s="718" t="s">
        <v>4167</v>
      </c>
    </row>
    <row r="158" spans="1:19" s="447" customFormat="1" ht="23.25" x14ac:dyDescent="0.2">
      <c r="A158" s="220"/>
      <c r="B158" s="220"/>
      <c r="C158" s="220"/>
      <c r="D158" s="335"/>
      <c r="E158" s="221"/>
      <c r="F158" s="461"/>
      <c r="G158" s="231"/>
      <c r="H158" s="231"/>
      <c r="I158" s="227"/>
      <c r="J158" s="231"/>
      <c r="K158" s="227"/>
      <c r="L158" s="231"/>
      <c r="M158" s="227"/>
      <c r="N158" s="231"/>
      <c r="O158" s="231"/>
      <c r="P158" s="231"/>
      <c r="Q158" s="86"/>
    </row>
    <row r="159" spans="1:19" s="688" customFormat="1" ht="21.75" x14ac:dyDescent="0.2">
      <c r="A159" s="869" t="s">
        <v>2514</v>
      </c>
      <c r="B159" s="869"/>
      <c r="C159" s="869"/>
      <c r="D159" s="869"/>
      <c r="E159" s="686">
        <f>SUM(E144:E158)</f>
        <v>797500</v>
      </c>
      <c r="F159" s="686"/>
      <c r="G159" s="686">
        <f>SUM(G144:G158)</f>
        <v>12800</v>
      </c>
      <c r="H159" s="686">
        <f>SUM(H144:H158)</f>
        <v>66315</v>
      </c>
      <c r="I159" s="686"/>
      <c r="J159" s="686">
        <f>SUM(J144:J158)</f>
        <v>34031.245000000003</v>
      </c>
      <c r="K159" s="686"/>
      <c r="L159" s="686">
        <f>SUM(L144:L158)</f>
        <v>26105.002</v>
      </c>
      <c r="M159" s="686"/>
      <c r="N159" s="686">
        <f>SUM(N144:N158)</f>
        <v>18978.749</v>
      </c>
      <c r="O159" s="686">
        <f>SUM(O144:O158)</f>
        <v>79114.995999999999</v>
      </c>
      <c r="P159" s="686">
        <f>SUM(P144:P158)</f>
        <v>718385.00400000007</v>
      </c>
      <c r="Q159" s="687"/>
    </row>
    <row r="160" spans="1:19" s="447" customFormat="1" ht="23.25" x14ac:dyDescent="0.2">
      <c r="A160" s="681" t="s">
        <v>2515</v>
      </c>
      <c r="B160" s="681"/>
      <c r="C160" s="681"/>
      <c r="D160" s="682"/>
      <c r="E160" s="683"/>
      <c r="F160" s="684"/>
      <c r="G160" s="691"/>
      <c r="H160" s="691"/>
      <c r="I160" s="692"/>
      <c r="J160" s="691"/>
      <c r="K160" s="692"/>
      <c r="L160" s="691"/>
      <c r="M160" s="692"/>
      <c r="N160" s="691"/>
      <c r="O160" s="691"/>
      <c r="P160" s="691"/>
      <c r="Q160" s="693"/>
    </row>
    <row r="161" spans="1:19" s="447" customFormat="1" ht="23.25" x14ac:dyDescent="0.2">
      <c r="A161" s="220"/>
      <c r="B161" s="220"/>
      <c r="C161" s="220"/>
      <c r="D161" s="335"/>
      <c r="E161" s="230"/>
      <c r="F161" s="461"/>
      <c r="G161" s="231"/>
      <c r="H161" s="231"/>
      <c r="I161" s="227"/>
      <c r="J161" s="231"/>
      <c r="K161" s="227"/>
      <c r="L161" s="231"/>
      <c r="M161" s="227"/>
      <c r="N161" s="231"/>
      <c r="O161" s="231"/>
      <c r="P161" s="231"/>
      <c r="Q161" s="86"/>
    </row>
    <row r="162" spans="1:19" s="447" customFormat="1" ht="23.25" x14ac:dyDescent="0.2">
      <c r="A162" s="220"/>
      <c r="B162" s="220"/>
      <c r="C162" s="220"/>
      <c r="D162" s="335"/>
      <c r="E162" s="221"/>
      <c r="F162" s="461"/>
      <c r="G162" s="231"/>
      <c r="H162" s="231"/>
      <c r="I162" s="227"/>
      <c r="J162" s="231"/>
      <c r="K162" s="227"/>
      <c r="L162" s="231"/>
      <c r="M162" s="227"/>
      <c r="N162" s="231"/>
      <c r="O162" s="231"/>
      <c r="P162" s="231"/>
      <c r="Q162" s="86"/>
    </row>
    <row r="163" spans="1:19" s="688" customFormat="1" ht="21.75" x14ac:dyDescent="0.2">
      <c r="A163" s="869" t="s">
        <v>2521</v>
      </c>
      <c r="B163" s="869"/>
      <c r="C163" s="869"/>
      <c r="D163" s="869"/>
      <c r="E163" s="686">
        <f>SUM(E161:E162)</f>
        <v>0</v>
      </c>
      <c r="F163" s="686"/>
      <c r="G163" s="686">
        <f t="shared" ref="G163:P163" si="37">SUM(G161:G162)</f>
        <v>0</v>
      </c>
      <c r="H163" s="686">
        <f t="shared" si="37"/>
        <v>0</v>
      </c>
      <c r="I163" s="686"/>
      <c r="J163" s="686">
        <f t="shared" si="37"/>
        <v>0</v>
      </c>
      <c r="K163" s="686"/>
      <c r="L163" s="686">
        <f t="shared" si="37"/>
        <v>0</v>
      </c>
      <c r="M163" s="686"/>
      <c r="N163" s="686">
        <f t="shared" si="37"/>
        <v>0</v>
      </c>
      <c r="O163" s="686">
        <f t="shared" si="37"/>
        <v>0</v>
      </c>
      <c r="P163" s="686">
        <f t="shared" si="37"/>
        <v>0</v>
      </c>
      <c r="Q163" s="687"/>
    </row>
    <row r="164" spans="1:19" s="447" customFormat="1" ht="23.25" x14ac:dyDescent="0.2">
      <c r="A164" s="680" t="s">
        <v>48</v>
      </c>
      <c r="B164" s="680"/>
      <c r="C164" s="681"/>
      <c r="D164" s="682"/>
      <c r="E164" s="683"/>
      <c r="F164" s="684"/>
      <c r="G164" s="691"/>
      <c r="H164" s="691"/>
      <c r="I164" s="692"/>
      <c r="J164" s="691"/>
      <c r="K164" s="692"/>
      <c r="L164" s="691"/>
      <c r="M164" s="692"/>
      <c r="N164" s="691"/>
      <c r="O164" s="691"/>
      <c r="P164" s="691"/>
      <c r="Q164" s="693"/>
    </row>
    <row r="165" spans="1:19" s="447" customFormat="1" ht="84" x14ac:dyDescent="0.2">
      <c r="A165" s="225"/>
      <c r="B165" s="225" t="s">
        <v>3600</v>
      </c>
      <c r="C165" s="225" t="s">
        <v>3601</v>
      </c>
      <c r="D165" s="336" t="s">
        <v>3602</v>
      </c>
      <c r="E165" s="226">
        <v>800</v>
      </c>
      <c r="F165" s="460">
        <v>0.16</v>
      </c>
      <c r="G165" s="231">
        <f t="shared" ref="G165:G170" si="38">+E165*F165</f>
        <v>128</v>
      </c>
      <c r="H165" s="231">
        <v>0</v>
      </c>
      <c r="I165" s="227">
        <v>0.08</v>
      </c>
      <c r="J165" s="231">
        <f t="shared" ref="J165:J175" si="39">E165*I165</f>
        <v>64</v>
      </c>
      <c r="K165" s="227">
        <v>0.05</v>
      </c>
      <c r="L165" s="231">
        <f t="shared" ref="L165:L175" si="40">+E165*K165</f>
        <v>40</v>
      </c>
      <c r="M165" s="227">
        <v>0.03</v>
      </c>
      <c r="N165" s="231">
        <f t="shared" ref="N165:N175" si="41">+E165*M165</f>
        <v>24</v>
      </c>
      <c r="O165" s="231">
        <f t="shared" ref="O165:O177" si="42">SUM(J165+L165+N165)</f>
        <v>128</v>
      </c>
      <c r="P165" s="231">
        <f t="shared" ref="P165:P175" si="43">+E165-O165</f>
        <v>672</v>
      </c>
      <c r="Q165" s="86"/>
      <c r="R165" s="555"/>
      <c r="S165" s="555"/>
    </row>
    <row r="166" spans="1:19" s="224" customFormat="1" ht="63" x14ac:dyDescent="0.2">
      <c r="A166" s="220"/>
      <c r="B166" s="220" t="s">
        <v>3731</v>
      </c>
      <c r="C166" s="220" t="s">
        <v>3744</v>
      </c>
      <c r="D166" s="335" t="s">
        <v>3733</v>
      </c>
      <c r="E166" s="230">
        <v>1000</v>
      </c>
      <c r="F166" s="460">
        <v>0.16</v>
      </c>
      <c r="G166" s="231">
        <f t="shared" si="38"/>
        <v>160</v>
      </c>
      <c r="H166" s="231">
        <v>0</v>
      </c>
      <c r="I166" s="227">
        <v>0.08</v>
      </c>
      <c r="J166" s="231">
        <f t="shared" si="39"/>
        <v>80</v>
      </c>
      <c r="K166" s="227">
        <v>0.05</v>
      </c>
      <c r="L166" s="231">
        <f t="shared" si="40"/>
        <v>50</v>
      </c>
      <c r="M166" s="227">
        <v>0.03</v>
      </c>
      <c r="N166" s="231">
        <f t="shared" si="41"/>
        <v>30</v>
      </c>
      <c r="O166" s="231">
        <f t="shared" si="42"/>
        <v>160</v>
      </c>
      <c r="P166" s="231">
        <f t="shared" si="43"/>
        <v>840</v>
      </c>
    </row>
    <row r="167" spans="1:19" s="224" customFormat="1" ht="63" x14ac:dyDescent="0.2">
      <c r="A167" s="220"/>
      <c r="B167" s="220" t="s">
        <v>3745</v>
      </c>
      <c r="C167" s="220" t="s">
        <v>3746</v>
      </c>
      <c r="D167" s="335" t="s">
        <v>3747</v>
      </c>
      <c r="E167" s="230">
        <v>1000</v>
      </c>
      <c r="F167" s="460">
        <v>0.16</v>
      </c>
      <c r="G167" s="231">
        <f t="shared" si="38"/>
        <v>160</v>
      </c>
      <c r="H167" s="231">
        <v>0</v>
      </c>
      <c r="I167" s="227">
        <v>0.08</v>
      </c>
      <c r="J167" s="231">
        <f t="shared" si="39"/>
        <v>80</v>
      </c>
      <c r="K167" s="227">
        <v>0.05</v>
      </c>
      <c r="L167" s="231">
        <f t="shared" si="40"/>
        <v>50</v>
      </c>
      <c r="M167" s="227">
        <v>0.03</v>
      </c>
      <c r="N167" s="231">
        <f t="shared" si="41"/>
        <v>30</v>
      </c>
      <c r="O167" s="231">
        <f t="shared" si="42"/>
        <v>160</v>
      </c>
      <c r="P167" s="231">
        <f t="shared" si="43"/>
        <v>840</v>
      </c>
    </row>
    <row r="168" spans="1:19" s="224" customFormat="1" ht="84" x14ac:dyDescent="0.2">
      <c r="A168" s="220"/>
      <c r="B168" s="220" t="s">
        <v>3748</v>
      </c>
      <c r="C168" s="220" t="s">
        <v>3749</v>
      </c>
      <c r="D168" s="335" t="s">
        <v>3750</v>
      </c>
      <c r="E168" s="230">
        <v>49500</v>
      </c>
      <c r="F168" s="460">
        <v>0.16</v>
      </c>
      <c r="G168" s="231">
        <f t="shared" si="38"/>
        <v>7920</v>
      </c>
      <c r="H168" s="231">
        <v>0</v>
      </c>
      <c r="I168" s="227">
        <v>0.08</v>
      </c>
      <c r="J168" s="231">
        <f t="shared" si="39"/>
        <v>3960</v>
      </c>
      <c r="K168" s="227">
        <v>0.05</v>
      </c>
      <c r="L168" s="231">
        <f t="shared" si="40"/>
        <v>2475</v>
      </c>
      <c r="M168" s="227">
        <v>0.03</v>
      </c>
      <c r="N168" s="231">
        <f t="shared" si="41"/>
        <v>1485</v>
      </c>
      <c r="O168" s="231">
        <f t="shared" si="42"/>
        <v>7920</v>
      </c>
      <c r="P168" s="231">
        <f t="shared" si="43"/>
        <v>41580</v>
      </c>
    </row>
    <row r="169" spans="1:19" s="224" customFormat="1" ht="63" x14ac:dyDescent="0.2">
      <c r="A169" s="220"/>
      <c r="B169" s="220" t="s">
        <v>3728</v>
      </c>
      <c r="C169" s="220" t="s">
        <v>3751</v>
      </c>
      <c r="D169" s="335" t="s">
        <v>3752</v>
      </c>
      <c r="E169" s="230">
        <v>1500</v>
      </c>
      <c r="F169" s="460">
        <v>0.16</v>
      </c>
      <c r="G169" s="231">
        <f t="shared" si="38"/>
        <v>240</v>
      </c>
      <c r="H169" s="231">
        <v>0</v>
      </c>
      <c r="I169" s="227">
        <v>0.08</v>
      </c>
      <c r="J169" s="231">
        <f t="shared" si="39"/>
        <v>120</v>
      </c>
      <c r="K169" s="227">
        <v>0.05</v>
      </c>
      <c r="L169" s="231">
        <f t="shared" si="40"/>
        <v>75</v>
      </c>
      <c r="M169" s="227">
        <v>0.03</v>
      </c>
      <c r="N169" s="231">
        <f t="shared" si="41"/>
        <v>45</v>
      </c>
      <c r="O169" s="231">
        <f t="shared" si="42"/>
        <v>240</v>
      </c>
      <c r="P169" s="231">
        <f t="shared" si="43"/>
        <v>1260</v>
      </c>
    </row>
    <row r="170" spans="1:19" s="229" customFormat="1" ht="84" x14ac:dyDescent="0.2">
      <c r="A170" s="225"/>
      <c r="B170" s="225" t="s">
        <v>3982</v>
      </c>
      <c r="C170" s="225" t="s">
        <v>3985</v>
      </c>
      <c r="D170" s="336" t="s">
        <v>3986</v>
      </c>
      <c r="E170" s="231">
        <v>500</v>
      </c>
      <c r="F170" s="460">
        <v>0.16</v>
      </c>
      <c r="G170" s="231">
        <f t="shared" si="38"/>
        <v>80</v>
      </c>
      <c r="H170" s="231">
        <v>0</v>
      </c>
      <c r="I170" s="227">
        <v>0.08</v>
      </c>
      <c r="J170" s="231">
        <f t="shared" si="39"/>
        <v>40</v>
      </c>
      <c r="K170" s="227">
        <v>0.05</v>
      </c>
      <c r="L170" s="231">
        <f t="shared" si="40"/>
        <v>25</v>
      </c>
      <c r="M170" s="227">
        <v>0.03</v>
      </c>
      <c r="N170" s="231">
        <f t="shared" si="41"/>
        <v>15</v>
      </c>
      <c r="O170" s="231">
        <f t="shared" si="42"/>
        <v>80</v>
      </c>
      <c r="P170" s="231">
        <f t="shared" si="43"/>
        <v>420</v>
      </c>
    </row>
    <row r="171" spans="1:19" s="229" customFormat="1" ht="84" x14ac:dyDescent="0.2">
      <c r="A171" s="225"/>
      <c r="B171" s="225" t="s">
        <v>4027</v>
      </c>
      <c r="C171" s="225" t="s">
        <v>4028</v>
      </c>
      <c r="D171" s="336" t="s">
        <v>4029</v>
      </c>
      <c r="E171" s="231">
        <v>1000</v>
      </c>
      <c r="F171" s="460">
        <v>0.16</v>
      </c>
      <c r="G171" s="231">
        <f>+E171*F171</f>
        <v>160</v>
      </c>
      <c r="H171" s="231">
        <v>0</v>
      </c>
      <c r="I171" s="227">
        <v>0.08</v>
      </c>
      <c r="J171" s="231">
        <f t="shared" si="39"/>
        <v>80</v>
      </c>
      <c r="K171" s="227">
        <v>0.05</v>
      </c>
      <c r="L171" s="231">
        <f t="shared" si="40"/>
        <v>50</v>
      </c>
      <c r="M171" s="227">
        <v>0.03</v>
      </c>
      <c r="N171" s="231">
        <f t="shared" si="41"/>
        <v>30</v>
      </c>
      <c r="O171" s="231">
        <f t="shared" si="42"/>
        <v>160</v>
      </c>
      <c r="P171" s="231">
        <f t="shared" si="43"/>
        <v>840</v>
      </c>
    </row>
    <row r="172" spans="1:19" s="229" customFormat="1" ht="105" x14ac:dyDescent="0.2">
      <c r="A172" s="225"/>
      <c r="B172" s="225" t="s">
        <v>4027</v>
      </c>
      <c r="C172" s="225" t="s">
        <v>4030</v>
      </c>
      <c r="D172" s="336" t="s">
        <v>4031</v>
      </c>
      <c r="E172" s="231">
        <v>58000</v>
      </c>
      <c r="F172" s="460">
        <v>0.06</v>
      </c>
      <c r="G172" s="231">
        <v>0</v>
      </c>
      <c r="H172" s="231">
        <f>+E172*F172</f>
        <v>3480</v>
      </c>
      <c r="I172" s="462">
        <v>2.5000000000000001E-2</v>
      </c>
      <c r="J172" s="231">
        <f t="shared" si="39"/>
        <v>1450</v>
      </c>
      <c r="K172" s="227">
        <v>0.02</v>
      </c>
      <c r="L172" s="231">
        <f t="shared" si="40"/>
        <v>1160</v>
      </c>
      <c r="M172" s="462">
        <v>1.4999999999999999E-2</v>
      </c>
      <c r="N172" s="231">
        <f t="shared" si="41"/>
        <v>870</v>
      </c>
      <c r="O172" s="231">
        <f t="shared" si="42"/>
        <v>3480</v>
      </c>
      <c r="P172" s="231">
        <f t="shared" si="43"/>
        <v>54520</v>
      </c>
    </row>
    <row r="173" spans="1:19" s="232" customFormat="1" ht="105" x14ac:dyDescent="0.2">
      <c r="A173" s="225"/>
      <c r="B173" s="225" t="s">
        <v>4059</v>
      </c>
      <c r="C173" s="225" t="s">
        <v>4060</v>
      </c>
      <c r="D173" s="336" t="s">
        <v>4061</v>
      </c>
      <c r="E173" s="231">
        <v>23800</v>
      </c>
      <c r="F173" s="460">
        <v>0.06</v>
      </c>
      <c r="G173" s="231">
        <v>0</v>
      </c>
      <c r="H173" s="231">
        <f>+E173*F173</f>
        <v>1428</v>
      </c>
      <c r="I173" s="462">
        <v>2.5000000000000001E-2</v>
      </c>
      <c r="J173" s="231">
        <f t="shared" si="39"/>
        <v>595</v>
      </c>
      <c r="K173" s="227">
        <v>0.02</v>
      </c>
      <c r="L173" s="231">
        <f t="shared" si="40"/>
        <v>476</v>
      </c>
      <c r="M173" s="462">
        <v>1.4999999999999999E-2</v>
      </c>
      <c r="N173" s="231">
        <f t="shared" si="41"/>
        <v>357</v>
      </c>
      <c r="O173" s="231">
        <f t="shared" si="42"/>
        <v>1428</v>
      </c>
      <c r="P173" s="231">
        <f t="shared" si="43"/>
        <v>22372</v>
      </c>
    </row>
    <row r="174" spans="1:19" s="229" customFormat="1" ht="105" x14ac:dyDescent="0.2">
      <c r="A174" s="225"/>
      <c r="B174" s="225" t="s">
        <v>4127</v>
      </c>
      <c r="C174" s="225" t="s">
        <v>4128</v>
      </c>
      <c r="D174" s="336" t="s">
        <v>4129</v>
      </c>
      <c r="E174" s="231">
        <v>3600</v>
      </c>
      <c r="F174" s="460">
        <v>0.16</v>
      </c>
      <c r="G174" s="231">
        <f>+E174*F174</f>
        <v>576</v>
      </c>
      <c r="H174" s="231">
        <v>0</v>
      </c>
      <c r="I174" s="227">
        <v>0.08</v>
      </c>
      <c r="J174" s="231">
        <f t="shared" si="39"/>
        <v>288</v>
      </c>
      <c r="K174" s="227">
        <v>0.05</v>
      </c>
      <c r="L174" s="231">
        <f t="shared" si="40"/>
        <v>180</v>
      </c>
      <c r="M174" s="227">
        <v>0.03</v>
      </c>
      <c r="N174" s="231">
        <f t="shared" si="41"/>
        <v>108</v>
      </c>
      <c r="O174" s="231">
        <f t="shared" si="42"/>
        <v>576</v>
      </c>
      <c r="P174" s="231">
        <f t="shared" si="43"/>
        <v>3024</v>
      </c>
      <c r="S174" s="229" t="s">
        <v>4237</v>
      </c>
    </row>
    <row r="175" spans="1:19" s="229" customFormat="1" ht="84" x14ac:dyDescent="0.2">
      <c r="A175" s="225"/>
      <c r="B175" s="225" t="s">
        <v>4083</v>
      </c>
      <c r="C175" s="225" t="s">
        <v>4130</v>
      </c>
      <c r="D175" s="336" t="s">
        <v>4112</v>
      </c>
      <c r="E175" s="231">
        <v>5500</v>
      </c>
      <c r="F175" s="460">
        <v>0.16</v>
      </c>
      <c r="G175" s="231">
        <f>+E175*F175</f>
        <v>880</v>
      </c>
      <c r="H175" s="231">
        <v>0</v>
      </c>
      <c r="I175" s="227">
        <v>0.08</v>
      </c>
      <c r="J175" s="231">
        <f t="shared" si="39"/>
        <v>440</v>
      </c>
      <c r="K175" s="227">
        <v>0.05</v>
      </c>
      <c r="L175" s="231">
        <f t="shared" si="40"/>
        <v>275</v>
      </c>
      <c r="M175" s="227">
        <v>0.03</v>
      </c>
      <c r="N175" s="231">
        <f t="shared" si="41"/>
        <v>165</v>
      </c>
      <c r="O175" s="231">
        <f t="shared" si="42"/>
        <v>880</v>
      </c>
      <c r="P175" s="231">
        <f t="shared" si="43"/>
        <v>4620</v>
      </c>
    </row>
    <row r="176" spans="1:19" s="229" customFormat="1" ht="84" x14ac:dyDescent="0.2">
      <c r="A176" s="225"/>
      <c r="B176" s="225" t="s">
        <v>4201</v>
      </c>
      <c r="C176" s="225" t="s">
        <v>4202</v>
      </c>
      <c r="D176" s="336" t="s">
        <v>4203</v>
      </c>
      <c r="E176" s="231">
        <v>1500</v>
      </c>
      <c r="F176" s="460">
        <v>0.16</v>
      </c>
      <c r="G176" s="231">
        <f>+E176*F176</f>
        <v>240</v>
      </c>
      <c r="H176" s="231">
        <v>0</v>
      </c>
      <c r="I176" s="227">
        <v>0.08</v>
      </c>
      <c r="J176" s="231">
        <f>E176*I176</f>
        <v>120</v>
      </c>
      <c r="K176" s="227">
        <v>0.05</v>
      </c>
      <c r="L176" s="231">
        <f>+E176*K176</f>
        <v>75</v>
      </c>
      <c r="M176" s="227">
        <v>0.03</v>
      </c>
      <c r="N176" s="231">
        <f>+E176*M176</f>
        <v>45</v>
      </c>
      <c r="O176" s="231">
        <f t="shared" si="42"/>
        <v>240</v>
      </c>
      <c r="P176" s="231">
        <f>+E176-O176</f>
        <v>1260</v>
      </c>
    </row>
    <row r="177" spans="1:19" s="229" customFormat="1" ht="84" x14ac:dyDescent="0.2">
      <c r="A177" s="225"/>
      <c r="B177" s="225" t="s">
        <v>4148</v>
      </c>
      <c r="C177" s="225" t="s">
        <v>4204</v>
      </c>
      <c r="D177" s="336" t="s">
        <v>4205</v>
      </c>
      <c r="E177" s="231">
        <v>6000</v>
      </c>
      <c r="F177" s="460">
        <v>0.16</v>
      </c>
      <c r="G177" s="231">
        <f>+E177*F177</f>
        <v>960</v>
      </c>
      <c r="H177" s="231">
        <v>0</v>
      </c>
      <c r="I177" s="227">
        <v>0.08</v>
      </c>
      <c r="J177" s="231">
        <f>E177*I177</f>
        <v>480</v>
      </c>
      <c r="K177" s="227">
        <v>0.05</v>
      </c>
      <c r="L177" s="231">
        <f>+E177*K177</f>
        <v>300</v>
      </c>
      <c r="M177" s="227">
        <v>0.03</v>
      </c>
      <c r="N177" s="231">
        <f>+E177*M177</f>
        <v>180</v>
      </c>
      <c r="O177" s="231">
        <f t="shared" si="42"/>
        <v>960</v>
      </c>
      <c r="P177" s="231">
        <f>+E177-O177</f>
        <v>5040</v>
      </c>
      <c r="S177" s="229" t="s">
        <v>4238</v>
      </c>
    </row>
    <row r="178" spans="1:19" s="447" customFormat="1" ht="23.25" x14ac:dyDescent="0.2">
      <c r="A178" s="225"/>
      <c r="B178" s="225"/>
      <c r="C178" s="225"/>
      <c r="D178" s="336"/>
      <c r="E178" s="231"/>
      <c r="F178" s="461"/>
      <c r="G178" s="231"/>
      <c r="H178" s="231"/>
      <c r="I178" s="227"/>
      <c r="J178" s="231"/>
      <c r="K178" s="227"/>
      <c r="L178" s="231"/>
      <c r="M178" s="227"/>
      <c r="N178" s="231"/>
      <c r="O178" s="231"/>
      <c r="P178" s="231"/>
      <c r="Q178" s="86"/>
    </row>
    <row r="179" spans="1:19" s="688" customFormat="1" ht="21.75" x14ac:dyDescent="0.2">
      <c r="A179" s="869" t="s">
        <v>1772</v>
      </c>
      <c r="B179" s="869"/>
      <c r="C179" s="869"/>
      <c r="D179" s="869"/>
      <c r="E179" s="686">
        <f>SUM(E165:E178)</f>
        <v>153700</v>
      </c>
      <c r="F179" s="686"/>
      <c r="G179" s="686">
        <f>SUM(G165:G178)</f>
        <v>11504</v>
      </c>
      <c r="H179" s="686">
        <f>SUM(H165:H178)</f>
        <v>4908</v>
      </c>
      <c r="I179" s="686"/>
      <c r="J179" s="686">
        <f>SUM(J165:J178)</f>
        <v>7797</v>
      </c>
      <c r="K179" s="686"/>
      <c r="L179" s="686">
        <f>SUM(L165:L178)</f>
        <v>5231</v>
      </c>
      <c r="M179" s="686"/>
      <c r="N179" s="686">
        <f>SUM(N165:N178)</f>
        <v>3384</v>
      </c>
      <c r="O179" s="686">
        <f>SUM(O165:O178)</f>
        <v>16412</v>
      </c>
      <c r="P179" s="686">
        <f>SUM(P165:P178)</f>
        <v>137288</v>
      </c>
      <c r="Q179" s="687"/>
    </row>
    <row r="180" spans="1:19" s="447" customFormat="1" ht="23.25" x14ac:dyDescent="0.2">
      <c r="A180" s="681" t="s">
        <v>438</v>
      </c>
      <c r="B180" s="681"/>
      <c r="C180" s="681"/>
      <c r="D180" s="682"/>
      <c r="E180" s="683"/>
      <c r="F180" s="684"/>
      <c r="G180" s="691"/>
      <c r="H180" s="691"/>
      <c r="I180" s="692"/>
      <c r="J180" s="691"/>
      <c r="K180" s="692"/>
      <c r="L180" s="691"/>
      <c r="M180" s="692"/>
      <c r="N180" s="691"/>
      <c r="O180" s="691"/>
      <c r="P180" s="691"/>
      <c r="Q180" s="693"/>
    </row>
    <row r="181" spans="1:19" s="447" customFormat="1" ht="23.25" x14ac:dyDescent="0.2">
      <c r="A181" s="220"/>
      <c r="B181" s="220"/>
      <c r="C181" s="220"/>
      <c r="D181" s="335"/>
      <c r="E181" s="221"/>
      <c r="F181" s="461"/>
      <c r="G181" s="231"/>
      <c r="H181" s="231"/>
      <c r="I181" s="227"/>
      <c r="J181" s="231"/>
      <c r="K181" s="227"/>
      <c r="L181" s="231"/>
      <c r="M181" s="227"/>
      <c r="N181" s="231"/>
      <c r="O181" s="231"/>
      <c r="P181" s="231"/>
      <c r="Q181" s="86"/>
    </row>
    <row r="182" spans="1:19" s="447" customFormat="1" ht="23.25" x14ac:dyDescent="0.2">
      <c r="A182" s="220"/>
      <c r="B182" s="220"/>
      <c r="C182" s="220"/>
      <c r="D182" s="335"/>
      <c r="E182" s="221"/>
      <c r="F182" s="461"/>
      <c r="G182" s="231"/>
      <c r="H182" s="231"/>
      <c r="I182" s="227"/>
      <c r="J182" s="231"/>
      <c r="K182" s="227"/>
      <c r="L182" s="231"/>
      <c r="M182" s="227"/>
      <c r="N182" s="231"/>
      <c r="O182" s="231"/>
      <c r="P182" s="231"/>
      <c r="Q182" s="86"/>
    </row>
    <row r="183" spans="1:19" s="688" customFormat="1" ht="21.75" x14ac:dyDescent="0.2">
      <c r="A183" s="869" t="s">
        <v>2947</v>
      </c>
      <c r="B183" s="869"/>
      <c r="C183" s="869"/>
      <c r="D183" s="869"/>
      <c r="E183" s="686">
        <f>SUM(E181:E182)</f>
        <v>0</v>
      </c>
      <c r="F183" s="686"/>
      <c r="G183" s="686">
        <f t="shared" ref="G183:P183" si="44">SUM(G181:G182)</f>
        <v>0</v>
      </c>
      <c r="H183" s="686">
        <f t="shared" si="44"/>
        <v>0</v>
      </c>
      <c r="I183" s="686"/>
      <c r="J183" s="686">
        <f t="shared" si="44"/>
        <v>0</v>
      </c>
      <c r="K183" s="686"/>
      <c r="L183" s="686">
        <f t="shared" si="44"/>
        <v>0</v>
      </c>
      <c r="M183" s="686"/>
      <c r="N183" s="686">
        <f t="shared" si="44"/>
        <v>0</v>
      </c>
      <c r="O183" s="686">
        <f t="shared" si="44"/>
        <v>0</v>
      </c>
      <c r="P183" s="686">
        <f t="shared" si="44"/>
        <v>0</v>
      </c>
      <c r="Q183" s="687"/>
    </row>
    <row r="184" spans="1:19" s="447" customFormat="1" ht="23.25" x14ac:dyDescent="0.2">
      <c r="A184" s="680" t="s">
        <v>52</v>
      </c>
      <c r="B184" s="680"/>
      <c r="C184" s="681"/>
      <c r="D184" s="682"/>
      <c r="E184" s="683"/>
      <c r="F184" s="684"/>
      <c r="G184" s="691"/>
      <c r="H184" s="691"/>
      <c r="I184" s="692"/>
      <c r="J184" s="691"/>
      <c r="K184" s="692"/>
      <c r="L184" s="691"/>
      <c r="M184" s="692"/>
      <c r="N184" s="691"/>
      <c r="O184" s="691"/>
      <c r="P184" s="691"/>
      <c r="Q184" s="693"/>
    </row>
    <row r="185" spans="1:19" s="447" customFormat="1" ht="23.25" x14ac:dyDescent="0.2">
      <c r="A185" s="220"/>
      <c r="B185" s="220"/>
      <c r="C185" s="220"/>
      <c r="D185" s="335"/>
      <c r="E185" s="221"/>
      <c r="F185" s="461"/>
      <c r="G185" s="231"/>
      <c r="H185" s="231"/>
      <c r="I185" s="227"/>
      <c r="J185" s="231"/>
      <c r="K185" s="227"/>
      <c r="L185" s="231"/>
      <c r="M185" s="227"/>
      <c r="N185" s="231"/>
      <c r="O185" s="231"/>
      <c r="P185" s="231"/>
      <c r="Q185" s="86"/>
    </row>
    <row r="186" spans="1:19" s="447" customFormat="1" ht="23.25" x14ac:dyDescent="0.2">
      <c r="A186" s="220"/>
      <c r="B186" s="220"/>
      <c r="C186" s="220"/>
      <c r="D186" s="335"/>
      <c r="E186" s="221"/>
      <c r="F186" s="461"/>
      <c r="G186" s="231"/>
      <c r="H186" s="231"/>
      <c r="I186" s="227"/>
      <c r="J186" s="231"/>
      <c r="K186" s="227"/>
      <c r="L186" s="231"/>
      <c r="M186" s="227"/>
      <c r="N186" s="231"/>
      <c r="O186" s="231"/>
      <c r="P186" s="231"/>
      <c r="Q186" s="86"/>
    </row>
    <row r="187" spans="1:19" s="688" customFormat="1" ht="21.75" x14ac:dyDescent="0.2">
      <c r="A187" s="869" t="s">
        <v>1900</v>
      </c>
      <c r="B187" s="869"/>
      <c r="C187" s="869"/>
      <c r="D187" s="869"/>
      <c r="E187" s="694">
        <f>SUM(E185:E186)</f>
        <v>0</v>
      </c>
      <c r="F187" s="694"/>
      <c r="G187" s="694">
        <f>SUM(G185:G186)</f>
        <v>0</v>
      </c>
      <c r="H187" s="694">
        <f>SUM(H185:H186)</f>
        <v>0</v>
      </c>
      <c r="I187" s="694"/>
      <c r="J187" s="694">
        <f>SUM(J185:J186)</f>
        <v>0</v>
      </c>
      <c r="K187" s="694"/>
      <c r="L187" s="694">
        <f>SUM(L185:L186)</f>
        <v>0</v>
      </c>
      <c r="M187" s="694"/>
      <c r="N187" s="694">
        <f>SUM(N185:N186)</f>
        <v>0</v>
      </c>
      <c r="O187" s="694">
        <f>SUM(O185:O186)</f>
        <v>0</v>
      </c>
      <c r="P187" s="694">
        <f>SUM(P185:P186)</f>
        <v>0</v>
      </c>
      <c r="Q187" s="687"/>
    </row>
    <row r="188" spans="1:19" s="447" customFormat="1" ht="23.25" x14ac:dyDescent="0.2">
      <c r="A188" s="696" t="s">
        <v>452</v>
      </c>
      <c r="B188" s="696"/>
      <c r="C188" s="695"/>
      <c r="D188" s="697"/>
      <c r="E188" s="698"/>
      <c r="F188" s="699"/>
      <c r="G188" s="691"/>
      <c r="H188" s="691"/>
      <c r="I188" s="692"/>
      <c r="J188" s="691"/>
      <c r="K188" s="692"/>
      <c r="L188" s="691"/>
      <c r="M188" s="692"/>
      <c r="N188" s="691"/>
      <c r="O188" s="691"/>
      <c r="P188" s="691"/>
      <c r="Q188" s="693"/>
    </row>
    <row r="189" spans="1:19" s="447" customFormat="1" ht="23.25" x14ac:dyDescent="0.2">
      <c r="A189" s="220"/>
      <c r="B189" s="220"/>
      <c r="C189" s="220"/>
      <c r="D189" s="335"/>
      <c r="E189" s="221"/>
      <c r="F189" s="461"/>
      <c r="G189" s="231"/>
      <c r="H189" s="231"/>
      <c r="I189" s="227"/>
      <c r="J189" s="231"/>
      <c r="K189" s="227"/>
      <c r="L189" s="231"/>
      <c r="M189" s="227"/>
      <c r="N189" s="231"/>
      <c r="O189" s="231"/>
      <c r="P189" s="231"/>
      <c r="Q189" s="86"/>
    </row>
    <row r="190" spans="1:19" s="447" customFormat="1" ht="23.25" x14ac:dyDescent="0.2">
      <c r="A190" s="220"/>
      <c r="B190" s="220"/>
      <c r="C190" s="220"/>
      <c r="D190" s="335"/>
      <c r="E190" s="226"/>
      <c r="F190" s="460"/>
      <c r="G190" s="231"/>
      <c r="H190" s="231"/>
      <c r="I190" s="227"/>
      <c r="J190" s="231"/>
      <c r="K190" s="227"/>
      <c r="L190" s="231"/>
      <c r="M190" s="227"/>
      <c r="N190" s="231"/>
      <c r="O190" s="231"/>
      <c r="P190" s="231"/>
      <c r="Q190" s="86"/>
    </row>
    <row r="191" spans="1:19" s="688" customFormat="1" ht="21.75" x14ac:dyDescent="0.2">
      <c r="A191" s="869" t="s">
        <v>1889</v>
      </c>
      <c r="B191" s="869"/>
      <c r="C191" s="869"/>
      <c r="D191" s="869"/>
      <c r="E191" s="686">
        <f>SUM(E189:E190)</f>
        <v>0</v>
      </c>
      <c r="F191" s="686"/>
      <c r="G191" s="686">
        <f t="shared" ref="G191:P191" si="45">SUM(G189:G190)</f>
        <v>0</v>
      </c>
      <c r="H191" s="686">
        <f t="shared" si="45"/>
        <v>0</v>
      </c>
      <c r="I191" s="686"/>
      <c r="J191" s="686">
        <f t="shared" si="45"/>
        <v>0</v>
      </c>
      <c r="K191" s="686"/>
      <c r="L191" s="686">
        <f t="shared" si="45"/>
        <v>0</v>
      </c>
      <c r="M191" s="686"/>
      <c r="N191" s="686">
        <f t="shared" si="45"/>
        <v>0</v>
      </c>
      <c r="O191" s="686">
        <f t="shared" si="45"/>
        <v>0</v>
      </c>
      <c r="P191" s="686">
        <f t="shared" si="45"/>
        <v>0</v>
      </c>
      <c r="Q191" s="687"/>
    </row>
    <row r="192" spans="1:19" s="447" customFormat="1" ht="23.25" x14ac:dyDescent="0.2">
      <c r="A192" s="680" t="s">
        <v>54</v>
      </c>
      <c r="B192" s="680"/>
      <c r="C192" s="681"/>
      <c r="D192" s="682"/>
      <c r="E192" s="683"/>
      <c r="F192" s="684"/>
      <c r="G192" s="691"/>
      <c r="H192" s="691"/>
      <c r="I192" s="692"/>
      <c r="J192" s="691"/>
      <c r="K192" s="692"/>
      <c r="L192" s="691"/>
      <c r="M192" s="692"/>
      <c r="N192" s="691"/>
      <c r="O192" s="691"/>
      <c r="P192" s="691"/>
      <c r="Q192" s="693"/>
    </row>
    <row r="193" spans="1:19" s="447" customFormat="1" ht="105" x14ac:dyDescent="0.2">
      <c r="A193" s="225"/>
      <c r="B193" s="225" t="s">
        <v>3592</v>
      </c>
      <c r="C193" s="225" t="s">
        <v>3603</v>
      </c>
      <c r="D193" s="336" t="s">
        <v>3604</v>
      </c>
      <c r="E193" s="226">
        <v>432215</v>
      </c>
      <c r="F193" s="460">
        <v>0.16</v>
      </c>
      <c r="G193" s="231">
        <f>+E193*F193</f>
        <v>69154.399999999994</v>
      </c>
      <c r="H193" s="231">
        <v>0</v>
      </c>
      <c r="I193" s="227">
        <v>0.08</v>
      </c>
      <c r="J193" s="231">
        <f>E193*I193</f>
        <v>34577.199999999997</v>
      </c>
      <c r="K193" s="227">
        <v>0.05</v>
      </c>
      <c r="L193" s="231">
        <f>+E193*K193</f>
        <v>21610.75</v>
      </c>
      <c r="M193" s="227">
        <v>0.03</v>
      </c>
      <c r="N193" s="231">
        <f>+E193*M193</f>
        <v>12966.449999999999</v>
      </c>
      <c r="O193" s="231">
        <f>SUM(J193+L193+N193)</f>
        <v>69154.399999999994</v>
      </c>
      <c r="P193" s="231">
        <f>+E193-O193</f>
        <v>363060.6</v>
      </c>
      <c r="Q193" s="86"/>
      <c r="R193" s="555"/>
      <c r="S193" s="555"/>
    </row>
    <row r="194" spans="1:19" s="229" customFormat="1" ht="105" x14ac:dyDescent="0.2">
      <c r="A194" s="225"/>
      <c r="B194" s="225" t="s">
        <v>4032</v>
      </c>
      <c r="C194" s="225" t="s">
        <v>4033</v>
      </c>
      <c r="D194" s="336" t="s">
        <v>4034</v>
      </c>
      <c r="E194" s="231">
        <v>1009650</v>
      </c>
      <c r="F194" s="460">
        <v>0.16</v>
      </c>
      <c r="G194" s="231">
        <f>+E194*F194</f>
        <v>161544</v>
      </c>
      <c r="H194" s="231">
        <v>0</v>
      </c>
      <c r="I194" s="227">
        <v>0.08</v>
      </c>
      <c r="J194" s="231">
        <f>E194*I194</f>
        <v>80772</v>
      </c>
      <c r="K194" s="227">
        <v>0.05</v>
      </c>
      <c r="L194" s="231">
        <f>+E194*K194</f>
        <v>50482.5</v>
      </c>
      <c r="M194" s="227">
        <v>0.03</v>
      </c>
      <c r="N194" s="231">
        <f>+E194*M194</f>
        <v>30289.5</v>
      </c>
      <c r="O194" s="231">
        <f>SUM(J194+L194+N194)</f>
        <v>161544</v>
      </c>
      <c r="P194" s="231">
        <f>+E194-O194</f>
        <v>848106</v>
      </c>
    </row>
    <row r="195" spans="1:19" s="447" customFormat="1" ht="23.25" x14ac:dyDescent="0.2">
      <c r="A195" s="220"/>
      <c r="B195" s="220"/>
      <c r="C195" s="220"/>
      <c r="D195" s="335"/>
      <c r="E195" s="221"/>
      <c r="F195" s="461"/>
      <c r="G195" s="231"/>
      <c r="H195" s="231"/>
      <c r="I195" s="227"/>
      <c r="J195" s="231"/>
      <c r="K195" s="227"/>
      <c r="L195" s="231"/>
      <c r="M195" s="227"/>
      <c r="N195" s="231"/>
      <c r="O195" s="231"/>
      <c r="P195" s="231"/>
      <c r="Q195" s="86"/>
    </row>
    <row r="196" spans="1:19" s="688" customFormat="1" ht="21.75" x14ac:dyDescent="0.2">
      <c r="A196" s="869" t="s">
        <v>1939</v>
      </c>
      <c r="B196" s="869"/>
      <c r="C196" s="869"/>
      <c r="D196" s="869"/>
      <c r="E196" s="694">
        <f>SUM(E193:E195)</f>
        <v>1441865</v>
      </c>
      <c r="F196" s="694"/>
      <c r="G196" s="694">
        <f>SUM(G193:G195)</f>
        <v>230698.4</v>
      </c>
      <c r="H196" s="694">
        <f>SUM(H193:H195)</f>
        <v>0</v>
      </c>
      <c r="I196" s="694"/>
      <c r="J196" s="694">
        <f>SUM(J193:J195)</f>
        <v>115349.2</v>
      </c>
      <c r="K196" s="694"/>
      <c r="L196" s="694">
        <f>SUM(L193:L195)</f>
        <v>72093.25</v>
      </c>
      <c r="M196" s="694"/>
      <c r="N196" s="694">
        <f>SUM(N193:N195)</f>
        <v>43255.95</v>
      </c>
      <c r="O196" s="694">
        <f>SUM(O193:O195)</f>
        <v>230698.4</v>
      </c>
      <c r="P196" s="694">
        <f>SUM(P193:P195)</f>
        <v>1211166.6000000001</v>
      </c>
      <c r="Q196" s="687"/>
    </row>
    <row r="197" spans="1:19" s="447" customFormat="1" ht="23.25" x14ac:dyDescent="0.2">
      <c r="A197" s="680" t="s">
        <v>69</v>
      </c>
      <c r="B197" s="680"/>
      <c r="C197" s="681"/>
      <c r="D197" s="682"/>
      <c r="E197" s="683"/>
      <c r="F197" s="684"/>
      <c r="G197" s="691"/>
      <c r="H197" s="691"/>
      <c r="I197" s="692"/>
      <c r="J197" s="691"/>
      <c r="K197" s="692"/>
      <c r="L197" s="691"/>
      <c r="M197" s="692"/>
      <c r="N197" s="691"/>
      <c r="O197" s="691"/>
      <c r="P197" s="691"/>
      <c r="Q197" s="693"/>
    </row>
    <row r="198" spans="1:19" s="224" customFormat="1" ht="63" x14ac:dyDescent="0.2">
      <c r="A198" s="220"/>
      <c r="B198" s="220" t="s">
        <v>3834</v>
      </c>
      <c r="C198" s="220" t="s">
        <v>3853</v>
      </c>
      <c r="D198" s="335" t="s">
        <v>3854</v>
      </c>
      <c r="E198" s="230">
        <v>15600</v>
      </c>
      <c r="F198" s="460">
        <v>0.16</v>
      </c>
      <c r="G198" s="231">
        <f>+E198*F198</f>
        <v>2496</v>
      </c>
      <c r="H198" s="231">
        <v>0</v>
      </c>
      <c r="I198" s="227">
        <v>0.08</v>
      </c>
      <c r="J198" s="231">
        <f>E198*I198</f>
        <v>1248</v>
      </c>
      <c r="K198" s="227">
        <v>0.05</v>
      </c>
      <c r="L198" s="231">
        <f>+E198*K198</f>
        <v>780</v>
      </c>
      <c r="M198" s="227">
        <v>0.03</v>
      </c>
      <c r="N198" s="231">
        <f>+E198*M198</f>
        <v>468</v>
      </c>
      <c r="O198" s="231">
        <f>SUM(J198+L198+N198)</f>
        <v>2496</v>
      </c>
      <c r="P198" s="231">
        <f>+E198-O198</f>
        <v>13104</v>
      </c>
    </row>
    <row r="199" spans="1:19" s="447" customFormat="1" ht="23.25" x14ac:dyDescent="0.2">
      <c r="A199" s="220"/>
      <c r="B199" s="220"/>
      <c r="C199" s="220"/>
      <c r="D199" s="335"/>
      <c r="E199" s="230"/>
      <c r="F199" s="461"/>
      <c r="G199" s="231"/>
      <c r="H199" s="231"/>
      <c r="I199" s="227"/>
      <c r="J199" s="231"/>
      <c r="K199" s="227"/>
      <c r="L199" s="231"/>
      <c r="M199" s="227"/>
      <c r="N199" s="231"/>
      <c r="O199" s="231"/>
      <c r="P199" s="231"/>
      <c r="Q199" s="86"/>
    </row>
    <row r="200" spans="1:19" s="688" customFormat="1" ht="21.75" x14ac:dyDescent="0.2">
      <c r="A200" s="869" t="s">
        <v>1916</v>
      </c>
      <c r="B200" s="869"/>
      <c r="C200" s="869"/>
      <c r="D200" s="869"/>
      <c r="E200" s="694">
        <f>SUM(E198:E199)</f>
        <v>15600</v>
      </c>
      <c r="F200" s="694"/>
      <c r="G200" s="694">
        <f>SUM(G198:G199)</f>
        <v>2496</v>
      </c>
      <c r="H200" s="694">
        <f>SUM(H198:H199)</f>
        <v>0</v>
      </c>
      <c r="I200" s="694"/>
      <c r="J200" s="694">
        <f>SUM(J198:J199)</f>
        <v>1248</v>
      </c>
      <c r="K200" s="694"/>
      <c r="L200" s="694">
        <f>SUM(L198:L199)</f>
        <v>780</v>
      </c>
      <c r="M200" s="694"/>
      <c r="N200" s="694">
        <f>SUM(N198:N199)</f>
        <v>468</v>
      </c>
      <c r="O200" s="694">
        <f>SUM(O198:O199)</f>
        <v>2496</v>
      </c>
      <c r="P200" s="694">
        <f>SUM(P198:P199)</f>
        <v>13104</v>
      </c>
      <c r="Q200" s="687"/>
    </row>
    <row r="201" spans="1:19" s="447" customFormat="1" ht="23.25" x14ac:dyDescent="0.2">
      <c r="A201" s="681" t="s">
        <v>349</v>
      </c>
      <c r="B201" s="681"/>
      <c r="C201" s="681"/>
      <c r="D201" s="682"/>
      <c r="E201" s="683"/>
      <c r="F201" s="684"/>
      <c r="G201" s="691"/>
      <c r="H201" s="691"/>
      <c r="I201" s="692"/>
      <c r="J201" s="691"/>
      <c r="K201" s="692"/>
      <c r="L201" s="691"/>
      <c r="M201" s="692"/>
      <c r="N201" s="691"/>
      <c r="O201" s="691"/>
      <c r="P201" s="691"/>
      <c r="Q201" s="693"/>
    </row>
    <row r="202" spans="1:19" s="447" customFormat="1" ht="23.25" x14ac:dyDescent="0.2">
      <c r="A202" s="220"/>
      <c r="B202" s="220"/>
      <c r="C202" s="220"/>
      <c r="D202" s="335"/>
      <c r="E202" s="230"/>
      <c r="F202" s="461"/>
      <c r="G202" s="231"/>
      <c r="H202" s="231"/>
      <c r="I202" s="227"/>
      <c r="J202" s="231"/>
      <c r="K202" s="227"/>
      <c r="L202" s="231"/>
      <c r="M202" s="227"/>
      <c r="N202" s="231"/>
      <c r="O202" s="231"/>
      <c r="P202" s="231"/>
      <c r="Q202" s="86"/>
    </row>
    <row r="203" spans="1:19" s="447" customFormat="1" ht="23.25" x14ac:dyDescent="0.2">
      <c r="A203" s="220"/>
      <c r="B203" s="220"/>
      <c r="C203" s="220"/>
      <c r="D203" s="335"/>
      <c r="E203" s="230"/>
      <c r="F203" s="461"/>
      <c r="G203" s="231"/>
      <c r="H203" s="231"/>
      <c r="I203" s="227"/>
      <c r="J203" s="231"/>
      <c r="K203" s="227"/>
      <c r="L203" s="231"/>
      <c r="M203" s="227"/>
      <c r="N203" s="231"/>
      <c r="O203" s="231"/>
      <c r="P203" s="231"/>
      <c r="Q203" s="86"/>
    </row>
    <row r="204" spans="1:19" s="688" customFormat="1" ht="21.75" x14ac:dyDescent="0.2">
      <c r="A204" s="869" t="s">
        <v>1989</v>
      </c>
      <c r="B204" s="869"/>
      <c r="C204" s="869"/>
      <c r="D204" s="869"/>
      <c r="E204" s="694">
        <f>SUM(E202:E203)</f>
        <v>0</v>
      </c>
      <c r="F204" s="694"/>
      <c r="G204" s="694">
        <f>SUM(G202:G203)</f>
        <v>0</v>
      </c>
      <c r="H204" s="694">
        <f>SUM(H202:H203)</f>
        <v>0</v>
      </c>
      <c r="I204" s="694"/>
      <c r="J204" s="694">
        <f>SUM(J202:J203)</f>
        <v>0</v>
      </c>
      <c r="K204" s="694"/>
      <c r="L204" s="694">
        <f>SUM(L202:L203)</f>
        <v>0</v>
      </c>
      <c r="M204" s="694"/>
      <c r="N204" s="694">
        <f>SUM(N202:N203)</f>
        <v>0</v>
      </c>
      <c r="O204" s="694">
        <f>SUM(O202:O203)</f>
        <v>0</v>
      </c>
      <c r="P204" s="694">
        <f>SUM(P202:P203)</f>
        <v>0</v>
      </c>
      <c r="Q204" s="687"/>
    </row>
    <row r="205" spans="1:19" s="447" customFormat="1" ht="23.25" x14ac:dyDescent="0.2">
      <c r="A205" s="695" t="s">
        <v>1197</v>
      </c>
      <c r="B205" s="695"/>
      <c r="C205" s="695"/>
      <c r="D205" s="697"/>
      <c r="E205" s="698"/>
      <c r="F205" s="699"/>
      <c r="G205" s="691"/>
      <c r="H205" s="691"/>
      <c r="I205" s="692"/>
      <c r="J205" s="691"/>
      <c r="K205" s="692"/>
      <c r="L205" s="691"/>
      <c r="M205" s="692"/>
      <c r="N205" s="691"/>
      <c r="O205" s="691"/>
      <c r="P205" s="691"/>
      <c r="Q205" s="693"/>
    </row>
    <row r="206" spans="1:19" s="447" customFormat="1" ht="23.25" x14ac:dyDescent="0.2">
      <c r="A206" s="220"/>
      <c r="B206" s="220"/>
      <c r="C206" s="220"/>
      <c r="D206" s="335"/>
      <c r="E206" s="221"/>
      <c r="F206" s="461"/>
      <c r="G206" s="231"/>
      <c r="H206" s="231"/>
      <c r="I206" s="227"/>
      <c r="J206" s="231"/>
      <c r="K206" s="227"/>
      <c r="L206" s="231"/>
      <c r="M206" s="227"/>
      <c r="N206" s="231"/>
      <c r="O206" s="231"/>
      <c r="P206" s="231"/>
      <c r="Q206" s="86"/>
    </row>
    <row r="207" spans="1:19" s="447" customFormat="1" ht="23.25" x14ac:dyDescent="0.2">
      <c r="A207" s="220"/>
      <c r="B207" s="220"/>
      <c r="C207" s="220"/>
      <c r="D207" s="335"/>
      <c r="E207" s="221"/>
      <c r="F207" s="461"/>
      <c r="G207" s="231"/>
      <c r="H207" s="231"/>
      <c r="I207" s="227"/>
      <c r="J207" s="231"/>
      <c r="K207" s="227"/>
      <c r="L207" s="231"/>
      <c r="M207" s="227"/>
      <c r="N207" s="231"/>
      <c r="O207" s="231"/>
      <c r="P207" s="231"/>
      <c r="Q207" s="86"/>
    </row>
    <row r="208" spans="1:19" s="688" customFormat="1" ht="21.75" x14ac:dyDescent="0.2">
      <c r="A208" s="869" t="s">
        <v>1986</v>
      </c>
      <c r="B208" s="869"/>
      <c r="C208" s="869"/>
      <c r="D208" s="869"/>
      <c r="E208" s="686">
        <f>SUM(E206:E207)</f>
        <v>0</v>
      </c>
      <c r="F208" s="686"/>
      <c r="G208" s="686">
        <f t="shared" ref="G208:P208" si="46">SUM(G206:G207)</f>
        <v>0</v>
      </c>
      <c r="H208" s="686">
        <f t="shared" si="46"/>
        <v>0</v>
      </c>
      <c r="I208" s="686"/>
      <c r="J208" s="686">
        <f t="shared" si="46"/>
        <v>0</v>
      </c>
      <c r="K208" s="686"/>
      <c r="L208" s="686">
        <f t="shared" si="46"/>
        <v>0</v>
      </c>
      <c r="M208" s="686"/>
      <c r="N208" s="686">
        <f t="shared" si="46"/>
        <v>0</v>
      </c>
      <c r="O208" s="686">
        <f t="shared" si="46"/>
        <v>0</v>
      </c>
      <c r="P208" s="686">
        <f t="shared" si="46"/>
        <v>0</v>
      </c>
      <c r="Q208" s="687"/>
    </row>
    <row r="209" spans="1:19" s="447" customFormat="1" ht="23.25" x14ac:dyDescent="0.2">
      <c r="A209" s="695" t="s">
        <v>60</v>
      </c>
      <c r="B209" s="695"/>
      <c r="C209" s="695"/>
      <c r="D209" s="697"/>
      <c r="E209" s="698"/>
      <c r="F209" s="699"/>
      <c r="G209" s="691"/>
      <c r="H209" s="691"/>
      <c r="I209" s="692"/>
      <c r="J209" s="691"/>
      <c r="K209" s="692"/>
      <c r="L209" s="691"/>
      <c r="M209" s="692"/>
      <c r="N209" s="691"/>
      <c r="O209" s="691"/>
      <c r="P209" s="691"/>
      <c r="Q209" s="693"/>
    </row>
    <row r="210" spans="1:19" s="447" customFormat="1" ht="23.25" x14ac:dyDescent="0.45">
      <c r="A210" s="338"/>
      <c r="B210" s="220"/>
      <c r="C210" s="220"/>
      <c r="D210" s="335"/>
      <c r="E210" s="221"/>
      <c r="F210" s="461"/>
      <c r="G210" s="231"/>
      <c r="H210" s="231"/>
      <c r="I210" s="227"/>
      <c r="J210" s="231"/>
      <c r="K210" s="227"/>
      <c r="L210" s="231"/>
      <c r="M210" s="227"/>
      <c r="N210" s="231"/>
      <c r="O210" s="231"/>
      <c r="P210" s="231"/>
      <c r="Q210" s="86"/>
    </row>
    <row r="211" spans="1:19" s="447" customFormat="1" ht="23.25" x14ac:dyDescent="0.2">
      <c r="A211" s="220"/>
      <c r="B211" s="220"/>
      <c r="C211" s="220"/>
      <c r="D211" s="335"/>
      <c r="E211" s="230"/>
      <c r="F211" s="461"/>
      <c r="G211" s="231"/>
      <c r="H211" s="231"/>
      <c r="I211" s="227"/>
      <c r="J211" s="231"/>
      <c r="K211" s="227"/>
      <c r="L211" s="231"/>
      <c r="M211" s="227"/>
      <c r="N211" s="231"/>
      <c r="O211" s="231"/>
      <c r="P211" s="231"/>
      <c r="Q211" s="86"/>
    </row>
    <row r="212" spans="1:19" s="688" customFormat="1" ht="21.75" x14ac:dyDescent="0.2">
      <c r="A212" s="869" t="s">
        <v>1965</v>
      </c>
      <c r="B212" s="869"/>
      <c r="C212" s="869"/>
      <c r="D212" s="869"/>
      <c r="E212" s="686">
        <f>SUM(E210:E211)</f>
        <v>0</v>
      </c>
      <c r="F212" s="686"/>
      <c r="G212" s="686">
        <f t="shared" ref="G212:P212" si="47">SUM(G210:G211)</f>
        <v>0</v>
      </c>
      <c r="H212" s="686">
        <f t="shared" si="47"/>
        <v>0</v>
      </c>
      <c r="I212" s="686"/>
      <c r="J212" s="686">
        <f t="shared" si="47"/>
        <v>0</v>
      </c>
      <c r="K212" s="686"/>
      <c r="L212" s="686">
        <f t="shared" si="47"/>
        <v>0</v>
      </c>
      <c r="M212" s="686"/>
      <c r="N212" s="686">
        <f t="shared" si="47"/>
        <v>0</v>
      </c>
      <c r="O212" s="686">
        <f t="shared" si="47"/>
        <v>0</v>
      </c>
      <c r="P212" s="686">
        <f t="shared" si="47"/>
        <v>0</v>
      </c>
      <c r="Q212" s="687"/>
    </row>
    <row r="213" spans="1:19" s="447" customFormat="1" ht="23.25" x14ac:dyDescent="0.2">
      <c r="A213" s="680" t="s">
        <v>65</v>
      </c>
      <c r="B213" s="680"/>
      <c r="C213" s="681"/>
      <c r="D213" s="682"/>
      <c r="E213" s="683"/>
      <c r="F213" s="684"/>
      <c r="G213" s="691"/>
      <c r="H213" s="691"/>
      <c r="I213" s="692"/>
      <c r="J213" s="691"/>
      <c r="K213" s="692"/>
      <c r="L213" s="691"/>
      <c r="M213" s="692"/>
      <c r="N213" s="691"/>
      <c r="O213" s="691"/>
      <c r="P213" s="691"/>
      <c r="Q213" s="693"/>
    </row>
    <row r="214" spans="1:19" s="229" customFormat="1" ht="105" x14ac:dyDescent="0.2">
      <c r="A214" s="225"/>
      <c r="B214" s="225" t="s">
        <v>4062</v>
      </c>
      <c r="C214" s="225" t="s">
        <v>4063</v>
      </c>
      <c r="D214" s="336" t="s">
        <v>4064</v>
      </c>
      <c r="E214" s="231">
        <v>808750</v>
      </c>
      <c r="F214" s="460">
        <v>0.06</v>
      </c>
      <c r="G214" s="231">
        <v>0</v>
      </c>
      <c r="H214" s="231">
        <f>+E214*F214</f>
        <v>48525</v>
      </c>
      <c r="I214" s="462">
        <v>2.5000000000000001E-2</v>
      </c>
      <c r="J214" s="231">
        <f>E214*I214</f>
        <v>20218.75</v>
      </c>
      <c r="K214" s="227">
        <v>0.02</v>
      </c>
      <c r="L214" s="231">
        <f>+E214*K214</f>
        <v>16175</v>
      </c>
      <c r="M214" s="462">
        <v>1.4999999999999999E-2</v>
      </c>
      <c r="N214" s="231">
        <f>+E214*M214</f>
        <v>12131.25</v>
      </c>
      <c r="O214" s="231">
        <f>SUM(J214+L214+N214)</f>
        <v>48525</v>
      </c>
      <c r="P214" s="231">
        <f>+E214-O214</f>
        <v>760225</v>
      </c>
    </row>
    <row r="215" spans="1:19" s="447" customFormat="1" ht="23.25" x14ac:dyDescent="0.2">
      <c r="A215" s="220"/>
      <c r="B215" s="220"/>
      <c r="C215" s="220"/>
      <c r="D215" s="335"/>
      <c r="E215" s="221"/>
      <c r="F215" s="461"/>
      <c r="G215" s="231"/>
      <c r="H215" s="231"/>
      <c r="I215" s="227"/>
      <c r="J215" s="231"/>
      <c r="K215" s="227"/>
      <c r="L215" s="231"/>
      <c r="M215" s="227"/>
      <c r="N215" s="231"/>
      <c r="O215" s="231"/>
      <c r="P215" s="231"/>
      <c r="Q215" s="86"/>
    </row>
    <row r="216" spans="1:19" s="688" customFormat="1" ht="21.75" x14ac:dyDescent="0.2">
      <c r="A216" s="869" t="s">
        <v>1955</v>
      </c>
      <c r="B216" s="869"/>
      <c r="C216" s="869"/>
      <c r="D216" s="869"/>
      <c r="E216" s="686">
        <f>SUM(E214:E215)</f>
        <v>808750</v>
      </c>
      <c r="F216" s="686"/>
      <c r="G216" s="686">
        <f>SUM(G214:G215)</f>
        <v>0</v>
      </c>
      <c r="H216" s="686">
        <f>SUM(H214:H215)</f>
        <v>48525</v>
      </c>
      <c r="I216" s="686"/>
      <c r="J216" s="686">
        <f>SUM(J214:J215)</f>
        <v>20218.75</v>
      </c>
      <c r="K216" s="686"/>
      <c r="L216" s="686">
        <f>SUM(L214:L215)</f>
        <v>16175</v>
      </c>
      <c r="M216" s="686"/>
      <c r="N216" s="686">
        <f>SUM(N214:N215)</f>
        <v>12131.25</v>
      </c>
      <c r="O216" s="686">
        <f>SUM(O214:O215)</f>
        <v>48525</v>
      </c>
      <c r="P216" s="686">
        <f>SUM(P214:P215)</f>
        <v>760225</v>
      </c>
      <c r="Q216" s="687"/>
    </row>
    <row r="217" spans="1:19" s="447" customFormat="1" ht="23.25" x14ac:dyDescent="0.2">
      <c r="A217" s="700" t="s">
        <v>86</v>
      </c>
      <c r="B217" s="701"/>
      <c r="C217" s="701"/>
      <c r="D217" s="702"/>
      <c r="E217" s="683"/>
      <c r="F217" s="684"/>
      <c r="G217" s="691"/>
      <c r="H217" s="691"/>
      <c r="I217" s="692"/>
      <c r="J217" s="691"/>
      <c r="K217" s="692"/>
      <c r="L217" s="691"/>
      <c r="M217" s="692"/>
      <c r="N217" s="691"/>
      <c r="O217" s="691"/>
      <c r="P217" s="691"/>
      <c r="Q217" s="693"/>
    </row>
    <row r="218" spans="1:19" s="447" customFormat="1" ht="23.25" x14ac:dyDescent="0.2">
      <c r="A218" s="220"/>
      <c r="B218" s="220"/>
      <c r="C218" s="220"/>
      <c r="D218" s="335"/>
      <c r="E218" s="221"/>
      <c r="F218" s="461"/>
      <c r="G218" s="231"/>
      <c r="H218" s="231"/>
      <c r="I218" s="227"/>
      <c r="J218" s="231"/>
      <c r="K218" s="227"/>
      <c r="L218" s="231"/>
      <c r="M218" s="227"/>
      <c r="N218" s="231"/>
      <c r="O218" s="231"/>
      <c r="P218" s="231"/>
      <c r="Q218" s="86"/>
    </row>
    <row r="219" spans="1:19" s="447" customFormat="1" ht="23.25" x14ac:dyDescent="0.2">
      <c r="A219" s="220"/>
      <c r="B219" s="220"/>
      <c r="C219" s="220"/>
      <c r="D219" s="335"/>
      <c r="E219" s="221"/>
      <c r="F219" s="461"/>
      <c r="G219" s="231"/>
      <c r="H219" s="231"/>
      <c r="I219" s="227"/>
      <c r="J219" s="231"/>
      <c r="K219" s="227"/>
      <c r="L219" s="231"/>
      <c r="M219" s="227"/>
      <c r="N219" s="231"/>
      <c r="O219" s="231"/>
      <c r="P219" s="231"/>
      <c r="Q219" s="86"/>
    </row>
    <row r="220" spans="1:19" s="688" customFormat="1" ht="21.75" x14ac:dyDescent="0.2">
      <c r="A220" s="823" t="s">
        <v>2815</v>
      </c>
      <c r="B220" s="824"/>
      <c r="C220" s="824"/>
      <c r="D220" s="825"/>
      <c r="E220" s="686">
        <f>SUM(E218:E219)</f>
        <v>0</v>
      </c>
      <c r="F220" s="686"/>
      <c r="G220" s="686">
        <f>SUM(G218:G219)</f>
        <v>0</v>
      </c>
      <c r="H220" s="686">
        <f>SUM(H218:H219)</f>
        <v>0</v>
      </c>
      <c r="I220" s="686"/>
      <c r="J220" s="686">
        <f>SUM(J218:J219)</f>
        <v>0</v>
      </c>
      <c r="K220" s="686"/>
      <c r="L220" s="686">
        <f>SUM(L218:L219)</f>
        <v>0</v>
      </c>
      <c r="M220" s="686"/>
      <c r="N220" s="686">
        <f>SUM(N218:N219)</f>
        <v>0</v>
      </c>
      <c r="O220" s="686">
        <f>SUM(O218:O219)</f>
        <v>0</v>
      </c>
      <c r="P220" s="686">
        <f>SUM(P218:P219)</f>
        <v>0</v>
      </c>
      <c r="Q220" s="687"/>
    </row>
    <row r="221" spans="1:19" s="447" customFormat="1" ht="23.25" x14ac:dyDescent="0.2">
      <c r="A221" s="681" t="s">
        <v>3137</v>
      </c>
      <c r="B221" s="681"/>
      <c r="C221" s="681"/>
      <c r="D221" s="682"/>
      <c r="E221" s="703"/>
      <c r="F221" s="684"/>
      <c r="G221" s="691"/>
      <c r="H221" s="691"/>
      <c r="I221" s="692"/>
      <c r="J221" s="691"/>
      <c r="K221" s="692"/>
      <c r="L221" s="691"/>
      <c r="M221" s="692"/>
      <c r="N221" s="691"/>
      <c r="O221" s="691"/>
      <c r="P221" s="691"/>
      <c r="Q221" s="693"/>
    </row>
    <row r="222" spans="1:19" s="447" customFormat="1" ht="84" x14ac:dyDescent="0.2">
      <c r="A222" s="225"/>
      <c r="B222" s="225" t="s">
        <v>3627</v>
      </c>
      <c r="C222" s="225" t="s">
        <v>3657</v>
      </c>
      <c r="D222" s="336" t="s">
        <v>3658</v>
      </c>
      <c r="E222" s="231">
        <v>43200</v>
      </c>
      <c r="F222" s="460">
        <v>0.06</v>
      </c>
      <c r="G222" s="231">
        <v>0</v>
      </c>
      <c r="H222" s="231">
        <f>E222*F222</f>
        <v>2592</v>
      </c>
      <c r="I222" s="462">
        <v>2.5000000000000001E-2</v>
      </c>
      <c r="J222" s="231">
        <f t="shared" ref="J222:J230" si="48">E222*I222</f>
        <v>1080</v>
      </c>
      <c r="K222" s="227">
        <v>0.02</v>
      </c>
      <c r="L222" s="231">
        <f t="shared" ref="L222:L230" si="49">+E222*K222</f>
        <v>864</v>
      </c>
      <c r="M222" s="462">
        <v>1.4999999999999999E-2</v>
      </c>
      <c r="N222" s="231">
        <f t="shared" ref="N222:N230" si="50">+E222*M222</f>
        <v>648</v>
      </c>
      <c r="O222" s="231">
        <f t="shared" ref="O222:O227" si="51">SUM(J222+L222+N222)</f>
        <v>2592</v>
      </c>
      <c r="P222" s="231">
        <f t="shared" ref="P222:P247" si="52">+E222-O222</f>
        <v>40608</v>
      </c>
      <c r="Q222" s="86"/>
      <c r="R222" s="555"/>
      <c r="S222" s="555"/>
    </row>
    <row r="223" spans="1:19" s="229" customFormat="1" ht="84" x14ac:dyDescent="0.2">
      <c r="A223" s="225"/>
      <c r="B223" s="225" t="s">
        <v>3669</v>
      </c>
      <c r="C223" s="225" t="s">
        <v>3718</v>
      </c>
      <c r="D223" s="336" t="s">
        <v>3719</v>
      </c>
      <c r="E223" s="231">
        <v>97500</v>
      </c>
      <c r="F223" s="460">
        <v>0.06</v>
      </c>
      <c r="G223" s="231">
        <v>0</v>
      </c>
      <c r="H223" s="231">
        <f t="shared" ref="H223:H230" si="53">+E223*F223</f>
        <v>5850</v>
      </c>
      <c r="I223" s="462">
        <v>2.5000000000000001E-2</v>
      </c>
      <c r="J223" s="231">
        <f t="shared" si="48"/>
        <v>2437.5</v>
      </c>
      <c r="K223" s="227">
        <v>0.02</v>
      </c>
      <c r="L223" s="231">
        <f t="shared" si="49"/>
        <v>1950</v>
      </c>
      <c r="M223" s="462">
        <v>1.4999999999999999E-2</v>
      </c>
      <c r="N223" s="231">
        <f t="shared" si="50"/>
        <v>1462.5</v>
      </c>
      <c r="O223" s="231">
        <f t="shared" si="51"/>
        <v>5850</v>
      </c>
      <c r="P223" s="231">
        <f t="shared" si="52"/>
        <v>91650</v>
      </c>
    </row>
    <row r="224" spans="1:19" s="229" customFormat="1" ht="105" x14ac:dyDescent="0.2">
      <c r="A224" s="225"/>
      <c r="B224" s="225" t="s">
        <v>3720</v>
      </c>
      <c r="C224" s="225" t="s">
        <v>3721</v>
      </c>
      <c r="D224" s="336" t="s">
        <v>3722</v>
      </c>
      <c r="E224" s="231">
        <v>257400</v>
      </c>
      <c r="F224" s="460">
        <v>0.06</v>
      </c>
      <c r="G224" s="231">
        <v>0</v>
      </c>
      <c r="H224" s="231">
        <f t="shared" si="53"/>
        <v>15444</v>
      </c>
      <c r="I224" s="462">
        <v>2.5000000000000001E-2</v>
      </c>
      <c r="J224" s="231">
        <f t="shared" si="48"/>
        <v>6435</v>
      </c>
      <c r="K224" s="227">
        <v>0.02</v>
      </c>
      <c r="L224" s="231">
        <f t="shared" si="49"/>
        <v>5148</v>
      </c>
      <c r="M224" s="462">
        <v>1.4999999999999999E-2</v>
      </c>
      <c r="N224" s="231">
        <f t="shared" si="50"/>
        <v>3861</v>
      </c>
      <c r="O224" s="231">
        <f t="shared" si="51"/>
        <v>15444</v>
      </c>
      <c r="P224" s="231">
        <f t="shared" si="52"/>
        <v>241956</v>
      </c>
    </row>
    <row r="225" spans="1:16" s="229" customFormat="1" ht="105" x14ac:dyDescent="0.2">
      <c r="A225" s="225"/>
      <c r="B225" s="225" t="s">
        <v>3675</v>
      </c>
      <c r="C225" s="225" t="s">
        <v>3723</v>
      </c>
      <c r="D225" s="336" t="s">
        <v>3724</v>
      </c>
      <c r="E225" s="231">
        <v>105300</v>
      </c>
      <c r="F225" s="460">
        <v>0.06</v>
      </c>
      <c r="G225" s="231">
        <v>0</v>
      </c>
      <c r="H225" s="231">
        <f t="shared" si="53"/>
        <v>6318</v>
      </c>
      <c r="I225" s="462">
        <v>2.5000000000000001E-2</v>
      </c>
      <c r="J225" s="231">
        <f t="shared" si="48"/>
        <v>2632.5</v>
      </c>
      <c r="K225" s="227">
        <v>0.02</v>
      </c>
      <c r="L225" s="231">
        <f t="shared" si="49"/>
        <v>2106</v>
      </c>
      <c r="M225" s="462">
        <v>1.4999999999999999E-2</v>
      </c>
      <c r="N225" s="231">
        <f t="shared" si="50"/>
        <v>1579.5</v>
      </c>
      <c r="O225" s="231">
        <f t="shared" si="51"/>
        <v>6318</v>
      </c>
      <c r="P225" s="231">
        <f t="shared" si="52"/>
        <v>98982</v>
      </c>
    </row>
    <row r="226" spans="1:16" s="224" customFormat="1" ht="84" x14ac:dyDescent="0.2">
      <c r="A226" s="220"/>
      <c r="B226" s="220" t="s">
        <v>3753</v>
      </c>
      <c r="C226" s="220" t="s">
        <v>3754</v>
      </c>
      <c r="D226" s="335" t="s">
        <v>3755</v>
      </c>
      <c r="E226" s="230">
        <v>507000</v>
      </c>
      <c r="F226" s="460">
        <v>0.06</v>
      </c>
      <c r="G226" s="231">
        <v>0</v>
      </c>
      <c r="H226" s="231">
        <f t="shared" si="53"/>
        <v>30420</v>
      </c>
      <c r="I226" s="462">
        <v>2.5000000000000001E-2</v>
      </c>
      <c r="J226" s="231">
        <f t="shared" si="48"/>
        <v>12675</v>
      </c>
      <c r="K226" s="227">
        <v>0.02</v>
      </c>
      <c r="L226" s="231">
        <f t="shared" si="49"/>
        <v>10140</v>
      </c>
      <c r="M226" s="462">
        <v>1.4999999999999999E-2</v>
      </c>
      <c r="N226" s="231">
        <f t="shared" si="50"/>
        <v>7605</v>
      </c>
      <c r="O226" s="231">
        <f t="shared" si="51"/>
        <v>30420</v>
      </c>
      <c r="P226" s="231">
        <f t="shared" si="52"/>
        <v>476580</v>
      </c>
    </row>
    <row r="227" spans="1:16" s="224" customFormat="1" ht="84" x14ac:dyDescent="0.2">
      <c r="A227" s="220"/>
      <c r="B227" s="220" t="s">
        <v>3756</v>
      </c>
      <c r="C227" s="220" t="s">
        <v>3757</v>
      </c>
      <c r="D227" s="335" t="s">
        <v>3758</v>
      </c>
      <c r="E227" s="230">
        <v>230100</v>
      </c>
      <c r="F227" s="460">
        <v>0.06</v>
      </c>
      <c r="G227" s="231">
        <v>0</v>
      </c>
      <c r="H227" s="231">
        <f t="shared" si="53"/>
        <v>13806</v>
      </c>
      <c r="I227" s="462">
        <v>2.5000000000000001E-2</v>
      </c>
      <c r="J227" s="231">
        <f t="shared" si="48"/>
        <v>5752.5</v>
      </c>
      <c r="K227" s="227">
        <v>0.02</v>
      </c>
      <c r="L227" s="231">
        <f t="shared" si="49"/>
        <v>4602</v>
      </c>
      <c r="M227" s="462">
        <v>1.4999999999999999E-2</v>
      </c>
      <c r="N227" s="231">
        <f t="shared" si="50"/>
        <v>3451.5</v>
      </c>
      <c r="O227" s="231">
        <f t="shared" si="51"/>
        <v>13806</v>
      </c>
      <c r="P227" s="231">
        <f t="shared" si="52"/>
        <v>216294</v>
      </c>
    </row>
    <row r="228" spans="1:16" s="224" customFormat="1" ht="105" x14ac:dyDescent="0.2">
      <c r="A228" s="220"/>
      <c r="B228" s="220" t="s">
        <v>3855</v>
      </c>
      <c r="C228" s="220" t="s">
        <v>3856</v>
      </c>
      <c r="D228" s="335" t="s">
        <v>3857</v>
      </c>
      <c r="E228" s="230">
        <v>1000000</v>
      </c>
      <c r="F228" s="460">
        <v>0.06</v>
      </c>
      <c r="G228" s="231">
        <v>0</v>
      </c>
      <c r="H228" s="231">
        <f t="shared" si="53"/>
        <v>60000</v>
      </c>
      <c r="I228" s="462">
        <v>2.5000000000000001E-2</v>
      </c>
      <c r="J228" s="231">
        <f t="shared" si="48"/>
        <v>25000</v>
      </c>
      <c r="K228" s="227">
        <v>0.02</v>
      </c>
      <c r="L228" s="231">
        <f t="shared" si="49"/>
        <v>20000</v>
      </c>
      <c r="M228" s="462">
        <v>1.4999999999999999E-2</v>
      </c>
      <c r="N228" s="231">
        <f t="shared" si="50"/>
        <v>15000</v>
      </c>
      <c r="O228" s="231">
        <f>SUM(J228+L228+N228)</f>
        <v>60000</v>
      </c>
      <c r="P228" s="231">
        <f t="shared" si="52"/>
        <v>940000</v>
      </c>
    </row>
    <row r="229" spans="1:16" s="224" customFormat="1" ht="84" x14ac:dyDescent="0.2">
      <c r="A229" s="220"/>
      <c r="B229" s="220" t="s">
        <v>3825</v>
      </c>
      <c r="C229" s="220" t="s">
        <v>3858</v>
      </c>
      <c r="D229" s="335" t="s">
        <v>3859</v>
      </c>
      <c r="E229" s="230">
        <v>296400</v>
      </c>
      <c r="F229" s="460">
        <v>0.06</v>
      </c>
      <c r="G229" s="231">
        <v>0</v>
      </c>
      <c r="H229" s="231">
        <f t="shared" si="53"/>
        <v>17784</v>
      </c>
      <c r="I229" s="462">
        <v>2.5000000000000001E-2</v>
      </c>
      <c r="J229" s="231">
        <f t="shared" si="48"/>
        <v>7410</v>
      </c>
      <c r="K229" s="227">
        <v>0.02</v>
      </c>
      <c r="L229" s="231">
        <f t="shared" si="49"/>
        <v>5928</v>
      </c>
      <c r="M229" s="462">
        <v>1.4999999999999999E-2</v>
      </c>
      <c r="N229" s="231">
        <f t="shared" si="50"/>
        <v>4446</v>
      </c>
      <c r="O229" s="231">
        <f>SUM(J229+L229+N229)</f>
        <v>17784</v>
      </c>
      <c r="P229" s="231">
        <f t="shared" si="52"/>
        <v>278616</v>
      </c>
    </row>
    <row r="230" spans="1:16" s="224" customFormat="1" ht="84" x14ac:dyDescent="0.2">
      <c r="A230" s="220"/>
      <c r="B230" s="220" t="s">
        <v>3828</v>
      </c>
      <c r="C230" s="220" t="s">
        <v>3860</v>
      </c>
      <c r="D230" s="335" t="s">
        <v>3861</v>
      </c>
      <c r="E230" s="230">
        <v>93600</v>
      </c>
      <c r="F230" s="460">
        <v>0.06</v>
      </c>
      <c r="G230" s="231">
        <v>0</v>
      </c>
      <c r="H230" s="231">
        <f t="shared" si="53"/>
        <v>5616</v>
      </c>
      <c r="I230" s="462">
        <v>2.5000000000000001E-2</v>
      </c>
      <c r="J230" s="231">
        <f t="shared" si="48"/>
        <v>2340</v>
      </c>
      <c r="K230" s="227">
        <v>0.02</v>
      </c>
      <c r="L230" s="231">
        <f t="shared" si="49"/>
        <v>1872</v>
      </c>
      <c r="M230" s="462">
        <v>1.4999999999999999E-2</v>
      </c>
      <c r="N230" s="231">
        <f t="shared" si="50"/>
        <v>1404</v>
      </c>
      <c r="O230" s="231">
        <f>SUM(J230+L230+N230)</f>
        <v>5616</v>
      </c>
      <c r="P230" s="231">
        <f t="shared" si="52"/>
        <v>87984</v>
      </c>
    </row>
    <row r="231" spans="1:16" s="224" customFormat="1" ht="84" x14ac:dyDescent="0.2">
      <c r="A231" s="220"/>
      <c r="B231" s="220" t="s">
        <v>3828</v>
      </c>
      <c r="C231" s="220" t="s">
        <v>3862</v>
      </c>
      <c r="D231" s="335" t="s">
        <v>3863</v>
      </c>
      <c r="E231" s="230">
        <v>41697500</v>
      </c>
      <c r="F231" s="227" t="s">
        <v>201</v>
      </c>
      <c r="G231" s="231">
        <v>0</v>
      </c>
      <c r="H231" s="231">
        <v>0</v>
      </c>
      <c r="I231" s="231">
        <v>0</v>
      </c>
      <c r="J231" s="231">
        <v>0</v>
      </c>
      <c r="K231" s="231">
        <v>0</v>
      </c>
      <c r="L231" s="231">
        <v>0</v>
      </c>
      <c r="M231" s="231">
        <v>0</v>
      </c>
      <c r="N231" s="231">
        <v>0</v>
      </c>
      <c r="O231" s="231">
        <v>0</v>
      </c>
      <c r="P231" s="231">
        <f t="shared" si="52"/>
        <v>41697500</v>
      </c>
    </row>
    <row r="232" spans="1:16" s="224" customFormat="1" ht="84" x14ac:dyDescent="0.2">
      <c r="A232" s="220"/>
      <c r="B232" s="220" t="s">
        <v>3819</v>
      </c>
      <c r="C232" s="220" t="s">
        <v>3864</v>
      </c>
      <c r="D232" s="335" t="s">
        <v>3865</v>
      </c>
      <c r="E232" s="230">
        <v>284700</v>
      </c>
      <c r="F232" s="460">
        <v>0.06</v>
      </c>
      <c r="G232" s="231">
        <v>0</v>
      </c>
      <c r="H232" s="231">
        <f>+E232*F232</f>
        <v>17082</v>
      </c>
      <c r="I232" s="462">
        <v>2.5000000000000001E-2</v>
      </c>
      <c r="J232" s="231">
        <f>E232*I232</f>
        <v>7117.5</v>
      </c>
      <c r="K232" s="227">
        <v>0.02</v>
      </c>
      <c r="L232" s="231">
        <f>+E232*K232</f>
        <v>5694</v>
      </c>
      <c r="M232" s="462">
        <v>1.4999999999999999E-2</v>
      </c>
      <c r="N232" s="231">
        <f>+E232*M232</f>
        <v>4270.5</v>
      </c>
      <c r="O232" s="231">
        <f>SUM(J232+L232+N232)</f>
        <v>17082</v>
      </c>
      <c r="P232" s="231">
        <f t="shared" si="52"/>
        <v>267618</v>
      </c>
    </row>
    <row r="233" spans="1:16" s="224" customFormat="1" ht="84" x14ac:dyDescent="0.2">
      <c r="A233" s="220"/>
      <c r="B233" s="220" t="s">
        <v>3822</v>
      </c>
      <c r="C233" s="220" t="s">
        <v>3866</v>
      </c>
      <c r="D233" s="335" t="s">
        <v>3867</v>
      </c>
      <c r="E233" s="230">
        <v>198900</v>
      </c>
      <c r="F233" s="460">
        <v>0.06</v>
      </c>
      <c r="G233" s="231">
        <v>0</v>
      </c>
      <c r="H233" s="231">
        <f>+E233*F233</f>
        <v>11934</v>
      </c>
      <c r="I233" s="462">
        <v>2.5000000000000001E-2</v>
      </c>
      <c r="J233" s="231">
        <f>E233*I233</f>
        <v>4972.5</v>
      </c>
      <c r="K233" s="227">
        <v>0.02</v>
      </c>
      <c r="L233" s="231">
        <f>+E233*K233</f>
        <v>3978</v>
      </c>
      <c r="M233" s="462">
        <v>1.4999999999999999E-2</v>
      </c>
      <c r="N233" s="231">
        <f>+E233*M233</f>
        <v>2983.5</v>
      </c>
      <c r="O233" s="231">
        <f>SUM(J233+L233+N233)</f>
        <v>11934</v>
      </c>
      <c r="P233" s="231">
        <f t="shared" si="52"/>
        <v>186966</v>
      </c>
    </row>
    <row r="234" spans="1:16" s="224" customFormat="1" ht="105" x14ac:dyDescent="0.2">
      <c r="A234" s="220"/>
      <c r="B234" s="220" t="s">
        <v>3868</v>
      </c>
      <c r="C234" s="220" t="s">
        <v>3869</v>
      </c>
      <c r="D234" s="335" t="s">
        <v>3870</v>
      </c>
      <c r="E234" s="230">
        <v>14300000</v>
      </c>
      <c r="F234" s="227" t="s">
        <v>201</v>
      </c>
      <c r="G234" s="231">
        <v>0</v>
      </c>
      <c r="H234" s="231">
        <v>0</v>
      </c>
      <c r="I234" s="231">
        <v>0</v>
      </c>
      <c r="J234" s="231">
        <v>0</v>
      </c>
      <c r="K234" s="231">
        <v>0</v>
      </c>
      <c r="L234" s="231">
        <v>0</v>
      </c>
      <c r="M234" s="231">
        <v>0</v>
      </c>
      <c r="N234" s="231">
        <v>0</v>
      </c>
      <c r="O234" s="231">
        <v>0</v>
      </c>
      <c r="P234" s="231">
        <f t="shared" si="52"/>
        <v>14300000</v>
      </c>
    </row>
    <row r="235" spans="1:16" s="224" customFormat="1" ht="84" x14ac:dyDescent="0.2">
      <c r="A235" s="220"/>
      <c r="B235" s="220" t="s">
        <v>3931</v>
      </c>
      <c r="C235" s="220" t="s">
        <v>3934</v>
      </c>
      <c r="D235" s="335" t="s">
        <v>3935</v>
      </c>
      <c r="E235" s="230">
        <v>362700</v>
      </c>
      <c r="F235" s="460">
        <v>0.06</v>
      </c>
      <c r="G235" s="231">
        <v>0</v>
      </c>
      <c r="H235" s="231">
        <f>+E235*F235</f>
        <v>21762</v>
      </c>
      <c r="I235" s="462">
        <v>2.5000000000000001E-2</v>
      </c>
      <c r="J235" s="231">
        <f>E235*I235</f>
        <v>9067.5</v>
      </c>
      <c r="K235" s="227">
        <v>0.02</v>
      </c>
      <c r="L235" s="231">
        <f>+E235*K235</f>
        <v>7254</v>
      </c>
      <c r="M235" s="462">
        <v>1.4999999999999999E-2</v>
      </c>
      <c r="N235" s="231">
        <f>+E235*M235</f>
        <v>5440.5</v>
      </c>
      <c r="O235" s="231">
        <f>SUM(J235+L235+N235)</f>
        <v>21762</v>
      </c>
      <c r="P235" s="231">
        <f t="shared" si="52"/>
        <v>340938</v>
      </c>
    </row>
    <row r="236" spans="1:16" s="224" customFormat="1" ht="84" x14ac:dyDescent="0.2">
      <c r="A236" s="220"/>
      <c r="B236" s="220" t="s">
        <v>3936</v>
      </c>
      <c r="C236" s="220" t="s">
        <v>3937</v>
      </c>
      <c r="D236" s="335" t="s">
        <v>3938</v>
      </c>
      <c r="E236" s="230">
        <v>50000</v>
      </c>
      <c r="F236" s="460">
        <v>0.06</v>
      </c>
      <c r="G236" s="231">
        <v>0</v>
      </c>
      <c r="H236" s="231">
        <f>+E236*F236</f>
        <v>3000</v>
      </c>
      <c r="I236" s="462">
        <v>2.5000000000000001E-2</v>
      </c>
      <c r="J236" s="231">
        <f>E236*I236</f>
        <v>1250</v>
      </c>
      <c r="K236" s="227">
        <v>0.02</v>
      </c>
      <c r="L236" s="231">
        <f>+E236*K236</f>
        <v>1000</v>
      </c>
      <c r="M236" s="462">
        <v>1.4999999999999999E-2</v>
      </c>
      <c r="N236" s="231">
        <f>+E236*M236</f>
        <v>750</v>
      </c>
      <c r="O236" s="231">
        <f>SUM(J236+L236+N236)</f>
        <v>3000</v>
      </c>
      <c r="P236" s="231">
        <f t="shared" si="52"/>
        <v>47000</v>
      </c>
    </row>
    <row r="237" spans="1:16" s="229" customFormat="1" ht="105" x14ac:dyDescent="0.2">
      <c r="A237" s="225"/>
      <c r="B237" s="241">
        <v>242654</v>
      </c>
      <c r="C237" s="225" t="s">
        <v>3987</v>
      </c>
      <c r="D237" s="336" t="s">
        <v>3988</v>
      </c>
      <c r="E237" s="231">
        <v>14300000</v>
      </c>
      <c r="F237" s="227" t="s">
        <v>201</v>
      </c>
      <c r="G237" s="231">
        <v>0</v>
      </c>
      <c r="H237" s="231">
        <v>0</v>
      </c>
      <c r="I237" s="231">
        <v>0</v>
      </c>
      <c r="J237" s="231">
        <v>0</v>
      </c>
      <c r="K237" s="231">
        <v>0</v>
      </c>
      <c r="L237" s="231">
        <v>0</v>
      </c>
      <c r="M237" s="231">
        <v>0</v>
      </c>
      <c r="N237" s="231">
        <v>0</v>
      </c>
      <c r="O237" s="231">
        <v>0</v>
      </c>
      <c r="P237" s="231">
        <f t="shared" si="52"/>
        <v>14300000</v>
      </c>
    </row>
    <row r="238" spans="1:16" s="229" customFormat="1" ht="105" x14ac:dyDescent="0.2">
      <c r="A238" s="225"/>
      <c r="B238" s="225" t="s">
        <v>3989</v>
      </c>
      <c r="C238" s="225" t="s">
        <v>3990</v>
      </c>
      <c r="D238" s="336" t="s">
        <v>3991</v>
      </c>
      <c r="E238" s="231">
        <v>409500</v>
      </c>
      <c r="F238" s="460">
        <v>0.06</v>
      </c>
      <c r="G238" s="231">
        <v>0</v>
      </c>
      <c r="H238" s="231">
        <f>+E238*F238</f>
        <v>24570</v>
      </c>
      <c r="I238" s="462">
        <v>2.5000000000000001E-2</v>
      </c>
      <c r="J238" s="231">
        <f>E238*I238</f>
        <v>10237.5</v>
      </c>
      <c r="K238" s="227">
        <v>0.02</v>
      </c>
      <c r="L238" s="231">
        <f>+E238*K238</f>
        <v>8190</v>
      </c>
      <c r="M238" s="462">
        <v>1.4999999999999999E-2</v>
      </c>
      <c r="N238" s="231">
        <f>+E238*M238</f>
        <v>6142.5</v>
      </c>
      <c r="O238" s="231">
        <f>SUM(J238+L238+N238)</f>
        <v>24570</v>
      </c>
      <c r="P238" s="231">
        <f t="shared" si="52"/>
        <v>384930</v>
      </c>
    </row>
    <row r="239" spans="1:16" s="229" customFormat="1" ht="105" x14ac:dyDescent="0.2">
      <c r="A239" s="225"/>
      <c r="B239" s="225" t="s">
        <v>3989</v>
      </c>
      <c r="C239" s="225" t="s">
        <v>3992</v>
      </c>
      <c r="D239" s="336" t="s">
        <v>3993</v>
      </c>
      <c r="E239" s="231">
        <v>241800</v>
      </c>
      <c r="F239" s="460">
        <v>0.06</v>
      </c>
      <c r="G239" s="231">
        <v>0</v>
      </c>
      <c r="H239" s="231">
        <f>+E239*F239</f>
        <v>14508</v>
      </c>
      <c r="I239" s="462">
        <v>2.5000000000000001E-2</v>
      </c>
      <c r="J239" s="231">
        <f>E239*I239</f>
        <v>6045</v>
      </c>
      <c r="K239" s="227">
        <v>0.02</v>
      </c>
      <c r="L239" s="231">
        <f>+E239*K239</f>
        <v>4836</v>
      </c>
      <c r="M239" s="462">
        <v>1.4999999999999999E-2</v>
      </c>
      <c r="N239" s="231">
        <f>+E239*M239</f>
        <v>3627</v>
      </c>
      <c r="O239" s="231">
        <f>SUM(J239+L239+N239)</f>
        <v>14508</v>
      </c>
      <c r="P239" s="231">
        <f t="shared" si="52"/>
        <v>227292</v>
      </c>
    </row>
    <row r="240" spans="1:16" s="229" customFormat="1" ht="126" x14ac:dyDescent="0.2">
      <c r="A240" s="225"/>
      <c r="B240" s="225" t="s">
        <v>3974</v>
      </c>
      <c r="C240" s="225" t="s">
        <v>3994</v>
      </c>
      <c r="D240" s="336" t="s">
        <v>3995</v>
      </c>
      <c r="E240" s="231">
        <v>400000</v>
      </c>
      <c r="F240" s="460">
        <v>0.06</v>
      </c>
      <c r="G240" s="231">
        <v>0</v>
      </c>
      <c r="H240" s="231">
        <f>+E240*F240</f>
        <v>24000</v>
      </c>
      <c r="I240" s="462">
        <v>2.5000000000000001E-2</v>
      </c>
      <c r="J240" s="231">
        <f>E240*I240</f>
        <v>10000</v>
      </c>
      <c r="K240" s="227">
        <v>0.02</v>
      </c>
      <c r="L240" s="231">
        <f>+E240*K240</f>
        <v>8000</v>
      </c>
      <c r="M240" s="462">
        <v>1.4999999999999999E-2</v>
      </c>
      <c r="N240" s="231">
        <f>+E240*M240</f>
        <v>6000</v>
      </c>
      <c r="O240" s="231">
        <f>SUM(J240+L240+N240)</f>
        <v>24000</v>
      </c>
      <c r="P240" s="231">
        <f t="shared" si="52"/>
        <v>376000</v>
      </c>
    </row>
    <row r="241" spans="1:19" s="229" customFormat="1" ht="105" x14ac:dyDescent="0.2">
      <c r="A241" s="225"/>
      <c r="B241" s="225" t="s">
        <v>4035</v>
      </c>
      <c r="C241" s="225" t="s">
        <v>4036</v>
      </c>
      <c r="D241" s="336" t="s">
        <v>4037</v>
      </c>
      <c r="E241" s="231">
        <v>100000</v>
      </c>
      <c r="F241" s="460">
        <v>0.06</v>
      </c>
      <c r="G241" s="231">
        <v>0</v>
      </c>
      <c r="H241" s="231">
        <f>+E241*F241</f>
        <v>6000</v>
      </c>
      <c r="I241" s="462">
        <v>2.5000000000000001E-2</v>
      </c>
      <c r="J241" s="231">
        <f>E241*I241</f>
        <v>2500</v>
      </c>
      <c r="K241" s="227">
        <v>0.02</v>
      </c>
      <c r="L241" s="231">
        <f>+E241*K241</f>
        <v>2000</v>
      </c>
      <c r="M241" s="462">
        <v>1.4999999999999999E-2</v>
      </c>
      <c r="N241" s="231">
        <f>+E241*M241</f>
        <v>1500</v>
      </c>
      <c r="O241" s="231">
        <f>SUM(J241+L241+N241)</f>
        <v>6000</v>
      </c>
      <c r="P241" s="231">
        <f t="shared" si="52"/>
        <v>94000</v>
      </c>
    </row>
    <row r="242" spans="1:19" s="229" customFormat="1" ht="105" x14ac:dyDescent="0.2">
      <c r="A242" s="225"/>
      <c r="B242" s="225" t="s">
        <v>4035</v>
      </c>
      <c r="C242" s="225" t="s">
        <v>4038</v>
      </c>
      <c r="D242" s="336" t="s">
        <v>4039</v>
      </c>
      <c r="E242" s="231">
        <v>14300000</v>
      </c>
      <c r="F242" s="227" t="s">
        <v>201</v>
      </c>
      <c r="G242" s="231">
        <v>0</v>
      </c>
      <c r="H242" s="231">
        <v>0</v>
      </c>
      <c r="I242" s="231">
        <v>0</v>
      </c>
      <c r="J242" s="231">
        <v>0</v>
      </c>
      <c r="K242" s="231">
        <v>0</v>
      </c>
      <c r="L242" s="231">
        <v>0</v>
      </c>
      <c r="M242" s="231">
        <v>0</v>
      </c>
      <c r="N242" s="231">
        <v>0</v>
      </c>
      <c r="O242" s="231">
        <v>0</v>
      </c>
      <c r="P242" s="231">
        <f t="shared" si="52"/>
        <v>14300000</v>
      </c>
    </row>
    <row r="243" spans="1:19" s="229" customFormat="1" ht="105" x14ac:dyDescent="0.2">
      <c r="A243" s="225"/>
      <c r="B243" s="225" t="s">
        <v>4027</v>
      </c>
      <c r="C243" s="225" t="s">
        <v>4040</v>
      </c>
      <c r="D243" s="336" t="s">
        <v>4041</v>
      </c>
      <c r="E243" s="231">
        <v>14300000</v>
      </c>
      <c r="F243" s="227" t="s">
        <v>201</v>
      </c>
      <c r="G243" s="231">
        <v>0</v>
      </c>
      <c r="H243" s="231">
        <v>0</v>
      </c>
      <c r="I243" s="231">
        <v>0</v>
      </c>
      <c r="J243" s="231">
        <v>0</v>
      </c>
      <c r="K243" s="231">
        <v>0</v>
      </c>
      <c r="L243" s="231">
        <v>0</v>
      </c>
      <c r="M243" s="231">
        <v>0</v>
      </c>
      <c r="N243" s="231">
        <v>0</v>
      </c>
      <c r="O243" s="231">
        <v>0</v>
      </c>
      <c r="P243" s="231">
        <f t="shared" si="52"/>
        <v>14300000</v>
      </c>
    </row>
    <row r="244" spans="1:19" s="229" customFormat="1" ht="105" x14ac:dyDescent="0.2">
      <c r="A244" s="225"/>
      <c r="B244" s="225" t="s">
        <v>4065</v>
      </c>
      <c r="C244" s="225" t="s">
        <v>4066</v>
      </c>
      <c r="D244" s="336" t="s">
        <v>4067</v>
      </c>
      <c r="E244" s="231">
        <v>500000</v>
      </c>
      <c r="F244" s="227" t="s">
        <v>201</v>
      </c>
      <c r="G244" s="231">
        <v>0</v>
      </c>
      <c r="H244" s="231">
        <v>0</v>
      </c>
      <c r="I244" s="231">
        <v>0</v>
      </c>
      <c r="J244" s="231">
        <v>0</v>
      </c>
      <c r="K244" s="231">
        <v>0</v>
      </c>
      <c r="L244" s="231">
        <v>0</v>
      </c>
      <c r="M244" s="231">
        <v>0</v>
      </c>
      <c r="N244" s="231">
        <v>0</v>
      </c>
      <c r="O244" s="231">
        <v>0</v>
      </c>
      <c r="P244" s="231">
        <f t="shared" si="52"/>
        <v>500000</v>
      </c>
    </row>
    <row r="245" spans="1:19" s="229" customFormat="1" ht="105" x14ac:dyDescent="0.2">
      <c r="A245" s="225"/>
      <c r="B245" s="225" t="s">
        <v>4068</v>
      </c>
      <c r="C245" s="225" t="s">
        <v>4069</v>
      </c>
      <c r="D245" s="336" t="s">
        <v>4070</v>
      </c>
      <c r="E245" s="231">
        <v>14300000</v>
      </c>
      <c r="F245" s="227" t="s">
        <v>201</v>
      </c>
      <c r="G245" s="231">
        <v>0</v>
      </c>
      <c r="H245" s="231">
        <v>0</v>
      </c>
      <c r="I245" s="231">
        <v>0</v>
      </c>
      <c r="J245" s="231">
        <v>0</v>
      </c>
      <c r="K245" s="231">
        <v>0</v>
      </c>
      <c r="L245" s="231">
        <v>0</v>
      </c>
      <c r="M245" s="231">
        <v>0</v>
      </c>
      <c r="N245" s="231">
        <v>0</v>
      </c>
      <c r="O245" s="231">
        <v>0</v>
      </c>
      <c r="P245" s="231">
        <f t="shared" si="52"/>
        <v>14300000</v>
      </c>
    </row>
    <row r="246" spans="1:19" s="229" customFormat="1" ht="105" x14ac:dyDescent="0.2">
      <c r="A246" s="225"/>
      <c r="B246" s="241">
        <v>242755</v>
      </c>
      <c r="C246" s="225" t="s">
        <v>4131</v>
      </c>
      <c r="D246" s="336" t="s">
        <v>4132</v>
      </c>
      <c r="E246" s="231">
        <v>14300000</v>
      </c>
      <c r="F246" s="227" t="s">
        <v>201</v>
      </c>
      <c r="G246" s="231">
        <v>0</v>
      </c>
      <c r="H246" s="231">
        <v>0</v>
      </c>
      <c r="I246" s="231">
        <v>0</v>
      </c>
      <c r="J246" s="231">
        <v>0</v>
      </c>
      <c r="K246" s="231">
        <v>0</v>
      </c>
      <c r="L246" s="231">
        <v>0</v>
      </c>
      <c r="M246" s="231">
        <v>0</v>
      </c>
      <c r="N246" s="231">
        <v>0</v>
      </c>
      <c r="O246" s="231">
        <v>0</v>
      </c>
      <c r="P246" s="231">
        <f t="shared" si="52"/>
        <v>14300000</v>
      </c>
    </row>
    <row r="247" spans="1:19" s="229" customFormat="1" ht="105" x14ac:dyDescent="0.2">
      <c r="A247" s="225"/>
      <c r="B247" s="241">
        <v>242755</v>
      </c>
      <c r="C247" s="225" t="s">
        <v>4133</v>
      </c>
      <c r="D247" s="336" t="s">
        <v>4134</v>
      </c>
      <c r="E247" s="231">
        <v>650000</v>
      </c>
      <c r="F247" s="227" t="s">
        <v>201</v>
      </c>
      <c r="G247" s="231">
        <v>0</v>
      </c>
      <c r="H247" s="231">
        <v>0</v>
      </c>
      <c r="I247" s="231">
        <v>0</v>
      </c>
      <c r="J247" s="231">
        <v>0</v>
      </c>
      <c r="K247" s="231">
        <v>0</v>
      </c>
      <c r="L247" s="231">
        <v>0</v>
      </c>
      <c r="M247" s="231">
        <v>0</v>
      </c>
      <c r="N247" s="231">
        <v>0</v>
      </c>
      <c r="O247" s="231">
        <v>0</v>
      </c>
      <c r="P247" s="231">
        <f t="shared" si="52"/>
        <v>650000</v>
      </c>
    </row>
    <row r="248" spans="1:19" s="229" customFormat="1" ht="105" x14ac:dyDescent="0.2">
      <c r="A248" s="225"/>
      <c r="B248" s="241" t="s">
        <v>4206</v>
      </c>
      <c r="C248" s="225" t="s">
        <v>4207</v>
      </c>
      <c r="D248" s="336" t="s">
        <v>4208</v>
      </c>
      <c r="E248" s="231">
        <v>14300000</v>
      </c>
      <c r="F248" s="227" t="s">
        <v>201</v>
      </c>
      <c r="G248" s="231">
        <v>0</v>
      </c>
      <c r="H248" s="231">
        <v>0</v>
      </c>
      <c r="I248" s="231">
        <v>0</v>
      </c>
      <c r="J248" s="231">
        <v>0</v>
      </c>
      <c r="K248" s="231">
        <v>0</v>
      </c>
      <c r="L248" s="231">
        <v>0</v>
      </c>
      <c r="M248" s="231">
        <v>0</v>
      </c>
      <c r="N248" s="231">
        <v>0</v>
      </c>
      <c r="O248" s="231">
        <v>0</v>
      </c>
      <c r="P248" s="231">
        <f>+E248-O248</f>
        <v>14300000</v>
      </c>
    </row>
    <row r="249" spans="1:19" s="229" customFormat="1" ht="105" x14ac:dyDescent="0.2">
      <c r="A249" s="225"/>
      <c r="B249" s="241" t="s">
        <v>4206</v>
      </c>
      <c r="C249" s="225" t="s">
        <v>4209</v>
      </c>
      <c r="D249" s="336" t="s">
        <v>4210</v>
      </c>
      <c r="E249" s="231">
        <v>1397500</v>
      </c>
      <c r="F249" s="227" t="s">
        <v>201</v>
      </c>
      <c r="G249" s="231">
        <v>0</v>
      </c>
      <c r="H249" s="231">
        <v>0</v>
      </c>
      <c r="I249" s="231">
        <v>0</v>
      </c>
      <c r="J249" s="231">
        <v>0</v>
      </c>
      <c r="K249" s="231">
        <v>0</v>
      </c>
      <c r="L249" s="231">
        <v>0</v>
      </c>
      <c r="M249" s="231">
        <v>0</v>
      </c>
      <c r="N249" s="231">
        <v>0</v>
      </c>
      <c r="O249" s="231">
        <v>0</v>
      </c>
      <c r="P249" s="231">
        <f>+E249-O249</f>
        <v>1397500</v>
      </c>
    </row>
    <row r="250" spans="1:19" s="229" customFormat="1" ht="126" x14ac:dyDescent="0.2">
      <c r="A250" s="225"/>
      <c r="B250" s="241" t="s">
        <v>4164</v>
      </c>
      <c r="C250" s="225" t="s">
        <v>4211</v>
      </c>
      <c r="D250" s="336" t="s">
        <v>4212</v>
      </c>
      <c r="E250" s="231">
        <v>500000</v>
      </c>
      <c r="F250" s="227" t="s">
        <v>201</v>
      </c>
      <c r="G250" s="231">
        <v>0</v>
      </c>
      <c r="H250" s="231">
        <v>0</v>
      </c>
      <c r="I250" s="231">
        <v>0</v>
      </c>
      <c r="J250" s="231">
        <v>0</v>
      </c>
      <c r="K250" s="231">
        <v>0</v>
      </c>
      <c r="L250" s="231">
        <v>0</v>
      </c>
      <c r="M250" s="231">
        <v>0</v>
      </c>
      <c r="N250" s="231">
        <v>0</v>
      </c>
      <c r="O250" s="231">
        <v>0</v>
      </c>
      <c r="P250" s="231">
        <f>+E250-O250</f>
        <v>500000</v>
      </c>
    </row>
    <row r="251" spans="1:19" s="229" customFormat="1" ht="105" x14ac:dyDescent="0.2">
      <c r="A251" s="225"/>
      <c r="B251" s="241" t="s">
        <v>4187</v>
      </c>
      <c r="C251" s="225" t="s">
        <v>4213</v>
      </c>
      <c r="D251" s="336" t="s">
        <v>4214</v>
      </c>
      <c r="E251" s="231">
        <v>26000000</v>
      </c>
      <c r="F251" s="227" t="s">
        <v>201</v>
      </c>
      <c r="G251" s="231">
        <v>0</v>
      </c>
      <c r="H251" s="231">
        <v>0</v>
      </c>
      <c r="I251" s="231">
        <v>0</v>
      </c>
      <c r="J251" s="231">
        <v>0</v>
      </c>
      <c r="K251" s="231">
        <v>0</v>
      </c>
      <c r="L251" s="231">
        <v>0</v>
      </c>
      <c r="M251" s="231">
        <v>0</v>
      </c>
      <c r="N251" s="231">
        <v>0</v>
      </c>
      <c r="O251" s="231">
        <v>0</v>
      </c>
      <c r="P251" s="231">
        <f>+E251-O251</f>
        <v>26000000</v>
      </c>
    </row>
    <row r="252" spans="1:19" s="447" customFormat="1" ht="23.25" x14ac:dyDescent="0.2">
      <c r="A252" s="220"/>
      <c r="B252" s="220"/>
      <c r="C252" s="220"/>
      <c r="D252" s="335"/>
      <c r="E252" s="230"/>
      <c r="F252" s="461"/>
      <c r="G252" s="231"/>
      <c r="H252" s="231"/>
      <c r="I252" s="227"/>
      <c r="J252" s="231"/>
      <c r="K252" s="227"/>
      <c r="L252" s="231"/>
      <c r="M252" s="227"/>
      <c r="N252" s="231"/>
      <c r="O252" s="231"/>
      <c r="P252" s="231"/>
      <c r="Q252" s="86"/>
    </row>
    <row r="253" spans="1:19" s="688" customFormat="1" ht="21.75" x14ac:dyDescent="0.2">
      <c r="A253" s="823" t="s">
        <v>3143</v>
      </c>
      <c r="B253" s="824"/>
      <c r="C253" s="824"/>
      <c r="D253" s="825"/>
      <c r="E253" s="704">
        <f>SUM(E222:E252)</f>
        <v>175523100</v>
      </c>
      <c r="F253" s="704"/>
      <c r="G253" s="704">
        <f>SUM(G222:G252)</f>
        <v>0</v>
      </c>
      <c r="H253" s="704">
        <f>SUM(H222:H252)</f>
        <v>280686</v>
      </c>
      <c r="I253" s="704"/>
      <c r="J253" s="704">
        <f>SUM(J222:J252)</f>
        <v>116952.5</v>
      </c>
      <c r="K253" s="704"/>
      <c r="L253" s="704">
        <f>SUM(L222:L252)</f>
        <v>93562</v>
      </c>
      <c r="M253" s="704"/>
      <c r="N253" s="704">
        <f>SUM(N222:N252)</f>
        <v>70171.5</v>
      </c>
      <c r="O253" s="704">
        <f>SUM(O222:O252)</f>
        <v>280686</v>
      </c>
      <c r="P253" s="704">
        <f>SUM(P222:P252)</f>
        <v>175242414</v>
      </c>
      <c r="Q253" s="687"/>
    </row>
    <row r="254" spans="1:19" s="447" customFormat="1" ht="23.25" x14ac:dyDescent="0.2">
      <c r="A254" s="680" t="s">
        <v>83</v>
      </c>
      <c r="B254" s="680"/>
      <c r="C254" s="681"/>
      <c r="D254" s="682"/>
      <c r="E254" s="683"/>
      <c r="F254" s="684"/>
      <c r="G254" s="691"/>
      <c r="H254" s="691"/>
      <c r="I254" s="692"/>
      <c r="J254" s="691"/>
      <c r="K254" s="692"/>
      <c r="L254" s="691"/>
      <c r="M254" s="692"/>
      <c r="N254" s="691"/>
      <c r="O254" s="691"/>
      <c r="P254" s="691"/>
      <c r="Q254" s="693"/>
    </row>
    <row r="255" spans="1:19" s="447" customFormat="1" ht="105" x14ac:dyDescent="0.2">
      <c r="A255" s="225"/>
      <c r="B255" s="225" t="s">
        <v>3653</v>
      </c>
      <c r="C255" s="225" t="s">
        <v>3654</v>
      </c>
      <c r="D255" s="336" t="s">
        <v>3871</v>
      </c>
      <c r="E255" s="231">
        <v>226200</v>
      </c>
      <c r="F255" s="227" t="s">
        <v>201</v>
      </c>
      <c r="G255" s="231">
        <v>0</v>
      </c>
      <c r="H255" s="231">
        <v>0</v>
      </c>
      <c r="I255" s="231">
        <v>0</v>
      </c>
      <c r="J255" s="231">
        <v>0</v>
      </c>
      <c r="K255" s="231">
        <v>0</v>
      </c>
      <c r="L255" s="231">
        <v>0</v>
      </c>
      <c r="M255" s="231">
        <v>0</v>
      </c>
      <c r="N255" s="231">
        <v>0</v>
      </c>
      <c r="O255" s="231">
        <v>0</v>
      </c>
      <c r="P255" s="231">
        <f t="shared" ref="P255:P318" si="54">+E255-O255</f>
        <v>226200</v>
      </c>
      <c r="Q255" s="86"/>
      <c r="R255" s="555"/>
      <c r="S255" s="873">
        <f>SUM(P255:P257)</f>
        <v>668000</v>
      </c>
    </row>
    <row r="256" spans="1:19" s="447" customFormat="1" ht="105" x14ac:dyDescent="0.2">
      <c r="A256" s="225"/>
      <c r="B256" s="225" t="s">
        <v>3653</v>
      </c>
      <c r="C256" s="225" t="s">
        <v>3654</v>
      </c>
      <c r="D256" s="336" t="s">
        <v>3872</v>
      </c>
      <c r="E256" s="231">
        <v>215600</v>
      </c>
      <c r="F256" s="227" t="s">
        <v>201</v>
      </c>
      <c r="G256" s="231">
        <v>0</v>
      </c>
      <c r="H256" s="231">
        <v>0</v>
      </c>
      <c r="I256" s="231">
        <v>0</v>
      </c>
      <c r="J256" s="231">
        <v>0</v>
      </c>
      <c r="K256" s="231">
        <v>0</v>
      </c>
      <c r="L256" s="231">
        <v>0</v>
      </c>
      <c r="M256" s="231">
        <v>0</v>
      </c>
      <c r="N256" s="231">
        <v>0</v>
      </c>
      <c r="O256" s="231">
        <v>0</v>
      </c>
      <c r="P256" s="231">
        <f t="shared" si="54"/>
        <v>215600</v>
      </c>
      <c r="Q256" s="86"/>
      <c r="R256" s="555"/>
      <c r="S256" s="873"/>
    </row>
    <row r="257" spans="1:19" s="447" customFormat="1" ht="84" x14ac:dyDescent="0.2">
      <c r="A257" s="225"/>
      <c r="B257" s="225" t="s">
        <v>3653</v>
      </c>
      <c r="C257" s="225" t="s">
        <v>3654</v>
      </c>
      <c r="D257" s="336" t="s">
        <v>3873</v>
      </c>
      <c r="E257" s="231">
        <v>226200</v>
      </c>
      <c r="F257" s="227" t="s">
        <v>201</v>
      </c>
      <c r="G257" s="231">
        <v>0</v>
      </c>
      <c r="H257" s="231">
        <v>0</v>
      </c>
      <c r="I257" s="231">
        <v>0</v>
      </c>
      <c r="J257" s="231">
        <v>0</v>
      </c>
      <c r="K257" s="231">
        <v>0</v>
      </c>
      <c r="L257" s="231">
        <v>0</v>
      </c>
      <c r="M257" s="231">
        <v>0</v>
      </c>
      <c r="N257" s="231">
        <v>0</v>
      </c>
      <c r="O257" s="231">
        <v>0</v>
      </c>
      <c r="P257" s="231">
        <f t="shared" si="54"/>
        <v>226200</v>
      </c>
      <c r="Q257" s="86"/>
      <c r="R257" s="555"/>
      <c r="S257" s="873"/>
    </row>
    <row r="258" spans="1:19" s="447" customFormat="1" ht="84" x14ac:dyDescent="0.2">
      <c r="A258" s="225"/>
      <c r="B258" s="225" t="s">
        <v>3655</v>
      </c>
      <c r="C258" s="225" t="s">
        <v>3656</v>
      </c>
      <c r="D258" s="336" t="s">
        <v>3874</v>
      </c>
      <c r="E258" s="231">
        <v>198900</v>
      </c>
      <c r="F258" s="227" t="s">
        <v>201</v>
      </c>
      <c r="G258" s="231">
        <v>0</v>
      </c>
      <c r="H258" s="231">
        <v>0</v>
      </c>
      <c r="I258" s="231">
        <v>0</v>
      </c>
      <c r="J258" s="231">
        <v>0</v>
      </c>
      <c r="K258" s="231">
        <v>0</v>
      </c>
      <c r="L258" s="231">
        <v>0</v>
      </c>
      <c r="M258" s="231">
        <v>0</v>
      </c>
      <c r="N258" s="231">
        <v>0</v>
      </c>
      <c r="O258" s="231">
        <v>0</v>
      </c>
      <c r="P258" s="231">
        <f t="shared" si="54"/>
        <v>198900</v>
      </c>
      <c r="Q258" s="86"/>
      <c r="R258" s="555"/>
      <c r="S258" s="874">
        <f>SUM(P258:P261)</f>
        <v>1221900</v>
      </c>
    </row>
    <row r="259" spans="1:19" s="447" customFormat="1" ht="105" x14ac:dyDescent="0.2">
      <c r="A259" s="225"/>
      <c r="B259" s="225" t="s">
        <v>3655</v>
      </c>
      <c r="C259" s="225" t="s">
        <v>3656</v>
      </c>
      <c r="D259" s="336" t="s">
        <v>3875</v>
      </c>
      <c r="E259" s="231">
        <v>210700</v>
      </c>
      <c r="F259" s="227" t="s">
        <v>201</v>
      </c>
      <c r="G259" s="231">
        <v>0</v>
      </c>
      <c r="H259" s="231">
        <v>0</v>
      </c>
      <c r="I259" s="231">
        <v>0</v>
      </c>
      <c r="J259" s="231">
        <v>0</v>
      </c>
      <c r="K259" s="231">
        <v>0</v>
      </c>
      <c r="L259" s="231">
        <v>0</v>
      </c>
      <c r="M259" s="231">
        <v>0</v>
      </c>
      <c r="N259" s="231">
        <v>0</v>
      </c>
      <c r="O259" s="231">
        <v>0</v>
      </c>
      <c r="P259" s="231">
        <f t="shared" si="54"/>
        <v>210700</v>
      </c>
      <c r="Q259" s="86"/>
      <c r="R259" s="555"/>
      <c r="S259" s="874"/>
    </row>
    <row r="260" spans="1:19" s="447" customFormat="1" ht="84" x14ac:dyDescent="0.2">
      <c r="A260" s="225"/>
      <c r="B260" s="225" t="s">
        <v>3655</v>
      </c>
      <c r="C260" s="225" t="s">
        <v>3656</v>
      </c>
      <c r="D260" s="336" t="s">
        <v>3876</v>
      </c>
      <c r="E260" s="231">
        <v>596700</v>
      </c>
      <c r="F260" s="227" t="s">
        <v>201</v>
      </c>
      <c r="G260" s="231">
        <v>0</v>
      </c>
      <c r="H260" s="231">
        <v>0</v>
      </c>
      <c r="I260" s="231">
        <v>0</v>
      </c>
      <c r="J260" s="231">
        <v>0</v>
      </c>
      <c r="K260" s="231">
        <v>0</v>
      </c>
      <c r="L260" s="231">
        <v>0</v>
      </c>
      <c r="M260" s="231">
        <v>0</v>
      </c>
      <c r="N260" s="231">
        <v>0</v>
      </c>
      <c r="O260" s="231">
        <v>0</v>
      </c>
      <c r="P260" s="231">
        <f t="shared" si="54"/>
        <v>596700</v>
      </c>
      <c r="Q260" s="86"/>
      <c r="R260" s="555"/>
      <c r="S260" s="874"/>
    </row>
    <row r="261" spans="1:19" s="447" customFormat="1" ht="105" x14ac:dyDescent="0.2">
      <c r="A261" s="225"/>
      <c r="B261" s="225" t="s">
        <v>3655</v>
      </c>
      <c r="C261" s="225" t="s">
        <v>3656</v>
      </c>
      <c r="D261" s="336" t="s">
        <v>3877</v>
      </c>
      <c r="E261" s="231">
        <v>215600</v>
      </c>
      <c r="F261" s="227" t="s">
        <v>201</v>
      </c>
      <c r="G261" s="231">
        <v>0</v>
      </c>
      <c r="H261" s="231">
        <v>0</v>
      </c>
      <c r="I261" s="231">
        <v>0</v>
      </c>
      <c r="J261" s="231">
        <v>0</v>
      </c>
      <c r="K261" s="231">
        <v>0</v>
      </c>
      <c r="L261" s="231">
        <v>0</v>
      </c>
      <c r="M261" s="231">
        <v>0</v>
      </c>
      <c r="N261" s="231">
        <v>0</v>
      </c>
      <c r="O261" s="231">
        <v>0</v>
      </c>
      <c r="P261" s="231">
        <f t="shared" si="54"/>
        <v>215600</v>
      </c>
      <c r="Q261" s="86"/>
      <c r="R261" s="555"/>
      <c r="S261" s="874"/>
    </row>
    <row r="262" spans="1:19" s="229" customFormat="1" ht="63" x14ac:dyDescent="0.2">
      <c r="A262" s="225"/>
      <c r="B262" s="225" t="s">
        <v>3688</v>
      </c>
      <c r="C262" s="225" t="s">
        <v>3700</v>
      </c>
      <c r="D262" s="336" t="s">
        <v>3701</v>
      </c>
      <c r="E262" s="231">
        <v>101400</v>
      </c>
      <c r="F262" s="227" t="s">
        <v>201</v>
      </c>
      <c r="G262" s="231">
        <v>0</v>
      </c>
      <c r="H262" s="231">
        <v>0</v>
      </c>
      <c r="I262" s="231">
        <v>0</v>
      </c>
      <c r="J262" s="231">
        <v>0</v>
      </c>
      <c r="K262" s="231">
        <v>0</v>
      </c>
      <c r="L262" s="231">
        <v>0</v>
      </c>
      <c r="M262" s="231">
        <v>0</v>
      </c>
      <c r="N262" s="231">
        <v>0</v>
      </c>
      <c r="O262" s="231">
        <v>0</v>
      </c>
      <c r="P262" s="231">
        <f t="shared" si="54"/>
        <v>101400</v>
      </c>
    </row>
    <row r="263" spans="1:19" s="229" customFormat="1" ht="84" x14ac:dyDescent="0.2">
      <c r="A263" s="225"/>
      <c r="B263" s="225" t="s">
        <v>3688</v>
      </c>
      <c r="C263" s="225" t="s">
        <v>3702</v>
      </c>
      <c r="D263" s="336" t="s">
        <v>3703</v>
      </c>
      <c r="E263" s="231">
        <v>128700</v>
      </c>
      <c r="F263" s="227" t="s">
        <v>201</v>
      </c>
      <c r="G263" s="231">
        <v>0</v>
      </c>
      <c r="H263" s="231">
        <v>0</v>
      </c>
      <c r="I263" s="231">
        <v>0</v>
      </c>
      <c r="J263" s="231">
        <v>0</v>
      </c>
      <c r="K263" s="231">
        <v>0</v>
      </c>
      <c r="L263" s="231">
        <v>0</v>
      </c>
      <c r="M263" s="231">
        <v>0</v>
      </c>
      <c r="N263" s="231">
        <v>0</v>
      </c>
      <c r="O263" s="231">
        <v>0</v>
      </c>
      <c r="P263" s="231">
        <f t="shared" si="54"/>
        <v>128700</v>
      </c>
    </row>
    <row r="264" spans="1:19" s="229" customFormat="1" ht="105" x14ac:dyDescent="0.2">
      <c r="A264" s="225"/>
      <c r="B264" s="225" t="s">
        <v>3688</v>
      </c>
      <c r="C264" s="225" t="s">
        <v>3704</v>
      </c>
      <c r="D264" s="336" t="s">
        <v>3705</v>
      </c>
      <c r="E264" s="231">
        <v>215600</v>
      </c>
      <c r="F264" s="227" t="s">
        <v>201</v>
      </c>
      <c r="G264" s="231">
        <v>0</v>
      </c>
      <c r="H264" s="231">
        <v>0</v>
      </c>
      <c r="I264" s="231">
        <v>0</v>
      </c>
      <c r="J264" s="231">
        <v>0</v>
      </c>
      <c r="K264" s="231">
        <v>0</v>
      </c>
      <c r="L264" s="231">
        <v>0</v>
      </c>
      <c r="M264" s="231">
        <v>0</v>
      </c>
      <c r="N264" s="231">
        <v>0</v>
      </c>
      <c r="O264" s="231">
        <v>0</v>
      </c>
      <c r="P264" s="231">
        <f t="shared" si="54"/>
        <v>215600</v>
      </c>
    </row>
    <row r="265" spans="1:19" s="229" customFormat="1" ht="105" x14ac:dyDescent="0.2">
      <c r="A265" s="225"/>
      <c r="B265" s="225" t="s">
        <v>3688</v>
      </c>
      <c r="C265" s="225" t="s">
        <v>3706</v>
      </c>
      <c r="D265" s="336" t="s">
        <v>3707</v>
      </c>
      <c r="E265" s="231">
        <v>215600</v>
      </c>
      <c r="F265" s="227" t="s">
        <v>201</v>
      </c>
      <c r="G265" s="231">
        <v>0</v>
      </c>
      <c r="H265" s="231">
        <v>0</v>
      </c>
      <c r="I265" s="231">
        <v>0</v>
      </c>
      <c r="J265" s="231">
        <v>0</v>
      </c>
      <c r="K265" s="231">
        <v>0</v>
      </c>
      <c r="L265" s="231">
        <v>0</v>
      </c>
      <c r="M265" s="231">
        <v>0</v>
      </c>
      <c r="N265" s="231">
        <v>0</v>
      </c>
      <c r="O265" s="231">
        <v>0</v>
      </c>
      <c r="P265" s="231">
        <f t="shared" si="54"/>
        <v>215600</v>
      </c>
    </row>
    <row r="266" spans="1:19" s="229" customFormat="1" ht="84" x14ac:dyDescent="0.2">
      <c r="A266" s="225"/>
      <c r="B266" s="225" t="s">
        <v>3688</v>
      </c>
      <c r="C266" s="225" t="s">
        <v>3708</v>
      </c>
      <c r="D266" s="336" t="s">
        <v>3709</v>
      </c>
      <c r="E266" s="231">
        <v>230100</v>
      </c>
      <c r="F266" s="227" t="s">
        <v>201</v>
      </c>
      <c r="G266" s="231">
        <v>0</v>
      </c>
      <c r="H266" s="231">
        <v>0</v>
      </c>
      <c r="I266" s="231">
        <v>0</v>
      </c>
      <c r="J266" s="231">
        <v>0</v>
      </c>
      <c r="K266" s="231">
        <v>0</v>
      </c>
      <c r="L266" s="231">
        <v>0</v>
      </c>
      <c r="M266" s="231">
        <v>0</v>
      </c>
      <c r="N266" s="231">
        <v>0</v>
      </c>
      <c r="O266" s="231">
        <v>0</v>
      </c>
      <c r="P266" s="231">
        <f t="shared" si="54"/>
        <v>230100</v>
      </c>
    </row>
    <row r="267" spans="1:19" s="229" customFormat="1" ht="63" x14ac:dyDescent="0.2">
      <c r="A267" s="225"/>
      <c r="B267" s="225" t="s">
        <v>3688</v>
      </c>
      <c r="C267" s="225" t="s">
        <v>3710</v>
      </c>
      <c r="D267" s="336" t="s">
        <v>3711</v>
      </c>
      <c r="E267" s="231">
        <v>2500</v>
      </c>
      <c r="F267" s="227" t="s">
        <v>201</v>
      </c>
      <c r="G267" s="231">
        <v>0</v>
      </c>
      <c r="H267" s="231">
        <v>0</v>
      </c>
      <c r="I267" s="231">
        <v>0</v>
      </c>
      <c r="J267" s="231">
        <v>0</v>
      </c>
      <c r="K267" s="231">
        <v>0</v>
      </c>
      <c r="L267" s="231">
        <v>0</v>
      </c>
      <c r="M267" s="231">
        <v>0</v>
      </c>
      <c r="N267" s="231">
        <v>0</v>
      </c>
      <c r="O267" s="231">
        <v>0</v>
      </c>
      <c r="P267" s="231">
        <f t="shared" si="54"/>
        <v>2500</v>
      </c>
    </row>
    <row r="268" spans="1:19" s="229" customFormat="1" ht="84" x14ac:dyDescent="0.2">
      <c r="A268" s="225"/>
      <c r="B268" s="225" t="s">
        <v>3688</v>
      </c>
      <c r="C268" s="225" t="s">
        <v>3712</v>
      </c>
      <c r="D268" s="336" t="s">
        <v>3713</v>
      </c>
      <c r="E268" s="231">
        <v>85800</v>
      </c>
      <c r="F268" s="227" t="s">
        <v>201</v>
      </c>
      <c r="G268" s="231">
        <v>0</v>
      </c>
      <c r="H268" s="231">
        <v>0</v>
      </c>
      <c r="I268" s="231">
        <v>0</v>
      </c>
      <c r="J268" s="231">
        <v>0</v>
      </c>
      <c r="K268" s="231">
        <v>0</v>
      </c>
      <c r="L268" s="231">
        <v>0</v>
      </c>
      <c r="M268" s="231">
        <v>0</v>
      </c>
      <c r="N268" s="231">
        <v>0</v>
      </c>
      <c r="O268" s="231">
        <v>0</v>
      </c>
      <c r="P268" s="231">
        <f t="shared" si="54"/>
        <v>85800</v>
      </c>
    </row>
    <row r="269" spans="1:19" s="229" customFormat="1" ht="105" x14ac:dyDescent="0.2">
      <c r="A269" s="225"/>
      <c r="B269" s="225" t="s">
        <v>3688</v>
      </c>
      <c r="C269" s="225" t="s">
        <v>3714</v>
      </c>
      <c r="D269" s="336" t="s">
        <v>3715</v>
      </c>
      <c r="E269" s="231">
        <v>215600</v>
      </c>
      <c r="F269" s="227" t="s">
        <v>201</v>
      </c>
      <c r="G269" s="231">
        <v>0</v>
      </c>
      <c r="H269" s="231">
        <v>0</v>
      </c>
      <c r="I269" s="231">
        <v>0</v>
      </c>
      <c r="J269" s="231">
        <v>0</v>
      </c>
      <c r="K269" s="231">
        <v>0</v>
      </c>
      <c r="L269" s="231">
        <v>0</v>
      </c>
      <c r="M269" s="231">
        <v>0</v>
      </c>
      <c r="N269" s="231">
        <v>0</v>
      </c>
      <c r="O269" s="231">
        <v>0</v>
      </c>
      <c r="P269" s="231">
        <f t="shared" si="54"/>
        <v>215600</v>
      </c>
    </row>
    <row r="270" spans="1:19" s="229" customFormat="1" ht="84" x14ac:dyDescent="0.2">
      <c r="A270" s="225"/>
      <c r="B270" s="225" t="s">
        <v>3688</v>
      </c>
      <c r="C270" s="225" t="s">
        <v>3716</v>
      </c>
      <c r="D270" s="336" t="s">
        <v>3717</v>
      </c>
      <c r="E270" s="231">
        <v>440700</v>
      </c>
      <c r="F270" s="227" t="s">
        <v>201</v>
      </c>
      <c r="G270" s="231">
        <v>0</v>
      </c>
      <c r="H270" s="231">
        <v>0</v>
      </c>
      <c r="I270" s="231">
        <v>0</v>
      </c>
      <c r="J270" s="231">
        <v>0</v>
      </c>
      <c r="K270" s="231">
        <v>0</v>
      </c>
      <c r="L270" s="231">
        <v>0</v>
      </c>
      <c r="M270" s="231">
        <v>0</v>
      </c>
      <c r="N270" s="231">
        <v>0</v>
      </c>
      <c r="O270" s="231">
        <v>0</v>
      </c>
      <c r="P270" s="231">
        <f t="shared" si="54"/>
        <v>440700</v>
      </c>
    </row>
    <row r="271" spans="1:19" s="224" customFormat="1" ht="63" x14ac:dyDescent="0.2">
      <c r="A271" s="220"/>
      <c r="B271" s="220" t="s">
        <v>3759</v>
      </c>
      <c r="C271" s="220" t="s">
        <v>3760</v>
      </c>
      <c r="D271" s="335" t="s">
        <v>3761</v>
      </c>
      <c r="E271" s="230">
        <v>105300</v>
      </c>
      <c r="F271" s="227" t="s">
        <v>201</v>
      </c>
      <c r="G271" s="231">
        <v>0</v>
      </c>
      <c r="H271" s="231">
        <v>0</v>
      </c>
      <c r="I271" s="231">
        <v>0</v>
      </c>
      <c r="J271" s="231">
        <v>0</v>
      </c>
      <c r="K271" s="231">
        <v>0</v>
      </c>
      <c r="L271" s="231">
        <v>0</v>
      </c>
      <c r="M271" s="231">
        <v>0</v>
      </c>
      <c r="N271" s="231">
        <v>0</v>
      </c>
      <c r="O271" s="231">
        <v>0</v>
      </c>
      <c r="P271" s="231">
        <f t="shared" si="54"/>
        <v>105300</v>
      </c>
    </row>
    <row r="272" spans="1:19" s="224" customFormat="1" ht="84" x14ac:dyDescent="0.2">
      <c r="A272" s="220"/>
      <c r="B272" s="220" t="s">
        <v>3759</v>
      </c>
      <c r="C272" s="220" t="s">
        <v>3762</v>
      </c>
      <c r="D272" s="335" t="s">
        <v>3763</v>
      </c>
      <c r="E272" s="230">
        <v>592800</v>
      </c>
      <c r="F272" s="227" t="s">
        <v>201</v>
      </c>
      <c r="G272" s="231">
        <v>0</v>
      </c>
      <c r="H272" s="231">
        <v>0</v>
      </c>
      <c r="I272" s="231">
        <v>0</v>
      </c>
      <c r="J272" s="231">
        <v>0</v>
      </c>
      <c r="K272" s="231">
        <v>0</v>
      </c>
      <c r="L272" s="231">
        <v>0</v>
      </c>
      <c r="M272" s="231">
        <v>0</v>
      </c>
      <c r="N272" s="231">
        <v>0</v>
      </c>
      <c r="O272" s="231">
        <v>0</v>
      </c>
      <c r="P272" s="231">
        <f t="shared" si="54"/>
        <v>592800</v>
      </c>
    </row>
    <row r="273" spans="1:16" s="224" customFormat="1" ht="105" x14ac:dyDescent="0.2">
      <c r="A273" s="220"/>
      <c r="B273" s="220" t="s">
        <v>3759</v>
      </c>
      <c r="C273" s="220" t="s">
        <v>3764</v>
      </c>
      <c r="D273" s="335" t="s">
        <v>3765</v>
      </c>
      <c r="E273" s="230">
        <v>401800</v>
      </c>
      <c r="F273" s="227" t="s">
        <v>201</v>
      </c>
      <c r="G273" s="231">
        <v>0</v>
      </c>
      <c r="H273" s="231">
        <v>0</v>
      </c>
      <c r="I273" s="231">
        <v>0</v>
      </c>
      <c r="J273" s="231">
        <v>0</v>
      </c>
      <c r="K273" s="231">
        <v>0</v>
      </c>
      <c r="L273" s="231">
        <v>0</v>
      </c>
      <c r="M273" s="231">
        <v>0</v>
      </c>
      <c r="N273" s="231">
        <v>0</v>
      </c>
      <c r="O273" s="231">
        <v>0</v>
      </c>
      <c r="P273" s="231">
        <f t="shared" si="54"/>
        <v>401800</v>
      </c>
    </row>
    <row r="274" spans="1:16" s="224" customFormat="1" ht="84" x14ac:dyDescent="0.2">
      <c r="A274" s="220"/>
      <c r="B274" s="220" t="s">
        <v>3759</v>
      </c>
      <c r="C274" s="220" t="s">
        <v>3766</v>
      </c>
      <c r="D274" s="335" t="s">
        <v>3767</v>
      </c>
      <c r="E274" s="230">
        <v>627900</v>
      </c>
      <c r="F274" s="227" t="s">
        <v>201</v>
      </c>
      <c r="G274" s="231">
        <v>0</v>
      </c>
      <c r="H274" s="231">
        <v>0</v>
      </c>
      <c r="I274" s="231">
        <v>0</v>
      </c>
      <c r="J274" s="231">
        <v>0</v>
      </c>
      <c r="K274" s="231">
        <v>0</v>
      </c>
      <c r="L274" s="231">
        <v>0</v>
      </c>
      <c r="M274" s="231">
        <v>0</v>
      </c>
      <c r="N274" s="231">
        <v>0</v>
      </c>
      <c r="O274" s="231">
        <v>0</v>
      </c>
      <c r="P274" s="231">
        <f t="shared" si="54"/>
        <v>627900</v>
      </c>
    </row>
    <row r="275" spans="1:16" s="224" customFormat="1" ht="84" x14ac:dyDescent="0.2">
      <c r="A275" s="220"/>
      <c r="B275" s="220" t="s">
        <v>3759</v>
      </c>
      <c r="C275" s="220" t="s">
        <v>3768</v>
      </c>
      <c r="D275" s="335" t="s">
        <v>3769</v>
      </c>
      <c r="E275" s="230">
        <v>28000</v>
      </c>
      <c r="F275" s="227" t="s">
        <v>201</v>
      </c>
      <c r="G275" s="231">
        <v>0</v>
      </c>
      <c r="H275" s="231">
        <v>0</v>
      </c>
      <c r="I275" s="231">
        <v>0</v>
      </c>
      <c r="J275" s="231">
        <v>0</v>
      </c>
      <c r="K275" s="231">
        <v>0</v>
      </c>
      <c r="L275" s="231">
        <v>0</v>
      </c>
      <c r="M275" s="231">
        <v>0</v>
      </c>
      <c r="N275" s="231">
        <v>0</v>
      </c>
      <c r="O275" s="231">
        <v>0</v>
      </c>
      <c r="P275" s="231">
        <f t="shared" si="54"/>
        <v>28000</v>
      </c>
    </row>
    <row r="276" spans="1:16" s="224" customFormat="1" ht="63" x14ac:dyDescent="0.2">
      <c r="A276" s="220"/>
      <c r="B276" s="220" t="s">
        <v>3759</v>
      </c>
      <c r="C276" s="220" t="s">
        <v>3770</v>
      </c>
      <c r="D276" s="335" t="s">
        <v>3771</v>
      </c>
      <c r="E276" s="230">
        <v>41000</v>
      </c>
      <c r="F276" s="227" t="s">
        <v>201</v>
      </c>
      <c r="G276" s="231">
        <v>0</v>
      </c>
      <c r="H276" s="231">
        <v>0</v>
      </c>
      <c r="I276" s="231">
        <v>0</v>
      </c>
      <c r="J276" s="231">
        <v>0</v>
      </c>
      <c r="K276" s="231">
        <v>0</v>
      </c>
      <c r="L276" s="231">
        <v>0</v>
      </c>
      <c r="M276" s="231">
        <v>0</v>
      </c>
      <c r="N276" s="231">
        <v>0</v>
      </c>
      <c r="O276" s="231">
        <v>0</v>
      </c>
      <c r="P276" s="231">
        <f t="shared" si="54"/>
        <v>41000</v>
      </c>
    </row>
    <row r="277" spans="1:16" s="224" customFormat="1" ht="105" x14ac:dyDescent="0.2">
      <c r="A277" s="220"/>
      <c r="B277" s="220" t="s">
        <v>3759</v>
      </c>
      <c r="C277" s="220" t="s">
        <v>3772</v>
      </c>
      <c r="D277" s="335" t="s">
        <v>3773</v>
      </c>
      <c r="E277" s="230">
        <v>210700</v>
      </c>
      <c r="F277" s="227" t="s">
        <v>201</v>
      </c>
      <c r="G277" s="231">
        <v>0</v>
      </c>
      <c r="H277" s="231">
        <v>0</v>
      </c>
      <c r="I277" s="231">
        <v>0</v>
      </c>
      <c r="J277" s="231">
        <v>0</v>
      </c>
      <c r="K277" s="231">
        <v>0</v>
      </c>
      <c r="L277" s="231">
        <v>0</v>
      </c>
      <c r="M277" s="231">
        <v>0</v>
      </c>
      <c r="N277" s="231">
        <v>0</v>
      </c>
      <c r="O277" s="231">
        <v>0</v>
      </c>
      <c r="P277" s="231">
        <f t="shared" si="54"/>
        <v>210700</v>
      </c>
    </row>
    <row r="278" spans="1:16" s="224" customFormat="1" ht="84" x14ac:dyDescent="0.2">
      <c r="A278" s="220"/>
      <c r="B278" s="220" t="s">
        <v>3759</v>
      </c>
      <c r="C278" s="220" t="s">
        <v>3774</v>
      </c>
      <c r="D278" s="335" t="s">
        <v>3775</v>
      </c>
      <c r="E278" s="230">
        <v>28000</v>
      </c>
      <c r="F278" s="227" t="s">
        <v>201</v>
      </c>
      <c r="G278" s="231">
        <v>0</v>
      </c>
      <c r="H278" s="231">
        <v>0</v>
      </c>
      <c r="I278" s="231">
        <v>0</v>
      </c>
      <c r="J278" s="231">
        <v>0</v>
      </c>
      <c r="K278" s="231">
        <v>0</v>
      </c>
      <c r="L278" s="231">
        <v>0</v>
      </c>
      <c r="M278" s="231">
        <v>0</v>
      </c>
      <c r="N278" s="231">
        <v>0</v>
      </c>
      <c r="O278" s="231">
        <v>0</v>
      </c>
      <c r="P278" s="231">
        <f t="shared" si="54"/>
        <v>28000</v>
      </c>
    </row>
    <row r="279" spans="1:16" s="224" customFormat="1" ht="63" x14ac:dyDescent="0.2">
      <c r="A279" s="220"/>
      <c r="B279" s="220" t="s">
        <v>3759</v>
      </c>
      <c r="C279" s="220" t="s">
        <v>3776</v>
      </c>
      <c r="D279" s="335" t="s">
        <v>3777</v>
      </c>
      <c r="E279" s="230">
        <v>31500</v>
      </c>
      <c r="F279" s="227" t="s">
        <v>201</v>
      </c>
      <c r="G279" s="231">
        <v>0</v>
      </c>
      <c r="H279" s="231">
        <v>0</v>
      </c>
      <c r="I279" s="231">
        <v>0</v>
      </c>
      <c r="J279" s="231">
        <v>0</v>
      </c>
      <c r="K279" s="231">
        <v>0</v>
      </c>
      <c r="L279" s="231">
        <v>0</v>
      </c>
      <c r="M279" s="231">
        <v>0</v>
      </c>
      <c r="N279" s="231">
        <v>0</v>
      </c>
      <c r="O279" s="231">
        <v>0</v>
      </c>
      <c r="P279" s="231">
        <f t="shared" si="54"/>
        <v>31500</v>
      </c>
    </row>
    <row r="280" spans="1:16" s="224" customFormat="1" ht="84" x14ac:dyDescent="0.2">
      <c r="A280" s="220"/>
      <c r="B280" s="220" t="s">
        <v>3759</v>
      </c>
      <c r="C280" s="220" t="s">
        <v>3778</v>
      </c>
      <c r="D280" s="335" t="s">
        <v>3779</v>
      </c>
      <c r="E280" s="230">
        <v>52500</v>
      </c>
      <c r="F280" s="227" t="s">
        <v>201</v>
      </c>
      <c r="G280" s="231">
        <v>0</v>
      </c>
      <c r="H280" s="231">
        <v>0</v>
      </c>
      <c r="I280" s="231">
        <v>0</v>
      </c>
      <c r="J280" s="231">
        <v>0</v>
      </c>
      <c r="K280" s="231">
        <v>0</v>
      </c>
      <c r="L280" s="231">
        <v>0</v>
      </c>
      <c r="M280" s="231">
        <v>0</v>
      </c>
      <c r="N280" s="231">
        <v>0</v>
      </c>
      <c r="O280" s="231">
        <v>0</v>
      </c>
      <c r="P280" s="231">
        <f t="shared" si="54"/>
        <v>52500</v>
      </c>
    </row>
    <row r="281" spans="1:16" s="224" customFormat="1" ht="63" x14ac:dyDescent="0.2">
      <c r="A281" s="220"/>
      <c r="B281" s="220" t="s">
        <v>3759</v>
      </c>
      <c r="C281" s="220" t="s">
        <v>3780</v>
      </c>
      <c r="D281" s="335" t="s">
        <v>3781</v>
      </c>
      <c r="E281" s="230">
        <v>35000</v>
      </c>
      <c r="F281" s="227" t="s">
        <v>201</v>
      </c>
      <c r="G281" s="231">
        <v>0</v>
      </c>
      <c r="H281" s="231">
        <v>0</v>
      </c>
      <c r="I281" s="231">
        <v>0</v>
      </c>
      <c r="J281" s="231">
        <v>0</v>
      </c>
      <c r="K281" s="231">
        <v>0</v>
      </c>
      <c r="L281" s="231">
        <v>0</v>
      </c>
      <c r="M281" s="231">
        <v>0</v>
      </c>
      <c r="N281" s="231">
        <v>0</v>
      </c>
      <c r="O281" s="231">
        <v>0</v>
      </c>
      <c r="P281" s="231">
        <f t="shared" si="54"/>
        <v>35000</v>
      </c>
    </row>
    <row r="282" spans="1:16" s="224" customFormat="1" ht="84" x14ac:dyDescent="0.2">
      <c r="A282" s="220"/>
      <c r="B282" s="220" t="s">
        <v>3759</v>
      </c>
      <c r="C282" s="220" t="s">
        <v>3782</v>
      </c>
      <c r="D282" s="335" t="s">
        <v>3783</v>
      </c>
      <c r="E282" s="230">
        <v>431200</v>
      </c>
      <c r="F282" s="227" t="s">
        <v>201</v>
      </c>
      <c r="G282" s="231">
        <v>0</v>
      </c>
      <c r="H282" s="231">
        <v>0</v>
      </c>
      <c r="I282" s="231">
        <v>0</v>
      </c>
      <c r="J282" s="231">
        <v>0</v>
      </c>
      <c r="K282" s="231">
        <v>0</v>
      </c>
      <c r="L282" s="231">
        <v>0</v>
      </c>
      <c r="M282" s="231">
        <v>0</v>
      </c>
      <c r="N282" s="231">
        <v>0</v>
      </c>
      <c r="O282" s="231">
        <v>0</v>
      </c>
      <c r="P282" s="231">
        <f t="shared" si="54"/>
        <v>431200</v>
      </c>
    </row>
    <row r="283" spans="1:16" s="224" customFormat="1" ht="105" x14ac:dyDescent="0.2">
      <c r="A283" s="220"/>
      <c r="B283" s="220" t="s">
        <v>3759</v>
      </c>
      <c r="C283" s="220" t="s">
        <v>3784</v>
      </c>
      <c r="D283" s="335" t="s">
        <v>3785</v>
      </c>
      <c r="E283" s="230">
        <v>390000</v>
      </c>
      <c r="F283" s="227" t="s">
        <v>201</v>
      </c>
      <c r="G283" s="231">
        <v>0</v>
      </c>
      <c r="H283" s="231">
        <v>0</v>
      </c>
      <c r="I283" s="231">
        <v>0</v>
      </c>
      <c r="J283" s="231">
        <v>0</v>
      </c>
      <c r="K283" s="231">
        <v>0</v>
      </c>
      <c r="L283" s="231">
        <v>0</v>
      </c>
      <c r="M283" s="231">
        <v>0</v>
      </c>
      <c r="N283" s="231">
        <v>0</v>
      </c>
      <c r="O283" s="231">
        <v>0</v>
      </c>
      <c r="P283" s="231">
        <f t="shared" si="54"/>
        <v>390000</v>
      </c>
    </row>
    <row r="284" spans="1:16" s="224" customFormat="1" ht="84" x14ac:dyDescent="0.2">
      <c r="A284" s="220"/>
      <c r="B284" s="220" t="s">
        <v>3759</v>
      </c>
      <c r="C284" s="220" t="s">
        <v>3786</v>
      </c>
      <c r="D284" s="335" t="s">
        <v>3787</v>
      </c>
      <c r="E284" s="230">
        <v>226200</v>
      </c>
      <c r="F284" s="227" t="s">
        <v>201</v>
      </c>
      <c r="G284" s="231">
        <v>0</v>
      </c>
      <c r="H284" s="231">
        <v>0</v>
      </c>
      <c r="I284" s="231">
        <v>0</v>
      </c>
      <c r="J284" s="231">
        <v>0</v>
      </c>
      <c r="K284" s="231">
        <v>0</v>
      </c>
      <c r="L284" s="231">
        <v>0</v>
      </c>
      <c r="M284" s="231">
        <v>0</v>
      </c>
      <c r="N284" s="231">
        <v>0</v>
      </c>
      <c r="O284" s="231">
        <v>0</v>
      </c>
      <c r="P284" s="231">
        <f t="shared" si="54"/>
        <v>226200</v>
      </c>
    </row>
    <row r="285" spans="1:16" s="224" customFormat="1" ht="84" x14ac:dyDescent="0.2">
      <c r="A285" s="220"/>
      <c r="B285" s="220" t="s">
        <v>3759</v>
      </c>
      <c r="C285" s="220" t="s">
        <v>3788</v>
      </c>
      <c r="D285" s="335" t="s">
        <v>3789</v>
      </c>
      <c r="E285" s="230">
        <v>214500</v>
      </c>
      <c r="F285" s="227" t="s">
        <v>201</v>
      </c>
      <c r="G285" s="231">
        <v>0</v>
      </c>
      <c r="H285" s="231">
        <v>0</v>
      </c>
      <c r="I285" s="231">
        <v>0</v>
      </c>
      <c r="J285" s="231">
        <v>0</v>
      </c>
      <c r="K285" s="231">
        <v>0</v>
      </c>
      <c r="L285" s="231">
        <v>0</v>
      </c>
      <c r="M285" s="231">
        <v>0</v>
      </c>
      <c r="N285" s="231">
        <v>0</v>
      </c>
      <c r="O285" s="231">
        <v>0</v>
      </c>
      <c r="P285" s="231">
        <f t="shared" si="54"/>
        <v>214500</v>
      </c>
    </row>
    <row r="286" spans="1:16" s="224" customFormat="1" ht="63" x14ac:dyDescent="0.2">
      <c r="A286" s="220"/>
      <c r="B286" s="220" t="s">
        <v>3759</v>
      </c>
      <c r="C286" s="220" t="s">
        <v>3790</v>
      </c>
      <c r="D286" s="335" t="s">
        <v>3791</v>
      </c>
      <c r="E286" s="230">
        <v>27300</v>
      </c>
      <c r="F286" s="227" t="s">
        <v>201</v>
      </c>
      <c r="G286" s="231">
        <v>0</v>
      </c>
      <c r="H286" s="231">
        <v>0</v>
      </c>
      <c r="I286" s="231">
        <v>0</v>
      </c>
      <c r="J286" s="231">
        <v>0</v>
      </c>
      <c r="K286" s="231">
        <v>0</v>
      </c>
      <c r="L286" s="231">
        <v>0</v>
      </c>
      <c r="M286" s="231">
        <v>0</v>
      </c>
      <c r="N286" s="231">
        <v>0</v>
      </c>
      <c r="O286" s="231">
        <v>0</v>
      </c>
      <c r="P286" s="231">
        <f t="shared" si="54"/>
        <v>27300</v>
      </c>
    </row>
    <row r="287" spans="1:16" s="224" customFormat="1" ht="105" x14ac:dyDescent="0.2">
      <c r="A287" s="220"/>
      <c r="B287" s="220" t="s">
        <v>3759</v>
      </c>
      <c r="C287" s="220" t="s">
        <v>3792</v>
      </c>
      <c r="D287" s="335" t="s">
        <v>3793</v>
      </c>
      <c r="E287" s="230">
        <v>202800</v>
      </c>
      <c r="F287" s="227" t="s">
        <v>201</v>
      </c>
      <c r="G287" s="231">
        <v>0</v>
      </c>
      <c r="H287" s="231">
        <v>0</v>
      </c>
      <c r="I287" s="231">
        <v>0</v>
      </c>
      <c r="J287" s="231">
        <v>0</v>
      </c>
      <c r="K287" s="231">
        <v>0</v>
      </c>
      <c r="L287" s="231">
        <v>0</v>
      </c>
      <c r="M287" s="231">
        <v>0</v>
      </c>
      <c r="N287" s="231">
        <v>0</v>
      </c>
      <c r="O287" s="231">
        <v>0</v>
      </c>
      <c r="P287" s="231">
        <f t="shared" si="54"/>
        <v>202800</v>
      </c>
    </row>
    <row r="288" spans="1:16" s="224" customFormat="1" ht="84" x14ac:dyDescent="0.2">
      <c r="A288" s="220"/>
      <c r="B288" s="220" t="s">
        <v>3794</v>
      </c>
      <c r="C288" s="220" t="s">
        <v>3795</v>
      </c>
      <c r="D288" s="335" t="s">
        <v>3796</v>
      </c>
      <c r="E288" s="230">
        <v>366600</v>
      </c>
      <c r="F288" s="227" t="s">
        <v>201</v>
      </c>
      <c r="G288" s="231">
        <v>0</v>
      </c>
      <c r="H288" s="231">
        <v>0</v>
      </c>
      <c r="I288" s="231">
        <v>0</v>
      </c>
      <c r="J288" s="231">
        <v>0</v>
      </c>
      <c r="K288" s="231">
        <v>0</v>
      </c>
      <c r="L288" s="231">
        <v>0</v>
      </c>
      <c r="M288" s="231">
        <v>0</v>
      </c>
      <c r="N288" s="231">
        <v>0</v>
      </c>
      <c r="O288" s="231">
        <v>0</v>
      </c>
      <c r="P288" s="231">
        <f t="shared" si="54"/>
        <v>366600</v>
      </c>
    </row>
    <row r="289" spans="1:16" s="224" customFormat="1" ht="84" x14ac:dyDescent="0.2">
      <c r="A289" s="220"/>
      <c r="B289" s="220" t="s">
        <v>3756</v>
      </c>
      <c r="C289" s="220" t="s">
        <v>3797</v>
      </c>
      <c r="D289" s="335" t="s">
        <v>3798</v>
      </c>
      <c r="E289" s="230">
        <v>50000</v>
      </c>
      <c r="F289" s="227" t="s">
        <v>201</v>
      </c>
      <c r="G289" s="231">
        <v>0</v>
      </c>
      <c r="H289" s="231">
        <v>0</v>
      </c>
      <c r="I289" s="231">
        <v>0</v>
      </c>
      <c r="J289" s="231">
        <v>0</v>
      </c>
      <c r="K289" s="231">
        <v>0</v>
      </c>
      <c r="L289" s="231">
        <v>0</v>
      </c>
      <c r="M289" s="231">
        <v>0</v>
      </c>
      <c r="N289" s="231">
        <v>0</v>
      </c>
      <c r="O289" s="231">
        <v>0</v>
      </c>
      <c r="P289" s="231">
        <f t="shared" si="54"/>
        <v>50000</v>
      </c>
    </row>
    <row r="290" spans="1:16" s="224" customFormat="1" ht="84" x14ac:dyDescent="0.2">
      <c r="A290" s="220"/>
      <c r="B290" s="220" t="s">
        <v>3756</v>
      </c>
      <c r="C290" s="220" t="s">
        <v>3799</v>
      </c>
      <c r="D290" s="335" t="s">
        <v>3800</v>
      </c>
      <c r="E290" s="230">
        <v>30000</v>
      </c>
      <c r="F290" s="227" t="s">
        <v>201</v>
      </c>
      <c r="G290" s="231">
        <v>0</v>
      </c>
      <c r="H290" s="231">
        <v>0</v>
      </c>
      <c r="I290" s="231">
        <v>0</v>
      </c>
      <c r="J290" s="231">
        <v>0</v>
      </c>
      <c r="K290" s="231">
        <v>0</v>
      </c>
      <c r="L290" s="231">
        <v>0</v>
      </c>
      <c r="M290" s="231">
        <v>0</v>
      </c>
      <c r="N290" s="231">
        <v>0</v>
      </c>
      <c r="O290" s="231">
        <v>0</v>
      </c>
      <c r="P290" s="231">
        <f t="shared" si="54"/>
        <v>30000</v>
      </c>
    </row>
    <row r="291" spans="1:16" s="224" customFormat="1" ht="84" x14ac:dyDescent="0.2">
      <c r="A291" s="220"/>
      <c r="B291" s="220" t="s">
        <v>3801</v>
      </c>
      <c r="C291" s="220" t="s">
        <v>3802</v>
      </c>
      <c r="D291" s="335" t="s">
        <v>3803</v>
      </c>
      <c r="E291" s="230">
        <v>411000</v>
      </c>
      <c r="F291" s="227" t="s">
        <v>201</v>
      </c>
      <c r="G291" s="231">
        <v>0</v>
      </c>
      <c r="H291" s="231">
        <v>0</v>
      </c>
      <c r="I291" s="231">
        <v>0</v>
      </c>
      <c r="J291" s="231">
        <v>0</v>
      </c>
      <c r="K291" s="231">
        <v>0</v>
      </c>
      <c r="L291" s="231">
        <v>0</v>
      </c>
      <c r="M291" s="231">
        <v>0</v>
      </c>
      <c r="N291" s="231">
        <v>0</v>
      </c>
      <c r="O291" s="231">
        <v>0</v>
      </c>
      <c r="P291" s="231">
        <f t="shared" si="54"/>
        <v>411000</v>
      </c>
    </row>
    <row r="292" spans="1:16" s="224" customFormat="1" ht="63" x14ac:dyDescent="0.2">
      <c r="A292" s="220"/>
      <c r="B292" s="220" t="s">
        <v>3725</v>
      </c>
      <c r="C292" s="220" t="s">
        <v>3804</v>
      </c>
      <c r="D292" s="335" t="s">
        <v>3805</v>
      </c>
      <c r="E292" s="230">
        <v>120900</v>
      </c>
      <c r="F292" s="227" t="s">
        <v>201</v>
      </c>
      <c r="G292" s="231">
        <v>0</v>
      </c>
      <c r="H292" s="231">
        <v>0</v>
      </c>
      <c r="I292" s="231">
        <v>0</v>
      </c>
      <c r="J292" s="231">
        <v>0</v>
      </c>
      <c r="K292" s="231">
        <v>0</v>
      </c>
      <c r="L292" s="231">
        <v>0</v>
      </c>
      <c r="M292" s="231">
        <v>0</v>
      </c>
      <c r="N292" s="231">
        <v>0</v>
      </c>
      <c r="O292" s="231">
        <v>0</v>
      </c>
      <c r="P292" s="231">
        <f t="shared" si="54"/>
        <v>120900</v>
      </c>
    </row>
    <row r="293" spans="1:16" s="224" customFormat="1" ht="63" x14ac:dyDescent="0.2">
      <c r="A293" s="220"/>
      <c r="B293" s="220" t="s">
        <v>3725</v>
      </c>
      <c r="C293" s="220" t="s">
        <v>3806</v>
      </c>
      <c r="D293" s="335" t="s">
        <v>3807</v>
      </c>
      <c r="E293" s="230">
        <v>156000</v>
      </c>
      <c r="F293" s="227" t="s">
        <v>201</v>
      </c>
      <c r="G293" s="231">
        <v>0</v>
      </c>
      <c r="H293" s="231">
        <v>0</v>
      </c>
      <c r="I293" s="231">
        <v>0</v>
      </c>
      <c r="J293" s="231">
        <v>0</v>
      </c>
      <c r="K293" s="231">
        <v>0</v>
      </c>
      <c r="L293" s="231">
        <v>0</v>
      </c>
      <c r="M293" s="231">
        <v>0</v>
      </c>
      <c r="N293" s="231">
        <v>0</v>
      </c>
      <c r="O293" s="231">
        <v>0</v>
      </c>
      <c r="P293" s="231">
        <f t="shared" si="54"/>
        <v>156000</v>
      </c>
    </row>
    <row r="294" spans="1:16" s="224" customFormat="1" ht="84" x14ac:dyDescent="0.2">
      <c r="A294" s="220"/>
      <c r="B294" s="220" t="s">
        <v>3725</v>
      </c>
      <c r="C294" s="220" t="s">
        <v>3808</v>
      </c>
      <c r="D294" s="335" t="s">
        <v>3809</v>
      </c>
      <c r="E294" s="230">
        <v>112700</v>
      </c>
      <c r="F294" s="227" t="s">
        <v>201</v>
      </c>
      <c r="G294" s="231">
        <v>0</v>
      </c>
      <c r="H294" s="231">
        <v>0</v>
      </c>
      <c r="I294" s="231">
        <v>0</v>
      </c>
      <c r="J294" s="231">
        <v>0</v>
      </c>
      <c r="K294" s="231">
        <v>0</v>
      </c>
      <c r="L294" s="231">
        <v>0</v>
      </c>
      <c r="M294" s="231">
        <v>0</v>
      </c>
      <c r="N294" s="231">
        <v>0</v>
      </c>
      <c r="O294" s="231">
        <v>0</v>
      </c>
      <c r="P294" s="231">
        <f t="shared" si="54"/>
        <v>112700</v>
      </c>
    </row>
    <row r="295" spans="1:16" s="224" customFormat="1" ht="84" x14ac:dyDescent="0.2">
      <c r="A295" s="220"/>
      <c r="B295" s="220" t="s">
        <v>3725</v>
      </c>
      <c r="C295" s="220" t="s">
        <v>3810</v>
      </c>
      <c r="D295" s="335" t="s">
        <v>3811</v>
      </c>
      <c r="E295" s="230">
        <v>88200</v>
      </c>
      <c r="F295" s="227" t="s">
        <v>201</v>
      </c>
      <c r="G295" s="231">
        <v>0</v>
      </c>
      <c r="H295" s="231">
        <v>0</v>
      </c>
      <c r="I295" s="231">
        <v>0</v>
      </c>
      <c r="J295" s="231">
        <v>0</v>
      </c>
      <c r="K295" s="231">
        <v>0</v>
      </c>
      <c r="L295" s="231">
        <v>0</v>
      </c>
      <c r="M295" s="231">
        <v>0</v>
      </c>
      <c r="N295" s="231">
        <v>0</v>
      </c>
      <c r="O295" s="231">
        <v>0</v>
      </c>
      <c r="P295" s="231">
        <f t="shared" si="54"/>
        <v>88200</v>
      </c>
    </row>
    <row r="296" spans="1:16" s="224" customFormat="1" ht="63" x14ac:dyDescent="0.2">
      <c r="A296" s="220"/>
      <c r="B296" s="220" t="s">
        <v>3748</v>
      </c>
      <c r="C296" s="220" t="s">
        <v>3812</v>
      </c>
      <c r="D296" s="335" t="s">
        <v>3813</v>
      </c>
      <c r="E296" s="230">
        <v>20124</v>
      </c>
      <c r="F296" s="227" t="s">
        <v>201</v>
      </c>
      <c r="G296" s="231">
        <v>0</v>
      </c>
      <c r="H296" s="231">
        <v>0</v>
      </c>
      <c r="I296" s="231">
        <v>0</v>
      </c>
      <c r="J296" s="231">
        <v>0</v>
      </c>
      <c r="K296" s="231">
        <v>0</v>
      </c>
      <c r="L296" s="231">
        <v>0</v>
      </c>
      <c r="M296" s="231">
        <v>0</v>
      </c>
      <c r="N296" s="231">
        <v>0</v>
      </c>
      <c r="O296" s="231">
        <v>0</v>
      </c>
      <c r="P296" s="231">
        <f t="shared" si="54"/>
        <v>20124</v>
      </c>
    </row>
    <row r="297" spans="1:16" s="224" customFormat="1" ht="63" x14ac:dyDescent="0.2">
      <c r="A297" s="220"/>
      <c r="B297" s="220" t="s">
        <v>3814</v>
      </c>
      <c r="C297" s="220" t="s">
        <v>3815</v>
      </c>
      <c r="D297" s="335" t="s">
        <v>3816</v>
      </c>
      <c r="E297" s="230">
        <v>24917</v>
      </c>
      <c r="F297" s="227" t="s">
        <v>201</v>
      </c>
      <c r="G297" s="231">
        <v>0</v>
      </c>
      <c r="H297" s="231">
        <v>0</v>
      </c>
      <c r="I297" s="231">
        <v>0</v>
      </c>
      <c r="J297" s="231">
        <v>0</v>
      </c>
      <c r="K297" s="231">
        <v>0</v>
      </c>
      <c r="L297" s="231">
        <v>0</v>
      </c>
      <c r="M297" s="231">
        <v>0</v>
      </c>
      <c r="N297" s="231">
        <v>0</v>
      </c>
      <c r="O297" s="231">
        <v>0</v>
      </c>
      <c r="P297" s="231">
        <f t="shared" si="54"/>
        <v>24917</v>
      </c>
    </row>
    <row r="298" spans="1:16" s="224" customFormat="1" ht="84" x14ac:dyDescent="0.2">
      <c r="A298" s="220"/>
      <c r="B298" s="220" t="s">
        <v>3814</v>
      </c>
      <c r="C298" s="220" t="s">
        <v>3817</v>
      </c>
      <c r="D298" s="335" t="s">
        <v>3818</v>
      </c>
      <c r="E298" s="230">
        <v>24917</v>
      </c>
      <c r="F298" s="227" t="s">
        <v>201</v>
      </c>
      <c r="G298" s="231">
        <v>0</v>
      </c>
      <c r="H298" s="231">
        <v>0</v>
      </c>
      <c r="I298" s="231">
        <v>0</v>
      </c>
      <c r="J298" s="231">
        <v>0</v>
      </c>
      <c r="K298" s="231">
        <v>0</v>
      </c>
      <c r="L298" s="231">
        <v>0</v>
      </c>
      <c r="M298" s="231">
        <v>0</v>
      </c>
      <c r="N298" s="231">
        <v>0</v>
      </c>
      <c r="O298" s="231">
        <v>0</v>
      </c>
      <c r="P298" s="231">
        <f t="shared" si="54"/>
        <v>24917</v>
      </c>
    </row>
    <row r="299" spans="1:16" s="224" customFormat="1" ht="63" x14ac:dyDescent="0.2">
      <c r="A299" s="220"/>
      <c r="B299" s="220" t="s">
        <v>3878</v>
      </c>
      <c r="C299" s="220" t="s">
        <v>3879</v>
      </c>
      <c r="D299" s="335" t="s">
        <v>3880</v>
      </c>
      <c r="E299" s="230">
        <v>24917</v>
      </c>
      <c r="F299" s="227" t="s">
        <v>201</v>
      </c>
      <c r="G299" s="231">
        <v>0</v>
      </c>
      <c r="H299" s="231">
        <v>0</v>
      </c>
      <c r="I299" s="231">
        <v>0</v>
      </c>
      <c r="J299" s="231">
        <v>0</v>
      </c>
      <c r="K299" s="231">
        <v>0</v>
      </c>
      <c r="L299" s="231">
        <v>0</v>
      </c>
      <c r="M299" s="231">
        <v>0</v>
      </c>
      <c r="N299" s="231">
        <v>0</v>
      </c>
      <c r="O299" s="231">
        <v>0</v>
      </c>
      <c r="P299" s="231">
        <f t="shared" si="54"/>
        <v>24917</v>
      </c>
    </row>
    <row r="300" spans="1:16" s="224" customFormat="1" ht="84" x14ac:dyDescent="0.2">
      <c r="A300" s="220"/>
      <c r="B300" s="220" t="s">
        <v>3878</v>
      </c>
      <c r="C300" s="220" t="s">
        <v>3881</v>
      </c>
      <c r="D300" s="335" t="s">
        <v>3882</v>
      </c>
      <c r="E300" s="230">
        <v>20124</v>
      </c>
      <c r="F300" s="227" t="s">
        <v>201</v>
      </c>
      <c r="G300" s="231">
        <v>0</v>
      </c>
      <c r="H300" s="231">
        <v>0</v>
      </c>
      <c r="I300" s="231">
        <v>0</v>
      </c>
      <c r="J300" s="231">
        <v>0</v>
      </c>
      <c r="K300" s="231">
        <v>0</v>
      </c>
      <c r="L300" s="231">
        <v>0</v>
      </c>
      <c r="M300" s="231">
        <v>0</v>
      </c>
      <c r="N300" s="231">
        <v>0</v>
      </c>
      <c r="O300" s="231">
        <v>0</v>
      </c>
      <c r="P300" s="231">
        <f t="shared" si="54"/>
        <v>20124</v>
      </c>
    </row>
    <row r="301" spans="1:16" s="224" customFormat="1" ht="84" x14ac:dyDescent="0.2">
      <c r="A301" s="220"/>
      <c r="B301" s="220" t="s">
        <v>3855</v>
      </c>
      <c r="C301" s="220" t="s">
        <v>3883</v>
      </c>
      <c r="D301" s="335" t="s">
        <v>3884</v>
      </c>
      <c r="E301" s="230">
        <v>175500</v>
      </c>
      <c r="F301" s="227" t="s">
        <v>201</v>
      </c>
      <c r="G301" s="231">
        <v>0</v>
      </c>
      <c r="H301" s="231">
        <v>0</v>
      </c>
      <c r="I301" s="231">
        <v>0</v>
      </c>
      <c r="J301" s="231">
        <v>0</v>
      </c>
      <c r="K301" s="231">
        <v>0</v>
      </c>
      <c r="L301" s="231">
        <v>0</v>
      </c>
      <c r="M301" s="231">
        <v>0</v>
      </c>
      <c r="N301" s="231">
        <v>0</v>
      </c>
      <c r="O301" s="231">
        <v>0</v>
      </c>
      <c r="P301" s="231">
        <f t="shared" si="54"/>
        <v>175500</v>
      </c>
    </row>
    <row r="302" spans="1:16" s="224" customFormat="1" ht="126" x14ac:dyDescent="0.2">
      <c r="A302" s="220"/>
      <c r="B302" s="220" t="s">
        <v>3855</v>
      </c>
      <c r="C302" s="220" t="s">
        <v>3885</v>
      </c>
      <c r="D302" s="335" t="s">
        <v>3886</v>
      </c>
      <c r="E302" s="230">
        <v>292500</v>
      </c>
      <c r="F302" s="227" t="s">
        <v>201</v>
      </c>
      <c r="G302" s="231">
        <v>0</v>
      </c>
      <c r="H302" s="231">
        <v>0</v>
      </c>
      <c r="I302" s="231">
        <v>0</v>
      </c>
      <c r="J302" s="231">
        <v>0</v>
      </c>
      <c r="K302" s="231">
        <v>0</v>
      </c>
      <c r="L302" s="231">
        <v>0</v>
      </c>
      <c r="M302" s="231">
        <v>0</v>
      </c>
      <c r="N302" s="231">
        <v>0</v>
      </c>
      <c r="O302" s="231">
        <v>0</v>
      </c>
      <c r="P302" s="231">
        <f t="shared" si="54"/>
        <v>292500</v>
      </c>
    </row>
    <row r="303" spans="1:16" s="224" customFormat="1" ht="126" x14ac:dyDescent="0.2">
      <c r="A303" s="220"/>
      <c r="B303" s="220" t="s">
        <v>3834</v>
      </c>
      <c r="C303" s="220" t="s">
        <v>3887</v>
      </c>
      <c r="D303" s="335" t="s">
        <v>3888</v>
      </c>
      <c r="E303" s="230">
        <v>109200</v>
      </c>
      <c r="F303" s="227" t="s">
        <v>201</v>
      </c>
      <c r="G303" s="231">
        <v>0</v>
      </c>
      <c r="H303" s="231">
        <v>0</v>
      </c>
      <c r="I303" s="231">
        <v>0</v>
      </c>
      <c r="J303" s="231">
        <v>0</v>
      </c>
      <c r="K303" s="231">
        <v>0</v>
      </c>
      <c r="L303" s="231">
        <v>0</v>
      </c>
      <c r="M303" s="231">
        <v>0</v>
      </c>
      <c r="N303" s="231">
        <v>0</v>
      </c>
      <c r="O303" s="231">
        <v>0</v>
      </c>
      <c r="P303" s="231">
        <f t="shared" si="54"/>
        <v>109200</v>
      </c>
    </row>
    <row r="304" spans="1:16" s="224" customFormat="1" ht="63" x14ac:dyDescent="0.2">
      <c r="A304" s="220"/>
      <c r="B304" s="220" t="s">
        <v>3825</v>
      </c>
      <c r="C304" s="220" t="s">
        <v>3889</v>
      </c>
      <c r="D304" s="335" t="s">
        <v>3890</v>
      </c>
      <c r="E304" s="230">
        <v>24917</v>
      </c>
      <c r="F304" s="227" t="s">
        <v>201</v>
      </c>
      <c r="G304" s="231">
        <v>0</v>
      </c>
      <c r="H304" s="231">
        <v>0</v>
      </c>
      <c r="I304" s="231">
        <v>0</v>
      </c>
      <c r="J304" s="231">
        <v>0</v>
      </c>
      <c r="K304" s="231">
        <v>0</v>
      </c>
      <c r="L304" s="231">
        <v>0</v>
      </c>
      <c r="M304" s="231">
        <v>0</v>
      </c>
      <c r="N304" s="231">
        <v>0</v>
      </c>
      <c r="O304" s="231">
        <v>0</v>
      </c>
      <c r="P304" s="231">
        <f t="shared" si="54"/>
        <v>24917</v>
      </c>
    </row>
    <row r="305" spans="1:16" s="224" customFormat="1" ht="84" x14ac:dyDescent="0.2">
      <c r="A305" s="220"/>
      <c r="B305" s="220" t="s">
        <v>3825</v>
      </c>
      <c r="C305" s="220" t="s">
        <v>3891</v>
      </c>
      <c r="D305" s="335" t="s">
        <v>3892</v>
      </c>
      <c r="E305" s="230">
        <v>24250</v>
      </c>
      <c r="F305" s="227" t="s">
        <v>201</v>
      </c>
      <c r="G305" s="231">
        <v>0</v>
      </c>
      <c r="H305" s="231">
        <v>0</v>
      </c>
      <c r="I305" s="231">
        <v>0</v>
      </c>
      <c r="J305" s="231">
        <v>0</v>
      </c>
      <c r="K305" s="231">
        <v>0</v>
      </c>
      <c r="L305" s="231">
        <v>0</v>
      </c>
      <c r="M305" s="231">
        <v>0</v>
      </c>
      <c r="N305" s="231">
        <v>0</v>
      </c>
      <c r="O305" s="231">
        <v>0</v>
      </c>
      <c r="P305" s="231">
        <f t="shared" si="54"/>
        <v>24250</v>
      </c>
    </row>
    <row r="306" spans="1:16" s="224" customFormat="1" ht="84" x14ac:dyDescent="0.2">
      <c r="A306" s="220"/>
      <c r="B306" s="220" t="s">
        <v>3825</v>
      </c>
      <c r="C306" s="220" t="s">
        <v>3893</v>
      </c>
      <c r="D306" s="335" t="s">
        <v>3894</v>
      </c>
      <c r="E306" s="230">
        <v>24475</v>
      </c>
      <c r="F306" s="227" t="s">
        <v>201</v>
      </c>
      <c r="G306" s="231">
        <v>0</v>
      </c>
      <c r="H306" s="231">
        <v>0</v>
      </c>
      <c r="I306" s="231">
        <v>0</v>
      </c>
      <c r="J306" s="231">
        <v>0</v>
      </c>
      <c r="K306" s="231">
        <v>0</v>
      </c>
      <c r="L306" s="231">
        <v>0</v>
      </c>
      <c r="M306" s="231">
        <v>0</v>
      </c>
      <c r="N306" s="231">
        <v>0</v>
      </c>
      <c r="O306" s="231">
        <v>0</v>
      </c>
      <c r="P306" s="231">
        <f t="shared" si="54"/>
        <v>24475</v>
      </c>
    </row>
    <row r="307" spans="1:16" s="224" customFormat="1" ht="105" x14ac:dyDescent="0.2">
      <c r="A307" s="220"/>
      <c r="B307" s="220" t="s">
        <v>3848</v>
      </c>
      <c r="C307" s="220" t="s">
        <v>3895</v>
      </c>
      <c r="D307" s="335" t="s">
        <v>3896</v>
      </c>
      <c r="E307" s="230">
        <v>57000</v>
      </c>
      <c r="F307" s="227" t="s">
        <v>201</v>
      </c>
      <c r="G307" s="231">
        <v>0</v>
      </c>
      <c r="H307" s="231">
        <v>0</v>
      </c>
      <c r="I307" s="231">
        <v>0</v>
      </c>
      <c r="J307" s="231">
        <v>0</v>
      </c>
      <c r="K307" s="231">
        <v>0</v>
      </c>
      <c r="L307" s="231">
        <v>0</v>
      </c>
      <c r="M307" s="231">
        <v>0</v>
      </c>
      <c r="N307" s="231">
        <v>0</v>
      </c>
      <c r="O307" s="231">
        <v>0</v>
      </c>
      <c r="P307" s="231">
        <f t="shared" si="54"/>
        <v>57000</v>
      </c>
    </row>
    <row r="308" spans="1:16" s="224" customFormat="1" ht="84" x14ac:dyDescent="0.2">
      <c r="A308" s="220"/>
      <c r="B308" s="220" t="s">
        <v>3897</v>
      </c>
      <c r="C308" s="220" t="s">
        <v>3898</v>
      </c>
      <c r="D308" s="335" t="s">
        <v>3899</v>
      </c>
      <c r="E308" s="230">
        <v>215600</v>
      </c>
      <c r="F308" s="227" t="s">
        <v>201</v>
      </c>
      <c r="G308" s="231">
        <v>0</v>
      </c>
      <c r="H308" s="231">
        <v>0</v>
      </c>
      <c r="I308" s="231">
        <v>0</v>
      </c>
      <c r="J308" s="231">
        <v>0</v>
      </c>
      <c r="K308" s="231">
        <v>0</v>
      </c>
      <c r="L308" s="231">
        <v>0</v>
      </c>
      <c r="M308" s="231">
        <v>0</v>
      </c>
      <c r="N308" s="231">
        <v>0</v>
      </c>
      <c r="O308" s="231">
        <v>0</v>
      </c>
      <c r="P308" s="231">
        <f t="shared" si="54"/>
        <v>215600</v>
      </c>
    </row>
    <row r="309" spans="1:16" s="224" customFormat="1" ht="63" x14ac:dyDescent="0.2">
      <c r="A309" s="220"/>
      <c r="B309" s="220" t="s">
        <v>3897</v>
      </c>
      <c r="C309" s="220" t="s">
        <v>3900</v>
      </c>
      <c r="D309" s="335" t="s">
        <v>3901</v>
      </c>
      <c r="E309" s="230">
        <v>89700</v>
      </c>
      <c r="F309" s="227" t="s">
        <v>201</v>
      </c>
      <c r="G309" s="231">
        <v>0</v>
      </c>
      <c r="H309" s="231">
        <v>0</v>
      </c>
      <c r="I309" s="231">
        <v>0</v>
      </c>
      <c r="J309" s="231">
        <v>0</v>
      </c>
      <c r="K309" s="231">
        <v>0</v>
      </c>
      <c r="L309" s="231">
        <v>0</v>
      </c>
      <c r="M309" s="231">
        <v>0</v>
      </c>
      <c r="N309" s="231">
        <v>0</v>
      </c>
      <c r="O309" s="231">
        <v>0</v>
      </c>
      <c r="P309" s="231">
        <f t="shared" si="54"/>
        <v>89700</v>
      </c>
    </row>
    <row r="310" spans="1:16" s="224" customFormat="1" ht="84" x14ac:dyDescent="0.2">
      <c r="A310" s="220"/>
      <c r="B310" s="220" t="s">
        <v>3897</v>
      </c>
      <c r="C310" s="220" t="s">
        <v>3902</v>
      </c>
      <c r="D310" s="335" t="s">
        <v>3903</v>
      </c>
      <c r="E310" s="230">
        <v>215600</v>
      </c>
      <c r="F310" s="227" t="s">
        <v>201</v>
      </c>
      <c r="G310" s="231">
        <v>0</v>
      </c>
      <c r="H310" s="231">
        <v>0</v>
      </c>
      <c r="I310" s="231">
        <v>0</v>
      </c>
      <c r="J310" s="231">
        <v>0</v>
      </c>
      <c r="K310" s="231">
        <v>0</v>
      </c>
      <c r="L310" s="231">
        <v>0</v>
      </c>
      <c r="M310" s="231">
        <v>0</v>
      </c>
      <c r="N310" s="231">
        <v>0</v>
      </c>
      <c r="O310" s="231">
        <v>0</v>
      </c>
      <c r="P310" s="231">
        <f t="shared" si="54"/>
        <v>215600</v>
      </c>
    </row>
    <row r="311" spans="1:16" s="224" customFormat="1" ht="63" x14ac:dyDescent="0.2">
      <c r="A311" s="220"/>
      <c r="B311" s="220" t="s">
        <v>3897</v>
      </c>
      <c r="C311" s="220" t="s">
        <v>3904</v>
      </c>
      <c r="D311" s="335" t="s">
        <v>3905</v>
      </c>
      <c r="E311" s="230">
        <v>5000</v>
      </c>
      <c r="F311" s="227" t="s">
        <v>201</v>
      </c>
      <c r="G311" s="231">
        <v>0</v>
      </c>
      <c r="H311" s="231">
        <v>0</v>
      </c>
      <c r="I311" s="231">
        <v>0</v>
      </c>
      <c r="J311" s="231">
        <v>0</v>
      </c>
      <c r="K311" s="231">
        <v>0</v>
      </c>
      <c r="L311" s="231">
        <v>0</v>
      </c>
      <c r="M311" s="231">
        <v>0</v>
      </c>
      <c r="N311" s="231">
        <v>0</v>
      </c>
      <c r="O311" s="231">
        <v>0</v>
      </c>
      <c r="P311" s="231">
        <f t="shared" si="54"/>
        <v>5000</v>
      </c>
    </row>
    <row r="312" spans="1:16" s="224" customFormat="1" ht="105" x14ac:dyDescent="0.2">
      <c r="A312" s="220"/>
      <c r="B312" s="220" t="s">
        <v>3897</v>
      </c>
      <c r="C312" s="220" t="s">
        <v>3906</v>
      </c>
      <c r="D312" s="335" t="s">
        <v>3907</v>
      </c>
      <c r="E312" s="230">
        <v>100000</v>
      </c>
      <c r="F312" s="227" t="s">
        <v>201</v>
      </c>
      <c r="G312" s="231">
        <v>0</v>
      </c>
      <c r="H312" s="231">
        <v>0</v>
      </c>
      <c r="I312" s="231">
        <v>0</v>
      </c>
      <c r="J312" s="231">
        <v>0</v>
      </c>
      <c r="K312" s="231">
        <v>0</v>
      </c>
      <c r="L312" s="231">
        <v>0</v>
      </c>
      <c r="M312" s="231">
        <v>0</v>
      </c>
      <c r="N312" s="231">
        <v>0</v>
      </c>
      <c r="O312" s="231">
        <v>0</v>
      </c>
      <c r="P312" s="231">
        <f t="shared" si="54"/>
        <v>100000</v>
      </c>
    </row>
    <row r="313" spans="1:16" s="224" customFormat="1" ht="84" x14ac:dyDescent="0.2">
      <c r="A313" s="220"/>
      <c r="B313" s="220" t="s">
        <v>3897</v>
      </c>
      <c r="C313" s="220" t="s">
        <v>3908</v>
      </c>
      <c r="D313" s="335" t="s">
        <v>3909</v>
      </c>
      <c r="E313" s="230">
        <v>377300</v>
      </c>
      <c r="F313" s="227" t="s">
        <v>201</v>
      </c>
      <c r="G313" s="231">
        <v>0</v>
      </c>
      <c r="H313" s="231">
        <v>0</v>
      </c>
      <c r="I313" s="231">
        <v>0</v>
      </c>
      <c r="J313" s="231">
        <v>0</v>
      </c>
      <c r="K313" s="231">
        <v>0</v>
      </c>
      <c r="L313" s="231">
        <v>0</v>
      </c>
      <c r="M313" s="231">
        <v>0</v>
      </c>
      <c r="N313" s="231">
        <v>0</v>
      </c>
      <c r="O313" s="231">
        <v>0</v>
      </c>
      <c r="P313" s="231">
        <f t="shared" si="54"/>
        <v>377300</v>
      </c>
    </row>
    <row r="314" spans="1:16" s="224" customFormat="1" ht="105" x14ac:dyDescent="0.2">
      <c r="A314" s="220"/>
      <c r="B314" s="220" t="s">
        <v>3897</v>
      </c>
      <c r="C314" s="220" t="s">
        <v>3910</v>
      </c>
      <c r="D314" s="335" t="s">
        <v>3911</v>
      </c>
      <c r="E314" s="230">
        <v>176400</v>
      </c>
      <c r="F314" s="227" t="s">
        <v>201</v>
      </c>
      <c r="G314" s="231">
        <v>0</v>
      </c>
      <c r="H314" s="231">
        <v>0</v>
      </c>
      <c r="I314" s="231">
        <v>0</v>
      </c>
      <c r="J314" s="231">
        <v>0</v>
      </c>
      <c r="K314" s="231">
        <v>0</v>
      </c>
      <c r="L314" s="231">
        <v>0</v>
      </c>
      <c r="M314" s="231">
        <v>0</v>
      </c>
      <c r="N314" s="231">
        <v>0</v>
      </c>
      <c r="O314" s="231">
        <v>0</v>
      </c>
      <c r="P314" s="231">
        <f t="shared" si="54"/>
        <v>176400</v>
      </c>
    </row>
    <row r="315" spans="1:16" s="224" customFormat="1" ht="126" x14ac:dyDescent="0.2">
      <c r="A315" s="220"/>
      <c r="B315" s="220" t="s">
        <v>3897</v>
      </c>
      <c r="C315" s="220" t="s">
        <v>3912</v>
      </c>
      <c r="D315" s="335" t="s">
        <v>3913</v>
      </c>
      <c r="E315" s="230">
        <v>468000</v>
      </c>
      <c r="F315" s="227" t="s">
        <v>201</v>
      </c>
      <c r="G315" s="231">
        <v>0</v>
      </c>
      <c r="H315" s="231">
        <v>0</v>
      </c>
      <c r="I315" s="231">
        <v>0</v>
      </c>
      <c r="J315" s="231">
        <v>0</v>
      </c>
      <c r="K315" s="231">
        <v>0</v>
      </c>
      <c r="L315" s="231">
        <v>0</v>
      </c>
      <c r="M315" s="231">
        <v>0</v>
      </c>
      <c r="N315" s="231">
        <v>0</v>
      </c>
      <c r="O315" s="231">
        <v>0</v>
      </c>
      <c r="P315" s="231">
        <f t="shared" si="54"/>
        <v>468000</v>
      </c>
    </row>
    <row r="316" spans="1:16" s="224" customFormat="1" ht="105" x14ac:dyDescent="0.2">
      <c r="A316" s="220"/>
      <c r="B316" s="220" t="s">
        <v>3839</v>
      </c>
      <c r="C316" s="220" t="s">
        <v>3914</v>
      </c>
      <c r="D316" s="335" t="s">
        <v>3915</v>
      </c>
      <c r="E316" s="230">
        <v>553700</v>
      </c>
      <c r="F316" s="227" t="s">
        <v>201</v>
      </c>
      <c r="G316" s="231">
        <v>0</v>
      </c>
      <c r="H316" s="231">
        <v>0</v>
      </c>
      <c r="I316" s="231">
        <v>0</v>
      </c>
      <c r="J316" s="231">
        <v>0</v>
      </c>
      <c r="K316" s="231">
        <v>0</v>
      </c>
      <c r="L316" s="231">
        <v>0</v>
      </c>
      <c r="M316" s="231">
        <v>0</v>
      </c>
      <c r="N316" s="231">
        <v>0</v>
      </c>
      <c r="O316" s="231">
        <v>0</v>
      </c>
      <c r="P316" s="231">
        <f t="shared" si="54"/>
        <v>553700</v>
      </c>
    </row>
    <row r="317" spans="1:16" s="224" customFormat="1" ht="84" x14ac:dyDescent="0.2">
      <c r="A317" s="220"/>
      <c r="B317" s="220" t="s">
        <v>3916</v>
      </c>
      <c r="C317" s="220" t="s">
        <v>3917</v>
      </c>
      <c r="D317" s="335" t="s">
        <v>3918</v>
      </c>
      <c r="E317" s="230">
        <v>13415</v>
      </c>
      <c r="F317" s="227" t="s">
        <v>201</v>
      </c>
      <c r="G317" s="231">
        <v>0</v>
      </c>
      <c r="H317" s="231">
        <v>0</v>
      </c>
      <c r="I317" s="231">
        <v>0</v>
      </c>
      <c r="J317" s="231">
        <v>0</v>
      </c>
      <c r="K317" s="231">
        <v>0</v>
      </c>
      <c r="L317" s="231">
        <v>0</v>
      </c>
      <c r="M317" s="231">
        <v>0</v>
      </c>
      <c r="N317" s="231">
        <v>0</v>
      </c>
      <c r="O317" s="231">
        <v>0</v>
      </c>
      <c r="P317" s="231">
        <f t="shared" si="54"/>
        <v>13415</v>
      </c>
    </row>
    <row r="318" spans="1:16" s="224" customFormat="1" ht="84" x14ac:dyDescent="0.2">
      <c r="A318" s="220"/>
      <c r="B318" s="220" t="s">
        <v>3822</v>
      </c>
      <c r="C318" s="220" t="s">
        <v>3919</v>
      </c>
      <c r="D318" s="335" t="s">
        <v>3920</v>
      </c>
      <c r="E318" s="230">
        <v>24695</v>
      </c>
      <c r="F318" s="227" t="s">
        <v>201</v>
      </c>
      <c r="G318" s="231">
        <v>0</v>
      </c>
      <c r="H318" s="231">
        <v>0</v>
      </c>
      <c r="I318" s="231">
        <v>0</v>
      </c>
      <c r="J318" s="231">
        <v>0</v>
      </c>
      <c r="K318" s="231">
        <v>0</v>
      </c>
      <c r="L318" s="231">
        <v>0</v>
      </c>
      <c r="M318" s="231">
        <v>0</v>
      </c>
      <c r="N318" s="231">
        <v>0</v>
      </c>
      <c r="O318" s="231">
        <v>0</v>
      </c>
      <c r="P318" s="231">
        <f t="shared" si="54"/>
        <v>24695</v>
      </c>
    </row>
    <row r="319" spans="1:16" s="224" customFormat="1" ht="84" x14ac:dyDescent="0.2">
      <c r="A319" s="220"/>
      <c r="B319" s="220" t="s">
        <v>3931</v>
      </c>
      <c r="C319" s="220" t="s">
        <v>3939</v>
      </c>
      <c r="D319" s="335" t="s">
        <v>3940</v>
      </c>
      <c r="E319" s="231">
        <v>24695</v>
      </c>
      <c r="F319" s="227" t="s">
        <v>201</v>
      </c>
      <c r="G319" s="231">
        <v>0</v>
      </c>
      <c r="H319" s="231">
        <v>0</v>
      </c>
      <c r="I319" s="231">
        <v>0</v>
      </c>
      <c r="J319" s="231">
        <v>0</v>
      </c>
      <c r="K319" s="231">
        <v>0</v>
      </c>
      <c r="L319" s="231">
        <v>0</v>
      </c>
      <c r="M319" s="231">
        <v>0</v>
      </c>
      <c r="N319" s="231">
        <v>0</v>
      </c>
      <c r="O319" s="231">
        <v>0</v>
      </c>
      <c r="P319" s="231">
        <f t="shared" ref="P319:P350" si="55">+E319-O319</f>
        <v>24695</v>
      </c>
    </row>
    <row r="320" spans="1:16" s="229" customFormat="1" ht="126" x14ac:dyDescent="0.2">
      <c r="A320" s="225"/>
      <c r="B320" s="225" t="s">
        <v>3926</v>
      </c>
      <c r="C320" s="225" t="s">
        <v>3941</v>
      </c>
      <c r="D320" s="336" t="s">
        <v>3942</v>
      </c>
      <c r="E320" s="231">
        <v>230100</v>
      </c>
      <c r="F320" s="227" t="s">
        <v>201</v>
      </c>
      <c r="G320" s="231">
        <v>0</v>
      </c>
      <c r="H320" s="231">
        <v>0</v>
      </c>
      <c r="I320" s="231">
        <v>0</v>
      </c>
      <c r="J320" s="231">
        <v>0</v>
      </c>
      <c r="K320" s="231">
        <v>0</v>
      </c>
      <c r="L320" s="231">
        <v>0</v>
      </c>
      <c r="M320" s="231">
        <v>0</v>
      </c>
      <c r="N320" s="231">
        <v>0</v>
      </c>
      <c r="O320" s="231">
        <v>0</v>
      </c>
      <c r="P320" s="231">
        <f t="shared" si="55"/>
        <v>230100</v>
      </c>
    </row>
    <row r="321" spans="1:16" s="224" customFormat="1" ht="105" x14ac:dyDescent="0.2">
      <c r="A321" s="220"/>
      <c r="B321" s="220" t="s">
        <v>3926</v>
      </c>
      <c r="C321" s="220" t="s">
        <v>3943</v>
      </c>
      <c r="D321" s="335" t="s">
        <v>3944</v>
      </c>
      <c r="E321" s="231">
        <v>543900</v>
      </c>
      <c r="F321" s="227" t="s">
        <v>201</v>
      </c>
      <c r="G321" s="231">
        <v>0</v>
      </c>
      <c r="H321" s="231">
        <v>0</v>
      </c>
      <c r="I321" s="231">
        <v>0</v>
      </c>
      <c r="J321" s="231">
        <v>0</v>
      </c>
      <c r="K321" s="231">
        <v>0</v>
      </c>
      <c r="L321" s="231">
        <v>0</v>
      </c>
      <c r="M321" s="231">
        <v>0</v>
      </c>
      <c r="N321" s="231">
        <v>0</v>
      </c>
      <c r="O321" s="231">
        <v>0</v>
      </c>
      <c r="P321" s="231">
        <f t="shared" si="55"/>
        <v>543900</v>
      </c>
    </row>
    <row r="322" spans="1:16" s="224" customFormat="1" ht="105" x14ac:dyDescent="0.2">
      <c r="A322" s="220"/>
      <c r="B322" s="220" t="s">
        <v>3926</v>
      </c>
      <c r="C322" s="220" t="s">
        <v>3945</v>
      </c>
      <c r="D322" s="335" t="s">
        <v>3946</v>
      </c>
      <c r="E322" s="231">
        <v>553700</v>
      </c>
      <c r="F322" s="227" t="s">
        <v>201</v>
      </c>
      <c r="G322" s="231">
        <v>0</v>
      </c>
      <c r="H322" s="231">
        <v>0</v>
      </c>
      <c r="I322" s="231">
        <v>0</v>
      </c>
      <c r="J322" s="231">
        <v>0</v>
      </c>
      <c r="K322" s="231">
        <v>0</v>
      </c>
      <c r="L322" s="231">
        <v>0</v>
      </c>
      <c r="M322" s="231">
        <v>0</v>
      </c>
      <c r="N322" s="231">
        <v>0</v>
      </c>
      <c r="O322" s="231">
        <v>0</v>
      </c>
      <c r="P322" s="231">
        <f t="shared" si="55"/>
        <v>553700</v>
      </c>
    </row>
    <row r="323" spans="1:16" s="224" customFormat="1" ht="84" x14ac:dyDescent="0.2">
      <c r="A323" s="220"/>
      <c r="B323" s="220" t="s">
        <v>3926</v>
      </c>
      <c r="C323" s="220" t="s">
        <v>3947</v>
      </c>
      <c r="D323" s="335" t="s">
        <v>3948</v>
      </c>
      <c r="E323" s="231">
        <v>553700</v>
      </c>
      <c r="F323" s="227" t="s">
        <v>201</v>
      </c>
      <c r="G323" s="231">
        <v>0</v>
      </c>
      <c r="H323" s="231">
        <v>0</v>
      </c>
      <c r="I323" s="231">
        <v>0</v>
      </c>
      <c r="J323" s="231">
        <v>0</v>
      </c>
      <c r="K323" s="231">
        <v>0</v>
      </c>
      <c r="L323" s="231">
        <v>0</v>
      </c>
      <c r="M323" s="231">
        <v>0</v>
      </c>
      <c r="N323" s="231">
        <v>0</v>
      </c>
      <c r="O323" s="231">
        <v>0</v>
      </c>
      <c r="P323" s="231">
        <f t="shared" si="55"/>
        <v>553700</v>
      </c>
    </row>
    <row r="324" spans="1:16" s="224" customFormat="1" ht="84" x14ac:dyDescent="0.2">
      <c r="A324" s="220"/>
      <c r="B324" s="220" t="s">
        <v>3926</v>
      </c>
      <c r="C324" s="220" t="s">
        <v>3949</v>
      </c>
      <c r="D324" s="335" t="s">
        <v>3950</v>
      </c>
      <c r="E324" s="231">
        <v>539000</v>
      </c>
      <c r="F324" s="227" t="s">
        <v>201</v>
      </c>
      <c r="G324" s="231">
        <v>0</v>
      </c>
      <c r="H324" s="231">
        <v>0</v>
      </c>
      <c r="I324" s="231">
        <v>0</v>
      </c>
      <c r="J324" s="231">
        <v>0</v>
      </c>
      <c r="K324" s="231">
        <v>0</v>
      </c>
      <c r="L324" s="231">
        <v>0</v>
      </c>
      <c r="M324" s="231">
        <v>0</v>
      </c>
      <c r="N324" s="231">
        <v>0</v>
      </c>
      <c r="O324" s="231">
        <v>0</v>
      </c>
      <c r="P324" s="231">
        <f t="shared" si="55"/>
        <v>539000</v>
      </c>
    </row>
    <row r="325" spans="1:16" s="224" customFormat="1" ht="105" x14ac:dyDescent="0.2">
      <c r="A325" s="220"/>
      <c r="B325" s="220" t="s">
        <v>3951</v>
      </c>
      <c r="C325" s="220" t="s">
        <v>3952</v>
      </c>
      <c r="D325" s="335" t="s">
        <v>3953</v>
      </c>
      <c r="E325" s="231">
        <v>89700</v>
      </c>
      <c r="F325" s="227" t="s">
        <v>201</v>
      </c>
      <c r="G325" s="231">
        <v>0</v>
      </c>
      <c r="H325" s="231">
        <v>0</v>
      </c>
      <c r="I325" s="231">
        <v>0</v>
      </c>
      <c r="J325" s="231">
        <v>0</v>
      </c>
      <c r="K325" s="231">
        <v>0</v>
      </c>
      <c r="L325" s="231">
        <v>0</v>
      </c>
      <c r="M325" s="231">
        <v>0</v>
      </c>
      <c r="N325" s="231">
        <v>0</v>
      </c>
      <c r="O325" s="231">
        <v>0</v>
      </c>
      <c r="P325" s="231">
        <f t="shared" si="55"/>
        <v>89700</v>
      </c>
    </row>
    <row r="326" spans="1:16" s="224" customFormat="1" ht="84" x14ac:dyDescent="0.2">
      <c r="A326" s="220"/>
      <c r="B326" s="220" t="s">
        <v>3951</v>
      </c>
      <c r="C326" s="220" t="s">
        <v>3954</v>
      </c>
      <c r="D326" s="335" t="s">
        <v>3955</v>
      </c>
      <c r="E326" s="231">
        <v>30000</v>
      </c>
      <c r="F326" s="227" t="s">
        <v>201</v>
      </c>
      <c r="G326" s="231">
        <v>0</v>
      </c>
      <c r="H326" s="231">
        <v>0</v>
      </c>
      <c r="I326" s="231">
        <v>0</v>
      </c>
      <c r="J326" s="231">
        <v>0</v>
      </c>
      <c r="K326" s="231">
        <v>0</v>
      </c>
      <c r="L326" s="231">
        <v>0</v>
      </c>
      <c r="M326" s="231">
        <v>0</v>
      </c>
      <c r="N326" s="231">
        <v>0</v>
      </c>
      <c r="O326" s="231">
        <v>0</v>
      </c>
      <c r="P326" s="231">
        <f t="shared" si="55"/>
        <v>30000</v>
      </c>
    </row>
    <row r="327" spans="1:16" s="224" customFormat="1" ht="84" x14ac:dyDescent="0.2">
      <c r="A327" s="220"/>
      <c r="B327" s="220" t="s">
        <v>3951</v>
      </c>
      <c r="C327" s="220" t="s">
        <v>3956</v>
      </c>
      <c r="D327" s="335" t="s">
        <v>3957</v>
      </c>
      <c r="E327" s="231">
        <v>70000</v>
      </c>
      <c r="F327" s="227" t="s">
        <v>201</v>
      </c>
      <c r="G327" s="231">
        <v>0</v>
      </c>
      <c r="H327" s="231">
        <v>0</v>
      </c>
      <c r="I327" s="231">
        <v>0</v>
      </c>
      <c r="J327" s="231">
        <v>0</v>
      </c>
      <c r="K327" s="231">
        <v>0</v>
      </c>
      <c r="L327" s="231">
        <v>0</v>
      </c>
      <c r="M327" s="231">
        <v>0</v>
      </c>
      <c r="N327" s="231">
        <v>0</v>
      </c>
      <c r="O327" s="231">
        <v>0</v>
      </c>
      <c r="P327" s="231">
        <f t="shared" si="55"/>
        <v>70000</v>
      </c>
    </row>
    <row r="328" spans="1:16" s="224" customFormat="1" ht="84" x14ac:dyDescent="0.2">
      <c r="A328" s="220"/>
      <c r="B328" s="220" t="s">
        <v>3951</v>
      </c>
      <c r="C328" s="220" t="s">
        <v>3958</v>
      </c>
      <c r="D328" s="335" t="s">
        <v>3959</v>
      </c>
      <c r="E328" s="231">
        <v>50000</v>
      </c>
      <c r="F328" s="227" t="s">
        <v>201</v>
      </c>
      <c r="G328" s="231">
        <v>0</v>
      </c>
      <c r="H328" s="231">
        <v>0</v>
      </c>
      <c r="I328" s="231">
        <v>0</v>
      </c>
      <c r="J328" s="231">
        <v>0</v>
      </c>
      <c r="K328" s="231">
        <v>0</v>
      </c>
      <c r="L328" s="231">
        <v>0</v>
      </c>
      <c r="M328" s="231">
        <v>0</v>
      </c>
      <c r="N328" s="231">
        <v>0</v>
      </c>
      <c r="O328" s="231">
        <v>0</v>
      </c>
      <c r="P328" s="231">
        <f t="shared" si="55"/>
        <v>50000</v>
      </c>
    </row>
    <row r="329" spans="1:16" s="224" customFormat="1" ht="84" x14ac:dyDescent="0.2">
      <c r="A329" s="220"/>
      <c r="B329" s="220" t="s">
        <v>3951</v>
      </c>
      <c r="C329" s="220" t="s">
        <v>3960</v>
      </c>
      <c r="D329" s="335" t="s">
        <v>3961</v>
      </c>
      <c r="E329" s="231">
        <v>80000</v>
      </c>
      <c r="F329" s="227" t="s">
        <v>201</v>
      </c>
      <c r="G329" s="231">
        <v>0</v>
      </c>
      <c r="H329" s="231">
        <v>0</v>
      </c>
      <c r="I329" s="231">
        <v>0</v>
      </c>
      <c r="J329" s="231">
        <v>0</v>
      </c>
      <c r="K329" s="231">
        <v>0</v>
      </c>
      <c r="L329" s="231">
        <v>0</v>
      </c>
      <c r="M329" s="231">
        <v>0</v>
      </c>
      <c r="N329" s="231">
        <v>0</v>
      </c>
      <c r="O329" s="231">
        <v>0</v>
      </c>
      <c r="P329" s="231">
        <f t="shared" si="55"/>
        <v>80000</v>
      </c>
    </row>
    <row r="330" spans="1:16" s="224" customFormat="1" ht="84" x14ac:dyDescent="0.2">
      <c r="A330" s="220"/>
      <c r="B330" s="220" t="s">
        <v>3951</v>
      </c>
      <c r="C330" s="220" t="s">
        <v>3962</v>
      </c>
      <c r="D330" s="335" t="s">
        <v>3963</v>
      </c>
      <c r="E330" s="231">
        <v>24695</v>
      </c>
      <c r="F330" s="227" t="s">
        <v>201</v>
      </c>
      <c r="G330" s="231">
        <v>0</v>
      </c>
      <c r="H330" s="231">
        <v>0</v>
      </c>
      <c r="I330" s="231">
        <v>0</v>
      </c>
      <c r="J330" s="231">
        <v>0</v>
      </c>
      <c r="K330" s="231">
        <v>0</v>
      </c>
      <c r="L330" s="231">
        <v>0</v>
      </c>
      <c r="M330" s="231">
        <v>0</v>
      </c>
      <c r="N330" s="231">
        <v>0</v>
      </c>
      <c r="O330" s="231">
        <v>0</v>
      </c>
      <c r="P330" s="231">
        <f t="shared" si="55"/>
        <v>24695</v>
      </c>
    </row>
    <row r="331" spans="1:16" s="224" customFormat="1" ht="84" x14ac:dyDescent="0.2">
      <c r="A331" s="220"/>
      <c r="B331" s="220" t="s">
        <v>3951</v>
      </c>
      <c r="C331" s="220" t="s">
        <v>3964</v>
      </c>
      <c r="D331" s="335" t="s">
        <v>3965</v>
      </c>
      <c r="E331" s="231">
        <v>24695</v>
      </c>
      <c r="F331" s="227" t="s">
        <v>201</v>
      </c>
      <c r="G331" s="231">
        <v>0</v>
      </c>
      <c r="H331" s="231">
        <v>0</v>
      </c>
      <c r="I331" s="231">
        <v>0</v>
      </c>
      <c r="J331" s="231">
        <v>0</v>
      </c>
      <c r="K331" s="231">
        <v>0</v>
      </c>
      <c r="L331" s="231">
        <v>0</v>
      </c>
      <c r="M331" s="231">
        <v>0</v>
      </c>
      <c r="N331" s="231">
        <v>0</v>
      </c>
      <c r="O331" s="231">
        <v>0</v>
      </c>
      <c r="P331" s="231">
        <f t="shared" si="55"/>
        <v>24695</v>
      </c>
    </row>
    <row r="332" spans="1:16" s="224" customFormat="1" ht="105" x14ac:dyDescent="0.2">
      <c r="A332" s="220"/>
      <c r="B332" s="220" t="s">
        <v>3966</v>
      </c>
      <c r="C332" s="220" t="s">
        <v>3967</v>
      </c>
      <c r="D332" s="335" t="s">
        <v>3968</v>
      </c>
      <c r="E332" s="231">
        <v>303800</v>
      </c>
      <c r="F332" s="227" t="s">
        <v>201</v>
      </c>
      <c r="G332" s="231">
        <v>0</v>
      </c>
      <c r="H332" s="231">
        <v>0</v>
      </c>
      <c r="I332" s="231">
        <v>0</v>
      </c>
      <c r="J332" s="231">
        <v>0</v>
      </c>
      <c r="K332" s="231">
        <v>0</v>
      </c>
      <c r="L332" s="231">
        <v>0</v>
      </c>
      <c r="M332" s="231">
        <v>0</v>
      </c>
      <c r="N332" s="231">
        <v>0</v>
      </c>
      <c r="O332" s="231">
        <v>0</v>
      </c>
      <c r="P332" s="231">
        <f t="shared" si="55"/>
        <v>303800</v>
      </c>
    </row>
    <row r="333" spans="1:16" s="224" customFormat="1" ht="105" x14ac:dyDescent="0.2">
      <c r="A333" s="220"/>
      <c r="B333" s="220" t="s">
        <v>3996</v>
      </c>
      <c r="C333" s="220" t="s">
        <v>3997</v>
      </c>
      <c r="D333" s="335" t="s">
        <v>3998</v>
      </c>
      <c r="E333" s="230">
        <v>230100</v>
      </c>
      <c r="F333" s="227" t="s">
        <v>201</v>
      </c>
      <c r="G333" s="231">
        <v>0</v>
      </c>
      <c r="H333" s="231">
        <v>0</v>
      </c>
      <c r="I333" s="231">
        <v>0</v>
      </c>
      <c r="J333" s="231">
        <v>0</v>
      </c>
      <c r="K333" s="231">
        <v>0</v>
      </c>
      <c r="L333" s="231">
        <v>0</v>
      </c>
      <c r="M333" s="231">
        <v>0</v>
      </c>
      <c r="N333" s="231">
        <v>0</v>
      </c>
      <c r="O333" s="231">
        <v>0</v>
      </c>
      <c r="P333" s="231">
        <f t="shared" si="55"/>
        <v>230100</v>
      </c>
    </row>
    <row r="334" spans="1:16" s="224" customFormat="1" ht="84" x14ac:dyDescent="0.2">
      <c r="A334" s="220"/>
      <c r="B334" s="220" t="s">
        <v>3996</v>
      </c>
      <c r="C334" s="220" t="s">
        <v>3999</v>
      </c>
      <c r="D334" s="335" t="s">
        <v>4000</v>
      </c>
      <c r="E334" s="230">
        <v>230100</v>
      </c>
      <c r="F334" s="227" t="s">
        <v>201</v>
      </c>
      <c r="G334" s="231">
        <v>0</v>
      </c>
      <c r="H334" s="231">
        <v>0</v>
      </c>
      <c r="I334" s="231">
        <v>0</v>
      </c>
      <c r="J334" s="231">
        <v>0</v>
      </c>
      <c r="K334" s="231">
        <v>0</v>
      </c>
      <c r="L334" s="231">
        <v>0</v>
      </c>
      <c r="M334" s="231">
        <v>0</v>
      </c>
      <c r="N334" s="231">
        <v>0</v>
      </c>
      <c r="O334" s="231">
        <v>0</v>
      </c>
      <c r="P334" s="231">
        <f t="shared" si="55"/>
        <v>230100</v>
      </c>
    </row>
    <row r="335" spans="1:16" s="224" customFormat="1" ht="126" x14ac:dyDescent="0.2">
      <c r="A335" s="220"/>
      <c r="B335" s="220" t="s">
        <v>3996</v>
      </c>
      <c r="C335" s="220" t="s">
        <v>4001</v>
      </c>
      <c r="D335" s="335" t="s">
        <v>4002</v>
      </c>
      <c r="E335" s="230">
        <v>548800</v>
      </c>
      <c r="F335" s="227" t="s">
        <v>201</v>
      </c>
      <c r="G335" s="231">
        <v>0</v>
      </c>
      <c r="H335" s="231">
        <v>0</v>
      </c>
      <c r="I335" s="231">
        <v>0</v>
      </c>
      <c r="J335" s="231">
        <v>0</v>
      </c>
      <c r="K335" s="231">
        <v>0</v>
      </c>
      <c r="L335" s="231">
        <v>0</v>
      </c>
      <c r="M335" s="231">
        <v>0</v>
      </c>
      <c r="N335" s="231">
        <v>0</v>
      </c>
      <c r="O335" s="231">
        <v>0</v>
      </c>
      <c r="P335" s="231">
        <f t="shared" si="55"/>
        <v>548800</v>
      </c>
    </row>
    <row r="336" spans="1:16" s="224" customFormat="1" ht="105" x14ac:dyDescent="0.2">
      <c r="A336" s="220"/>
      <c r="B336" s="220" t="s">
        <v>3996</v>
      </c>
      <c r="C336" s="220" t="s">
        <v>4003</v>
      </c>
      <c r="D336" s="335" t="s">
        <v>4004</v>
      </c>
      <c r="E336" s="230">
        <v>548800</v>
      </c>
      <c r="F336" s="227" t="s">
        <v>201</v>
      </c>
      <c r="G336" s="231">
        <v>0</v>
      </c>
      <c r="H336" s="231">
        <v>0</v>
      </c>
      <c r="I336" s="231">
        <v>0</v>
      </c>
      <c r="J336" s="231">
        <v>0</v>
      </c>
      <c r="K336" s="231">
        <v>0</v>
      </c>
      <c r="L336" s="231">
        <v>0</v>
      </c>
      <c r="M336" s="231">
        <v>0</v>
      </c>
      <c r="N336" s="231">
        <v>0</v>
      </c>
      <c r="O336" s="231">
        <v>0</v>
      </c>
      <c r="P336" s="231">
        <f t="shared" si="55"/>
        <v>548800</v>
      </c>
    </row>
    <row r="337" spans="1:18" s="224" customFormat="1" ht="147" x14ac:dyDescent="0.2">
      <c r="A337" s="220"/>
      <c r="B337" s="220" t="s">
        <v>3996</v>
      </c>
      <c r="C337" s="220" t="s">
        <v>4005</v>
      </c>
      <c r="D337" s="335" t="s">
        <v>4006</v>
      </c>
      <c r="E337" s="230">
        <v>312000</v>
      </c>
      <c r="F337" s="227" t="s">
        <v>201</v>
      </c>
      <c r="G337" s="231">
        <v>0</v>
      </c>
      <c r="H337" s="231">
        <v>0</v>
      </c>
      <c r="I337" s="231">
        <v>0</v>
      </c>
      <c r="J337" s="231">
        <v>0</v>
      </c>
      <c r="K337" s="231">
        <v>0</v>
      </c>
      <c r="L337" s="231">
        <v>0</v>
      </c>
      <c r="M337" s="231">
        <v>0</v>
      </c>
      <c r="N337" s="231">
        <v>0</v>
      </c>
      <c r="O337" s="231">
        <v>0</v>
      </c>
      <c r="P337" s="231">
        <f t="shared" si="55"/>
        <v>312000</v>
      </c>
    </row>
    <row r="338" spans="1:18" s="229" customFormat="1" ht="105" x14ac:dyDescent="0.2">
      <c r="A338" s="225"/>
      <c r="B338" s="225" t="s">
        <v>4042</v>
      </c>
      <c r="C338" s="225" t="s">
        <v>4043</v>
      </c>
      <c r="D338" s="336" t="s">
        <v>4044</v>
      </c>
      <c r="E338" s="231">
        <v>120000</v>
      </c>
      <c r="F338" s="227" t="s">
        <v>201</v>
      </c>
      <c r="G338" s="231">
        <v>0</v>
      </c>
      <c r="H338" s="231">
        <v>0</v>
      </c>
      <c r="I338" s="231">
        <v>0</v>
      </c>
      <c r="J338" s="231">
        <v>0</v>
      </c>
      <c r="K338" s="231">
        <v>0</v>
      </c>
      <c r="L338" s="231">
        <v>0</v>
      </c>
      <c r="M338" s="231">
        <v>0</v>
      </c>
      <c r="N338" s="231">
        <v>0</v>
      </c>
      <c r="O338" s="231">
        <v>0</v>
      </c>
      <c r="P338" s="231">
        <f t="shared" si="55"/>
        <v>120000</v>
      </c>
    </row>
    <row r="339" spans="1:18" s="229" customFormat="1" ht="63" x14ac:dyDescent="0.2">
      <c r="A339" s="225"/>
      <c r="B339" s="225" t="s">
        <v>4042</v>
      </c>
      <c r="C339" s="225" t="s">
        <v>4045</v>
      </c>
      <c r="D339" s="336" t="s">
        <v>4046</v>
      </c>
      <c r="E339" s="231">
        <v>5000</v>
      </c>
      <c r="F339" s="227" t="s">
        <v>201</v>
      </c>
      <c r="G339" s="231">
        <v>0</v>
      </c>
      <c r="H339" s="231">
        <v>0</v>
      </c>
      <c r="I339" s="231">
        <v>0</v>
      </c>
      <c r="J339" s="231">
        <v>0</v>
      </c>
      <c r="K339" s="231">
        <v>0</v>
      </c>
      <c r="L339" s="231">
        <v>0</v>
      </c>
      <c r="M339" s="231">
        <v>0</v>
      </c>
      <c r="N339" s="231">
        <v>0</v>
      </c>
      <c r="O339" s="231">
        <v>0</v>
      </c>
      <c r="P339" s="231">
        <f t="shared" si="55"/>
        <v>5000</v>
      </c>
    </row>
    <row r="340" spans="1:18" s="229" customFormat="1" ht="63" x14ac:dyDescent="0.2">
      <c r="A340" s="225"/>
      <c r="B340" s="225" t="s">
        <v>4047</v>
      </c>
      <c r="C340" s="225" t="s">
        <v>4048</v>
      </c>
      <c r="D340" s="336" t="s">
        <v>4049</v>
      </c>
      <c r="E340" s="231">
        <v>125000</v>
      </c>
      <c r="F340" s="227" t="s">
        <v>201</v>
      </c>
      <c r="G340" s="231">
        <v>0</v>
      </c>
      <c r="H340" s="231">
        <v>0</v>
      </c>
      <c r="I340" s="231">
        <v>0</v>
      </c>
      <c r="J340" s="231">
        <v>0</v>
      </c>
      <c r="K340" s="231">
        <v>0</v>
      </c>
      <c r="L340" s="231">
        <v>0</v>
      </c>
      <c r="M340" s="231">
        <v>0</v>
      </c>
      <c r="N340" s="231">
        <v>0</v>
      </c>
      <c r="O340" s="231">
        <v>0</v>
      </c>
      <c r="P340" s="231">
        <f t="shared" si="55"/>
        <v>125000</v>
      </c>
    </row>
    <row r="341" spans="1:18" s="229" customFormat="1" ht="84" x14ac:dyDescent="0.2">
      <c r="A341" s="225"/>
      <c r="B341" s="225" t="s">
        <v>4071</v>
      </c>
      <c r="C341" s="225" t="s">
        <v>4072</v>
      </c>
      <c r="D341" s="336" t="s">
        <v>4073</v>
      </c>
      <c r="E341" s="231">
        <v>66300</v>
      </c>
      <c r="F341" s="227" t="s">
        <v>201</v>
      </c>
      <c r="G341" s="231">
        <v>0</v>
      </c>
      <c r="H341" s="231">
        <v>0</v>
      </c>
      <c r="I341" s="231"/>
      <c r="J341" s="231">
        <v>0</v>
      </c>
      <c r="K341" s="231"/>
      <c r="L341" s="231">
        <v>0</v>
      </c>
      <c r="M341" s="231"/>
      <c r="N341" s="231">
        <v>0</v>
      </c>
      <c r="O341" s="231">
        <v>0</v>
      </c>
      <c r="P341" s="231">
        <f t="shared" si="55"/>
        <v>66300</v>
      </c>
    </row>
    <row r="342" spans="1:18" s="229" customFormat="1" ht="63" x14ac:dyDescent="0.2">
      <c r="A342" s="225"/>
      <c r="B342" s="225" t="s">
        <v>4135</v>
      </c>
      <c r="C342" s="225" t="s">
        <v>4136</v>
      </c>
      <c r="D342" s="336" t="s">
        <v>4137</v>
      </c>
      <c r="E342" s="231">
        <v>125000</v>
      </c>
      <c r="F342" s="227" t="s">
        <v>201</v>
      </c>
      <c r="G342" s="231">
        <v>0</v>
      </c>
      <c r="H342" s="231">
        <v>0</v>
      </c>
      <c r="I342" s="231"/>
      <c r="J342" s="231">
        <v>0</v>
      </c>
      <c r="K342" s="231"/>
      <c r="L342" s="231">
        <v>0</v>
      </c>
      <c r="M342" s="231"/>
      <c r="N342" s="231">
        <v>0</v>
      </c>
      <c r="O342" s="231">
        <v>0</v>
      </c>
      <c r="P342" s="231">
        <f t="shared" si="55"/>
        <v>125000</v>
      </c>
    </row>
    <row r="343" spans="1:18" s="229" customFormat="1" ht="63" x14ac:dyDescent="0.2">
      <c r="A343" s="225"/>
      <c r="B343" s="225" t="s">
        <v>4215</v>
      </c>
      <c r="C343" s="225" t="s">
        <v>4216</v>
      </c>
      <c r="D343" s="336" t="s">
        <v>4217</v>
      </c>
      <c r="E343" s="231">
        <v>15000</v>
      </c>
      <c r="F343" s="227" t="s">
        <v>201</v>
      </c>
      <c r="G343" s="231">
        <v>0</v>
      </c>
      <c r="H343" s="231">
        <v>0</v>
      </c>
      <c r="I343" s="231">
        <v>0</v>
      </c>
      <c r="J343" s="231">
        <v>0</v>
      </c>
      <c r="K343" s="231">
        <v>0</v>
      </c>
      <c r="L343" s="231">
        <v>0</v>
      </c>
      <c r="M343" s="231">
        <v>0</v>
      </c>
      <c r="N343" s="231">
        <v>0</v>
      </c>
      <c r="O343" s="231">
        <v>0</v>
      </c>
      <c r="P343" s="231">
        <f t="shared" si="55"/>
        <v>15000</v>
      </c>
    </row>
    <row r="344" spans="1:18" s="229" customFormat="1" ht="105" x14ac:dyDescent="0.2">
      <c r="A344" s="225"/>
      <c r="B344" s="225" t="s">
        <v>4187</v>
      </c>
      <c r="C344" s="225" t="s">
        <v>4218</v>
      </c>
      <c r="D344" s="336" t="s">
        <v>4219</v>
      </c>
      <c r="E344" s="231">
        <v>187200</v>
      </c>
      <c r="F344" s="227" t="s">
        <v>201</v>
      </c>
      <c r="G344" s="231">
        <v>0</v>
      </c>
      <c r="H344" s="231">
        <v>0</v>
      </c>
      <c r="I344" s="231">
        <v>0</v>
      </c>
      <c r="J344" s="231">
        <v>0</v>
      </c>
      <c r="K344" s="231">
        <v>0</v>
      </c>
      <c r="L344" s="231">
        <v>0</v>
      </c>
      <c r="M344" s="231">
        <v>0</v>
      </c>
      <c r="N344" s="231">
        <v>0</v>
      </c>
      <c r="O344" s="231">
        <v>0</v>
      </c>
      <c r="P344" s="231">
        <f t="shared" si="55"/>
        <v>187200</v>
      </c>
    </row>
    <row r="345" spans="1:18" s="229" customFormat="1" ht="84" x14ac:dyDescent="0.2">
      <c r="A345" s="225"/>
      <c r="B345" s="225" t="s">
        <v>4220</v>
      </c>
      <c r="C345" s="225" t="s">
        <v>4221</v>
      </c>
      <c r="D345" s="336" t="s">
        <v>4222</v>
      </c>
      <c r="E345" s="231">
        <v>78000</v>
      </c>
      <c r="F345" s="227" t="s">
        <v>201</v>
      </c>
      <c r="G345" s="231">
        <v>0</v>
      </c>
      <c r="H345" s="231">
        <v>0</v>
      </c>
      <c r="I345" s="231">
        <v>0</v>
      </c>
      <c r="J345" s="231">
        <v>0</v>
      </c>
      <c r="K345" s="231">
        <v>0</v>
      </c>
      <c r="L345" s="231">
        <v>0</v>
      </c>
      <c r="M345" s="231">
        <v>0</v>
      </c>
      <c r="N345" s="231">
        <v>0</v>
      </c>
      <c r="O345" s="231">
        <v>0</v>
      </c>
      <c r="P345" s="231">
        <f t="shared" si="55"/>
        <v>78000</v>
      </c>
    </row>
    <row r="346" spans="1:18" s="229" customFormat="1" ht="147" x14ac:dyDescent="0.2">
      <c r="A346" s="225"/>
      <c r="B346" s="225" t="s">
        <v>4220</v>
      </c>
      <c r="C346" s="225" t="s">
        <v>4223</v>
      </c>
      <c r="D346" s="336" t="s">
        <v>4224</v>
      </c>
      <c r="E346" s="231">
        <v>34200</v>
      </c>
      <c r="F346" s="227" t="s">
        <v>201</v>
      </c>
      <c r="G346" s="231">
        <v>0</v>
      </c>
      <c r="H346" s="231">
        <v>0</v>
      </c>
      <c r="I346" s="231">
        <v>0</v>
      </c>
      <c r="J346" s="231">
        <v>0</v>
      </c>
      <c r="K346" s="231">
        <v>0</v>
      </c>
      <c r="L346" s="231">
        <v>0</v>
      </c>
      <c r="M346" s="231">
        <v>0</v>
      </c>
      <c r="N346" s="231">
        <v>0</v>
      </c>
      <c r="O346" s="231">
        <v>0</v>
      </c>
      <c r="P346" s="231">
        <f t="shared" si="55"/>
        <v>34200</v>
      </c>
    </row>
    <row r="347" spans="1:18" s="229" customFormat="1" ht="84" x14ac:dyDescent="0.2">
      <c r="A347" s="225"/>
      <c r="B347" s="225" t="s">
        <v>4153</v>
      </c>
      <c r="C347" s="225" t="s">
        <v>4225</v>
      </c>
      <c r="D347" s="336" t="s">
        <v>4226</v>
      </c>
      <c r="E347" s="720">
        <v>109400</v>
      </c>
      <c r="F347" s="227" t="s">
        <v>201</v>
      </c>
      <c r="G347" s="231">
        <v>0</v>
      </c>
      <c r="H347" s="231">
        <v>0</v>
      </c>
      <c r="I347" s="231">
        <v>0</v>
      </c>
      <c r="J347" s="231">
        <v>0</v>
      </c>
      <c r="K347" s="231">
        <v>0</v>
      </c>
      <c r="L347" s="231">
        <v>0</v>
      </c>
      <c r="M347" s="231">
        <v>0</v>
      </c>
      <c r="N347" s="231">
        <v>0</v>
      </c>
      <c r="O347" s="231">
        <v>0</v>
      </c>
      <c r="P347" s="231">
        <f t="shared" si="55"/>
        <v>109400</v>
      </c>
    </row>
    <row r="348" spans="1:18" s="229" customFormat="1" ht="84" x14ac:dyDescent="0.2">
      <c r="A348" s="225"/>
      <c r="B348" s="225" t="s">
        <v>4153</v>
      </c>
      <c r="C348" s="225" t="s">
        <v>4227</v>
      </c>
      <c r="D348" s="336" t="s">
        <v>4228</v>
      </c>
      <c r="E348" s="720">
        <v>7600</v>
      </c>
      <c r="F348" s="227" t="s">
        <v>201</v>
      </c>
      <c r="G348" s="231">
        <v>0</v>
      </c>
      <c r="H348" s="231">
        <v>0</v>
      </c>
      <c r="I348" s="231">
        <v>0</v>
      </c>
      <c r="J348" s="231">
        <v>0</v>
      </c>
      <c r="K348" s="231">
        <v>0</v>
      </c>
      <c r="L348" s="231">
        <v>0</v>
      </c>
      <c r="M348" s="231">
        <v>0</v>
      </c>
      <c r="N348" s="231">
        <v>0</v>
      </c>
      <c r="O348" s="231">
        <v>0</v>
      </c>
      <c r="P348" s="231">
        <f>+E348-O348</f>
        <v>7600</v>
      </c>
    </row>
    <row r="349" spans="1:18" s="718" customFormat="1" ht="84" x14ac:dyDescent="0.2">
      <c r="A349" s="712"/>
      <c r="B349" s="712" t="s">
        <v>4164</v>
      </c>
      <c r="C349" s="712" t="s">
        <v>4229</v>
      </c>
      <c r="D349" s="713" t="s">
        <v>4230</v>
      </c>
      <c r="E349" s="721">
        <v>94500</v>
      </c>
      <c r="F349" s="717" t="s">
        <v>201</v>
      </c>
      <c r="G349" s="714">
        <v>0</v>
      </c>
      <c r="H349" s="714">
        <v>0</v>
      </c>
      <c r="I349" s="714">
        <v>0</v>
      </c>
      <c r="J349" s="714">
        <v>0</v>
      </c>
      <c r="K349" s="714">
        <v>0</v>
      </c>
      <c r="L349" s="714">
        <v>0</v>
      </c>
      <c r="M349" s="714">
        <v>0</v>
      </c>
      <c r="N349" s="714">
        <v>0</v>
      </c>
      <c r="O349" s="714">
        <v>0</v>
      </c>
      <c r="P349" s="714">
        <f t="shared" si="55"/>
        <v>94500</v>
      </c>
      <c r="R349" s="718" t="s">
        <v>4167</v>
      </c>
    </row>
    <row r="350" spans="1:18" s="718" customFormat="1" ht="84" x14ac:dyDescent="0.2">
      <c r="A350" s="712"/>
      <c r="B350" s="712" t="s">
        <v>4164</v>
      </c>
      <c r="C350" s="712" t="s">
        <v>4239</v>
      </c>
      <c r="D350" s="713" t="s">
        <v>4240</v>
      </c>
      <c r="E350" s="721">
        <v>15000</v>
      </c>
      <c r="F350" s="717" t="s">
        <v>201</v>
      </c>
      <c r="G350" s="714">
        <v>0</v>
      </c>
      <c r="H350" s="714">
        <v>0</v>
      </c>
      <c r="I350" s="714">
        <v>0</v>
      </c>
      <c r="J350" s="714">
        <v>0</v>
      </c>
      <c r="K350" s="714">
        <v>0</v>
      </c>
      <c r="L350" s="714">
        <v>0</v>
      </c>
      <c r="M350" s="714">
        <v>0</v>
      </c>
      <c r="N350" s="714">
        <v>0</v>
      </c>
      <c r="O350" s="714">
        <v>0</v>
      </c>
      <c r="P350" s="714">
        <f t="shared" si="55"/>
        <v>15000</v>
      </c>
      <c r="R350" s="718" t="s">
        <v>4167</v>
      </c>
    </row>
    <row r="351" spans="1:18" s="688" customFormat="1" ht="21.75" x14ac:dyDescent="0.2">
      <c r="A351" s="869" t="s">
        <v>1875</v>
      </c>
      <c r="B351" s="869"/>
      <c r="C351" s="869"/>
      <c r="D351" s="869"/>
      <c r="E351" s="686">
        <f>SUM(E255:E350)</f>
        <v>17540036</v>
      </c>
      <c r="F351" s="686"/>
      <c r="G351" s="686">
        <f>SUM(G255:G350)</f>
        <v>0</v>
      </c>
      <c r="H351" s="686">
        <f>SUM(H255:H350)</f>
        <v>0</v>
      </c>
      <c r="I351" s="686"/>
      <c r="J351" s="686">
        <f>SUM(J255:J350)</f>
        <v>0</v>
      </c>
      <c r="K351" s="686"/>
      <c r="L351" s="686">
        <f>SUM(L255:L350)</f>
        <v>0</v>
      </c>
      <c r="M351" s="686"/>
      <c r="N351" s="686">
        <f>SUM(N255:N350)</f>
        <v>0</v>
      </c>
      <c r="O351" s="686">
        <f>SUM(O255:O350)</f>
        <v>0</v>
      </c>
      <c r="P351" s="686">
        <f>SUM(P255:P350)</f>
        <v>17540036</v>
      </c>
      <c r="Q351" s="687"/>
    </row>
    <row r="352" spans="1:18" s="707" customFormat="1" ht="22.5" thickBot="1" x14ac:dyDescent="0.5">
      <c r="A352" s="826" t="s">
        <v>596</v>
      </c>
      <c r="B352" s="827"/>
      <c r="C352" s="827"/>
      <c r="D352" s="828"/>
      <c r="E352" s="705">
        <f>SUM(E44+E61+E67+E96+E106+E112+E121+E137+E142+E159+E163+E179+E183+E187+E191+E196+E200+E204+E208+E212+E216+E220+E253+E351)</f>
        <v>205925253.72</v>
      </c>
      <c r="F352" s="705"/>
      <c r="G352" s="705">
        <f t="shared" ref="G352:P352" si="56">SUM(G44+G61+G67+G96+G106+G112+G121+G137+G142+G159+G163+G179+G183+G187+G191+G196+G200+G204+G208+G212+G216+G220+G253+G351)</f>
        <v>714349.92</v>
      </c>
      <c r="H352" s="705">
        <f t="shared" si="56"/>
        <v>958384.85</v>
      </c>
      <c r="I352" s="705"/>
      <c r="J352" s="705">
        <f t="shared" si="56"/>
        <v>756501.96499999997</v>
      </c>
      <c r="K352" s="705"/>
      <c r="L352" s="705">
        <f t="shared" si="56"/>
        <v>542695.97199999995</v>
      </c>
      <c r="M352" s="705"/>
      <c r="N352" s="705">
        <f t="shared" si="56"/>
        <v>373536.82899999997</v>
      </c>
      <c r="O352" s="705">
        <f t="shared" si="56"/>
        <v>1672734.7659999998</v>
      </c>
      <c r="P352" s="705">
        <f t="shared" si="56"/>
        <v>204252518.954</v>
      </c>
      <c r="Q352" s="706"/>
    </row>
    <row r="353" spans="1:20" s="498" customFormat="1" ht="21.75" thickTop="1" x14ac:dyDescent="0.45">
      <c r="A353" s="493"/>
      <c r="B353" s="493"/>
      <c r="C353" s="493"/>
      <c r="D353" s="398" t="s">
        <v>4231</v>
      </c>
      <c r="E353" s="399">
        <f>-4217393.96-2924084.26+145052.88+1326285.16+1672734.77+192382623.13+17540036</f>
        <v>205925253.72</v>
      </c>
      <c r="F353" s="494"/>
      <c r="G353" s="494"/>
      <c r="H353" s="495">
        <f>SUM(G352:H352)</f>
        <v>1672734.77</v>
      </c>
      <c r="I353" s="496"/>
      <c r="J353" s="495"/>
      <c r="K353" s="496"/>
      <c r="L353" s="495"/>
      <c r="M353" s="496"/>
      <c r="N353" s="495">
        <f>SUM(J352+L352+N352)</f>
        <v>1672734.7659999998</v>
      </c>
      <c r="O353" s="495">
        <v>1672734.77</v>
      </c>
      <c r="P353" s="495">
        <f>SUM(O352:P352)</f>
        <v>205925253.72</v>
      </c>
      <c r="Q353" s="497"/>
    </row>
    <row r="354" spans="1:20" s="499" customFormat="1" ht="18.75" x14ac:dyDescent="0.4">
      <c r="B354" s="722"/>
      <c r="C354" s="722"/>
      <c r="D354" s="501"/>
      <c r="E354" s="502">
        <f>SUM(E352-E353)</f>
        <v>0</v>
      </c>
      <c r="F354" s="502"/>
      <c r="G354" s="502"/>
      <c r="H354" s="502">
        <f>SUM(O352-H353)</f>
        <v>-4.0000001899898052E-3</v>
      </c>
      <c r="I354" s="503"/>
      <c r="J354" s="502"/>
      <c r="K354" s="503"/>
      <c r="L354" s="502"/>
      <c r="M354" s="503"/>
      <c r="N354" s="502">
        <f>SUM(O352-N353)</f>
        <v>0</v>
      </c>
      <c r="O354" s="502">
        <f>SUM(O352-O353)</f>
        <v>-4.0000001899898052E-3</v>
      </c>
      <c r="P354" s="502">
        <f>SUM(E352-P353)</f>
        <v>0</v>
      </c>
      <c r="Q354" s="504"/>
    </row>
    <row r="355" spans="1:20" s="46" customFormat="1" ht="21" x14ac:dyDescent="0.4">
      <c r="A355" s="723" t="s">
        <v>3319</v>
      </c>
      <c r="B355" s="723"/>
      <c r="C355" s="723"/>
      <c r="D355" s="357"/>
      <c r="E355" s="406"/>
      <c r="F355" s="406"/>
      <c r="G355" s="406"/>
      <c r="H355" s="505"/>
      <c r="I355" s="506"/>
      <c r="J355" s="505"/>
      <c r="K355" s="506"/>
      <c r="L355" s="505"/>
      <c r="M355" s="506"/>
      <c r="N355" s="505"/>
      <c r="O355" s="505"/>
      <c r="P355" s="505"/>
      <c r="Q355" s="86"/>
    </row>
    <row r="356" spans="1:20" s="46" customFormat="1" ht="21" x14ac:dyDescent="0.4">
      <c r="A356" s="723" t="s">
        <v>3321</v>
      </c>
      <c r="B356" s="723"/>
      <c r="C356" s="723"/>
      <c r="D356" s="357"/>
      <c r="E356" s="406"/>
      <c r="F356" s="406"/>
      <c r="G356" s="406"/>
      <c r="H356" s="406"/>
      <c r="I356" s="507"/>
      <c r="J356" s="406"/>
      <c r="K356" s="507"/>
      <c r="L356" s="406"/>
      <c r="M356" s="507"/>
      <c r="N356" s="406"/>
      <c r="O356" s="406"/>
      <c r="P356" s="406"/>
      <c r="Q356" s="86"/>
    </row>
    <row r="357" spans="1:20" s="46" customFormat="1" ht="18.75" x14ac:dyDescent="0.4">
      <c r="A357" s="356"/>
      <c r="B357" s="356" t="s">
        <v>3524</v>
      </c>
      <c r="D357" s="405"/>
      <c r="E357" s="354"/>
      <c r="F357" s="354"/>
      <c r="G357" s="354"/>
      <c r="H357" s="354"/>
      <c r="I357" s="507"/>
      <c r="J357" s="354"/>
      <c r="K357" s="507"/>
      <c r="L357" s="354"/>
      <c r="M357" s="507"/>
      <c r="N357" s="354"/>
      <c r="O357" s="354"/>
      <c r="P357" s="354"/>
    </row>
    <row r="358" spans="1:20" s="46" customFormat="1" ht="18.75" x14ac:dyDescent="0.4">
      <c r="A358" s="356"/>
      <c r="B358" s="356" t="s">
        <v>3525</v>
      </c>
      <c r="D358" s="405"/>
      <c r="E358" s="354"/>
      <c r="F358" s="354"/>
      <c r="G358" s="354"/>
      <c r="H358" s="354"/>
      <c r="I358" s="507"/>
      <c r="J358" s="354"/>
      <c r="K358" s="507"/>
      <c r="L358" s="354"/>
      <c r="M358" s="507"/>
      <c r="N358" s="354"/>
      <c r="O358" s="354"/>
      <c r="P358" s="354"/>
    </row>
    <row r="359" spans="1:20" s="46" customFormat="1" ht="18.75" x14ac:dyDescent="0.4">
      <c r="A359" s="409" t="s">
        <v>1213</v>
      </c>
      <c r="B359" s="356" t="s">
        <v>3526</v>
      </c>
      <c r="D359" s="405"/>
      <c r="I359" s="507"/>
      <c r="J359" s="354"/>
      <c r="K359" s="507"/>
      <c r="L359" s="354"/>
      <c r="M359" s="507"/>
      <c r="N359" s="354"/>
      <c r="O359" s="354"/>
      <c r="P359" s="354"/>
    </row>
    <row r="360" spans="1:20" s="46" customFormat="1" ht="18.75" x14ac:dyDescent="0.4">
      <c r="A360" s="356" t="s">
        <v>3527</v>
      </c>
      <c r="B360" s="356"/>
      <c r="D360" s="405"/>
      <c r="I360" s="507"/>
      <c r="J360" s="354"/>
      <c r="K360" s="507"/>
      <c r="L360" s="354"/>
      <c r="M360" s="507"/>
      <c r="N360" s="354"/>
      <c r="O360" s="354"/>
      <c r="P360" s="354"/>
    </row>
    <row r="361" spans="1:20" s="46" customFormat="1" ht="18.75" x14ac:dyDescent="0.4">
      <c r="A361" s="356" t="s">
        <v>3605</v>
      </c>
      <c r="B361" s="356"/>
      <c r="D361" s="405"/>
      <c r="I361" s="507"/>
      <c r="J361" s="354"/>
      <c r="K361" s="507"/>
      <c r="L361" s="354"/>
      <c r="M361" s="507"/>
      <c r="N361" s="354"/>
      <c r="O361" s="354"/>
      <c r="P361" s="354"/>
    </row>
    <row r="362" spans="1:20" s="46" customFormat="1" ht="18.75" x14ac:dyDescent="0.4">
      <c r="A362" s="409"/>
      <c r="B362" s="356"/>
      <c r="D362" s="405"/>
      <c r="I362" s="507"/>
      <c r="J362" s="354"/>
      <c r="K362" s="507"/>
      <c r="L362" s="354"/>
      <c r="M362" s="507"/>
      <c r="N362" s="354"/>
      <c r="O362" s="354"/>
      <c r="P362" s="354"/>
    </row>
    <row r="364" spans="1:20" ht="18" x14ac:dyDescent="0.4">
      <c r="A364" s="171" t="s">
        <v>4138</v>
      </c>
      <c r="B364" s="171"/>
      <c r="O364" s="508"/>
      <c r="Q364" s="508"/>
      <c r="R364" s="410"/>
      <c r="S364" s="410"/>
      <c r="T364" s="410"/>
    </row>
    <row r="365" spans="1:20" s="188" customFormat="1" ht="18" x14ac:dyDescent="0.4">
      <c r="A365" s="171" t="s">
        <v>4139</v>
      </c>
      <c r="B365" s="708"/>
      <c r="D365" s="724"/>
      <c r="E365" s="411"/>
      <c r="F365" s="411"/>
      <c r="G365" s="411"/>
      <c r="H365" s="411"/>
      <c r="I365" s="709"/>
      <c r="J365" s="411"/>
      <c r="K365" s="709"/>
      <c r="L365" s="411"/>
      <c r="M365" s="709"/>
      <c r="N365" s="411"/>
      <c r="O365" s="709"/>
      <c r="P365" s="411"/>
      <c r="Q365" s="709"/>
      <c r="R365" s="411"/>
      <c r="S365" s="411"/>
      <c r="T365" s="411"/>
    </row>
    <row r="366" spans="1:20" s="188" customFormat="1" ht="21" x14ac:dyDescent="0.4">
      <c r="A366" s="725" t="s">
        <v>4140</v>
      </c>
      <c r="D366" s="724"/>
      <c r="E366" s="710"/>
      <c r="F366" s="411"/>
      <c r="G366" s="411"/>
      <c r="H366" s="411"/>
      <c r="I366" s="709"/>
      <c r="J366" s="411"/>
      <c r="K366" s="709"/>
      <c r="L366" s="411"/>
      <c r="M366" s="709"/>
      <c r="N366" s="411"/>
      <c r="O366" s="709"/>
      <c r="P366" s="411"/>
      <c r="Q366" s="709"/>
      <c r="R366" s="411"/>
      <c r="S366" s="411"/>
      <c r="T366" s="411"/>
    </row>
  </sheetData>
  <mergeCells count="49">
    <mergeCell ref="A1:P1"/>
    <mergeCell ref="A2:P2"/>
    <mergeCell ref="A3:P3"/>
    <mergeCell ref="F4:N4"/>
    <mergeCell ref="O4:O7"/>
    <mergeCell ref="I5:N5"/>
    <mergeCell ref="P5:P7"/>
    <mergeCell ref="H5:H7"/>
    <mergeCell ref="I6:J7"/>
    <mergeCell ref="K6:L7"/>
    <mergeCell ref="A44:D44"/>
    <mergeCell ref="A61:D61"/>
    <mergeCell ref="A67:D67"/>
    <mergeCell ref="A96:D96"/>
    <mergeCell ref="M6:N7"/>
    <mergeCell ref="I9:J9"/>
    <mergeCell ref="K9:L9"/>
    <mergeCell ref="M9:N9"/>
    <mergeCell ref="I8:J8"/>
    <mergeCell ref="K8:L8"/>
    <mergeCell ref="M8:N8"/>
    <mergeCell ref="A4:B9"/>
    <mergeCell ref="C4:C9"/>
    <mergeCell ref="D4:D9"/>
    <mergeCell ref="E4:E8"/>
    <mergeCell ref="G5:G7"/>
    <mergeCell ref="A106:D106"/>
    <mergeCell ref="A112:D112"/>
    <mergeCell ref="A137:D137"/>
    <mergeCell ref="A142:D142"/>
    <mergeCell ref="A159:D159"/>
    <mergeCell ref="A121:D121"/>
    <mergeCell ref="A163:D163"/>
    <mergeCell ref="A179:D179"/>
    <mergeCell ref="A183:D183"/>
    <mergeCell ref="A187:D187"/>
    <mergeCell ref="A191:D191"/>
    <mergeCell ref="S255:S257"/>
    <mergeCell ref="S258:S261"/>
    <mergeCell ref="A196:D196"/>
    <mergeCell ref="A200:D200"/>
    <mergeCell ref="A204:D204"/>
    <mergeCell ref="A208:D208"/>
    <mergeCell ref="A212:D212"/>
    <mergeCell ref="A351:D351"/>
    <mergeCell ref="A352:D352"/>
    <mergeCell ref="A216:D216"/>
    <mergeCell ref="A220:D220"/>
    <mergeCell ref="A253:D253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G45"/>
  <sheetViews>
    <sheetView workbookViewId="0">
      <pane xSplit="1" ySplit="6" topLeftCell="AS31" activePane="bottomRight" state="frozen"/>
      <selection pane="topRight" activeCell="B1" sqref="B1"/>
      <selection pane="bottomLeft" activeCell="A7" sqref="A7"/>
      <selection pane="bottomRight" activeCell="AX39" sqref="AX39"/>
    </sheetView>
  </sheetViews>
  <sheetFormatPr defaultRowHeight="26.25" x14ac:dyDescent="0.55000000000000004"/>
  <cols>
    <col min="1" max="1" width="35" style="412" customWidth="1"/>
    <col min="2" max="2" width="9.125" style="416" customWidth="1"/>
    <col min="3" max="4" width="8.5" style="416" customWidth="1"/>
    <col min="5" max="5" width="9.5" style="416" customWidth="1"/>
    <col min="6" max="6" width="9.75" style="417" customWidth="1"/>
    <col min="7" max="8" width="8.5" style="417" customWidth="1"/>
    <col min="9" max="9" width="9.5" style="417" customWidth="1"/>
    <col min="10" max="10" width="9.75" style="413" customWidth="1"/>
    <col min="11" max="12" width="8.5" style="413" customWidth="1"/>
    <col min="13" max="13" width="9.5" style="413" customWidth="1"/>
    <col min="14" max="14" width="9.75" style="412" customWidth="1"/>
    <col min="15" max="16" width="8.5" style="412" customWidth="1"/>
    <col min="17" max="17" width="9.5" style="412" customWidth="1"/>
    <col min="18" max="18" width="9.75" style="413" bestFit="1" customWidth="1"/>
    <col min="19" max="20" width="8.5" style="413" customWidth="1"/>
    <col min="21" max="21" width="9.5" style="413" customWidth="1"/>
    <col min="22" max="22" width="9.75" style="413" customWidth="1"/>
    <col min="23" max="24" width="8.5" style="413" customWidth="1"/>
    <col min="25" max="25" width="9.5" style="413" customWidth="1"/>
    <col min="26" max="26" width="9.75" style="412" customWidth="1"/>
    <col min="27" max="28" width="8.5" style="412" customWidth="1"/>
    <col min="29" max="29" width="9.5" style="412" customWidth="1"/>
    <col min="30" max="30" width="9.125" style="413" customWidth="1"/>
    <col min="31" max="32" width="8.5" style="413" customWidth="1"/>
    <col min="33" max="33" width="9.5" style="413" customWidth="1"/>
    <col min="34" max="34" width="9.75" style="413" customWidth="1"/>
    <col min="35" max="36" width="8.5" style="413" customWidth="1"/>
    <col min="37" max="37" width="9.5" style="413" customWidth="1"/>
    <col min="38" max="38" width="10.5" style="412" customWidth="1"/>
    <col min="39" max="40" width="8.5" style="412" customWidth="1"/>
    <col min="41" max="41" width="9.5" style="412" customWidth="1"/>
    <col min="42" max="42" width="9.75" style="413" customWidth="1"/>
    <col min="43" max="44" width="8.5" style="413" customWidth="1"/>
    <col min="45" max="45" width="9.5" style="413" customWidth="1"/>
    <col min="46" max="46" width="10.5" style="413" bestFit="1" customWidth="1"/>
    <col min="47" max="48" width="8.5" style="413" customWidth="1"/>
    <col min="49" max="49" width="9.5" style="413" customWidth="1"/>
    <col min="50" max="50" width="11.125" style="415" bestFit="1" customWidth="1"/>
    <col min="51" max="51" width="10.375" style="415" bestFit="1" customWidth="1"/>
    <col min="52" max="52" width="9.375" style="415" bestFit="1" customWidth="1"/>
    <col min="53" max="53" width="10.375" style="415" bestFit="1" customWidth="1"/>
    <col min="54" max="54" width="10.375" style="415" customWidth="1"/>
    <col min="55" max="55" width="11.125" style="414" bestFit="1" customWidth="1"/>
    <col min="56" max="57" width="2.875" style="412" customWidth="1"/>
    <col min="58" max="58" width="8.625" style="412" bestFit="1" customWidth="1"/>
    <col min="59" max="59" width="9" style="367"/>
    <col min="60" max="256" width="9" style="412"/>
    <col min="257" max="257" width="35" style="412" customWidth="1"/>
    <col min="258" max="258" width="9.125" style="412" customWidth="1"/>
    <col min="259" max="260" width="8.5" style="412" customWidth="1"/>
    <col min="261" max="261" width="9.5" style="412" customWidth="1"/>
    <col min="262" max="262" width="9.75" style="412" customWidth="1"/>
    <col min="263" max="264" width="8.5" style="412" customWidth="1"/>
    <col min="265" max="265" width="9.5" style="412" customWidth="1"/>
    <col min="266" max="266" width="9.75" style="412" customWidth="1"/>
    <col min="267" max="268" width="8.5" style="412" customWidth="1"/>
    <col min="269" max="269" width="9.5" style="412" customWidth="1"/>
    <col min="270" max="270" width="9.75" style="412" customWidth="1"/>
    <col min="271" max="272" width="8.5" style="412" customWidth="1"/>
    <col min="273" max="273" width="9.5" style="412" customWidth="1"/>
    <col min="274" max="274" width="9.75" style="412" bestFit="1" customWidth="1"/>
    <col min="275" max="276" width="8.5" style="412" customWidth="1"/>
    <col min="277" max="277" width="9.5" style="412" customWidth="1"/>
    <col min="278" max="278" width="9.75" style="412" customWidth="1"/>
    <col min="279" max="280" width="8.5" style="412" customWidth="1"/>
    <col min="281" max="281" width="9.5" style="412" customWidth="1"/>
    <col min="282" max="282" width="9.75" style="412" customWidth="1"/>
    <col min="283" max="284" width="8.5" style="412" customWidth="1"/>
    <col min="285" max="285" width="9.5" style="412" customWidth="1"/>
    <col min="286" max="286" width="9.125" style="412" customWidth="1"/>
    <col min="287" max="288" width="8.5" style="412" customWidth="1"/>
    <col min="289" max="289" width="9.5" style="412" customWidth="1"/>
    <col min="290" max="290" width="9.75" style="412" customWidth="1"/>
    <col min="291" max="292" width="8.5" style="412" customWidth="1"/>
    <col min="293" max="293" width="9.5" style="412" customWidth="1"/>
    <col min="294" max="294" width="10.5" style="412" customWidth="1"/>
    <col min="295" max="296" width="8.5" style="412" customWidth="1"/>
    <col min="297" max="297" width="9.5" style="412" customWidth="1"/>
    <col min="298" max="298" width="9.75" style="412" customWidth="1"/>
    <col min="299" max="300" width="8.5" style="412" customWidth="1"/>
    <col min="301" max="301" width="9.5" style="412" customWidth="1"/>
    <col min="302" max="302" width="10.5" style="412" bestFit="1" customWidth="1"/>
    <col min="303" max="304" width="8.5" style="412" customWidth="1"/>
    <col min="305" max="305" width="9.5" style="412" customWidth="1"/>
    <col min="306" max="306" width="11.125" style="412" bestFit="1" customWidth="1"/>
    <col min="307" max="307" width="10.375" style="412" bestFit="1" customWidth="1"/>
    <col min="308" max="308" width="9.375" style="412" bestFit="1" customWidth="1"/>
    <col min="309" max="309" width="10.375" style="412" bestFit="1" customWidth="1"/>
    <col min="310" max="310" width="10.375" style="412" customWidth="1"/>
    <col min="311" max="311" width="11.125" style="412" bestFit="1" customWidth="1"/>
    <col min="312" max="313" width="2.875" style="412" customWidth="1"/>
    <col min="314" max="314" width="8.625" style="412" bestFit="1" customWidth="1"/>
    <col min="315" max="512" width="9" style="412"/>
    <col min="513" max="513" width="35" style="412" customWidth="1"/>
    <col min="514" max="514" width="9.125" style="412" customWidth="1"/>
    <col min="515" max="516" width="8.5" style="412" customWidth="1"/>
    <col min="517" max="517" width="9.5" style="412" customWidth="1"/>
    <col min="518" max="518" width="9.75" style="412" customWidth="1"/>
    <col min="519" max="520" width="8.5" style="412" customWidth="1"/>
    <col min="521" max="521" width="9.5" style="412" customWidth="1"/>
    <col min="522" max="522" width="9.75" style="412" customWidth="1"/>
    <col min="523" max="524" width="8.5" style="412" customWidth="1"/>
    <col min="525" max="525" width="9.5" style="412" customWidth="1"/>
    <col min="526" max="526" width="9.75" style="412" customWidth="1"/>
    <col min="527" max="528" width="8.5" style="412" customWidth="1"/>
    <col min="529" max="529" width="9.5" style="412" customWidth="1"/>
    <col min="530" max="530" width="9.75" style="412" bestFit="1" customWidth="1"/>
    <col min="531" max="532" width="8.5" style="412" customWidth="1"/>
    <col min="533" max="533" width="9.5" style="412" customWidth="1"/>
    <col min="534" max="534" width="9.75" style="412" customWidth="1"/>
    <col min="535" max="536" width="8.5" style="412" customWidth="1"/>
    <col min="537" max="537" width="9.5" style="412" customWidth="1"/>
    <col min="538" max="538" width="9.75" style="412" customWidth="1"/>
    <col min="539" max="540" width="8.5" style="412" customWidth="1"/>
    <col min="541" max="541" width="9.5" style="412" customWidth="1"/>
    <col min="542" max="542" width="9.125" style="412" customWidth="1"/>
    <col min="543" max="544" width="8.5" style="412" customWidth="1"/>
    <col min="545" max="545" width="9.5" style="412" customWidth="1"/>
    <col min="546" max="546" width="9.75" style="412" customWidth="1"/>
    <col min="547" max="548" width="8.5" style="412" customWidth="1"/>
    <col min="549" max="549" width="9.5" style="412" customWidth="1"/>
    <col min="550" max="550" width="10.5" style="412" customWidth="1"/>
    <col min="551" max="552" width="8.5" style="412" customWidth="1"/>
    <col min="553" max="553" width="9.5" style="412" customWidth="1"/>
    <col min="554" max="554" width="9.75" style="412" customWidth="1"/>
    <col min="555" max="556" width="8.5" style="412" customWidth="1"/>
    <col min="557" max="557" width="9.5" style="412" customWidth="1"/>
    <col min="558" max="558" width="10.5" style="412" bestFit="1" customWidth="1"/>
    <col min="559" max="560" width="8.5" style="412" customWidth="1"/>
    <col min="561" max="561" width="9.5" style="412" customWidth="1"/>
    <col min="562" max="562" width="11.125" style="412" bestFit="1" customWidth="1"/>
    <col min="563" max="563" width="10.375" style="412" bestFit="1" customWidth="1"/>
    <col min="564" max="564" width="9.375" style="412" bestFit="1" customWidth="1"/>
    <col min="565" max="565" width="10.375" style="412" bestFit="1" customWidth="1"/>
    <col min="566" max="566" width="10.375" style="412" customWidth="1"/>
    <col min="567" max="567" width="11.125" style="412" bestFit="1" customWidth="1"/>
    <col min="568" max="569" width="2.875" style="412" customWidth="1"/>
    <col min="570" max="570" width="8.625" style="412" bestFit="1" customWidth="1"/>
    <col min="571" max="768" width="9" style="412"/>
    <col min="769" max="769" width="35" style="412" customWidth="1"/>
    <col min="770" max="770" width="9.125" style="412" customWidth="1"/>
    <col min="771" max="772" width="8.5" style="412" customWidth="1"/>
    <col min="773" max="773" width="9.5" style="412" customWidth="1"/>
    <col min="774" max="774" width="9.75" style="412" customWidth="1"/>
    <col min="775" max="776" width="8.5" style="412" customWidth="1"/>
    <col min="777" max="777" width="9.5" style="412" customWidth="1"/>
    <col min="778" max="778" width="9.75" style="412" customWidth="1"/>
    <col min="779" max="780" width="8.5" style="412" customWidth="1"/>
    <col min="781" max="781" width="9.5" style="412" customWidth="1"/>
    <col min="782" max="782" width="9.75" style="412" customWidth="1"/>
    <col min="783" max="784" width="8.5" style="412" customWidth="1"/>
    <col min="785" max="785" width="9.5" style="412" customWidth="1"/>
    <col min="786" max="786" width="9.75" style="412" bestFit="1" customWidth="1"/>
    <col min="787" max="788" width="8.5" style="412" customWidth="1"/>
    <col min="789" max="789" width="9.5" style="412" customWidth="1"/>
    <col min="790" max="790" width="9.75" style="412" customWidth="1"/>
    <col min="791" max="792" width="8.5" style="412" customWidth="1"/>
    <col min="793" max="793" width="9.5" style="412" customWidth="1"/>
    <col min="794" max="794" width="9.75" style="412" customWidth="1"/>
    <col min="795" max="796" width="8.5" style="412" customWidth="1"/>
    <col min="797" max="797" width="9.5" style="412" customWidth="1"/>
    <col min="798" max="798" width="9.125" style="412" customWidth="1"/>
    <col min="799" max="800" width="8.5" style="412" customWidth="1"/>
    <col min="801" max="801" width="9.5" style="412" customWidth="1"/>
    <col min="802" max="802" width="9.75" style="412" customWidth="1"/>
    <col min="803" max="804" width="8.5" style="412" customWidth="1"/>
    <col min="805" max="805" width="9.5" style="412" customWidth="1"/>
    <col min="806" max="806" width="10.5" style="412" customWidth="1"/>
    <col min="807" max="808" width="8.5" style="412" customWidth="1"/>
    <col min="809" max="809" width="9.5" style="412" customWidth="1"/>
    <col min="810" max="810" width="9.75" style="412" customWidth="1"/>
    <col min="811" max="812" width="8.5" style="412" customWidth="1"/>
    <col min="813" max="813" width="9.5" style="412" customWidth="1"/>
    <col min="814" max="814" width="10.5" style="412" bestFit="1" customWidth="1"/>
    <col min="815" max="816" width="8.5" style="412" customWidth="1"/>
    <col min="817" max="817" width="9.5" style="412" customWidth="1"/>
    <col min="818" max="818" width="11.125" style="412" bestFit="1" customWidth="1"/>
    <col min="819" max="819" width="10.375" style="412" bestFit="1" customWidth="1"/>
    <col min="820" max="820" width="9.375" style="412" bestFit="1" customWidth="1"/>
    <col min="821" max="821" width="10.375" style="412" bestFit="1" customWidth="1"/>
    <col min="822" max="822" width="10.375" style="412" customWidth="1"/>
    <col min="823" max="823" width="11.125" style="412" bestFit="1" customWidth="1"/>
    <col min="824" max="825" width="2.875" style="412" customWidth="1"/>
    <col min="826" max="826" width="8.625" style="412" bestFit="1" customWidth="1"/>
    <col min="827" max="1024" width="9" style="412"/>
    <col min="1025" max="1025" width="35" style="412" customWidth="1"/>
    <col min="1026" max="1026" width="9.125" style="412" customWidth="1"/>
    <col min="1027" max="1028" width="8.5" style="412" customWidth="1"/>
    <col min="1029" max="1029" width="9.5" style="412" customWidth="1"/>
    <col min="1030" max="1030" width="9.75" style="412" customWidth="1"/>
    <col min="1031" max="1032" width="8.5" style="412" customWidth="1"/>
    <col min="1033" max="1033" width="9.5" style="412" customWidth="1"/>
    <col min="1034" max="1034" width="9.75" style="412" customWidth="1"/>
    <col min="1035" max="1036" width="8.5" style="412" customWidth="1"/>
    <col min="1037" max="1037" width="9.5" style="412" customWidth="1"/>
    <col min="1038" max="1038" width="9.75" style="412" customWidth="1"/>
    <col min="1039" max="1040" width="8.5" style="412" customWidth="1"/>
    <col min="1041" max="1041" width="9.5" style="412" customWidth="1"/>
    <col min="1042" max="1042" width="9.75" style="412" bestFit="1" customWidth="1"/>
    <col min="1043" max="1044" width="8.5" style="412" customWidth="1"/>
    <col min="1045" max="1045" width="9.5" style="412" customWidth="1"/>
    <col min="1046" max="1046" width="9.75" style="412" customWidth="1"/>
    <col min="1047" max="1048" width="8.5" style="412" customWidth="1"/>
    <col min="1049" max="1049" width="9.5" style="412" customWidth="1"/>
    <col min="1050" max="1050" width="9.75" style="412" customWidth="1"/>
    <col min="1051" max="1052" width="8.5" style="412" customWidth="1"/>
    <col min="1053" max="1053" width="9.5" style="412" customWidth="1"/>
    <col min="1054" max="1054" width="9.125" style="412" customWidth="1"/>
    <col min="1055" max="1056" width="8.5" style="412" customWidth="1"/>
    <col min="1057" max="1057" width="9.5" style="412" customWidth="1"/>
    <col min="1058" max="1058" width="9.75" style="412" customWidth="1"/>
    <col min="1059" max="1060" width="8.5" style="412" customWidth="1"/>
    <col min="1061" max="1061" width="9.5" style="412" customWidth="1"/>
    <col min="1062" max="1062" width="10.5" style="412" customWidth="1"/>
    <col min="1063" max="1064" width="8.5" style="412" customWidth="1"/>
    <col min="1065" max="1065" width="9.5" style="412" customWidth="1"/>
    <col min="1066" max="1066" width="9.75" style="412" customWidth="1"/>
    <col min="1067" max="1068" width="8.5" style="412" customWidth="1"/>
    <col min="1069" max="1069" width="9.5" style="412" customWidth="1"/>
    <col min="1070" max="1070" width="10.5" style="412" bestFit="1" customWidth="1"/>
    <col min="1071" max="1072" width="8.5" style="412" customWidth="1"/>
    <col min="1073" max="1073" width="9.5" style="412" customWidth="1"/>
    <col min="1074" max="1074" width="11.125" style="412" bestFit="1" customWidth="1"/>
    <col min="1075" max="1075" width="10.375" style="412" bestFit="1" customWidth="1"/>
    <col min="1076" max="1076" width="9.375" style="412" bestFit="1" customWidth="1"/>
    <col min="1077" max="1077" width="10.375" style="412" bestFit="1" customWidth="1"/>
    <col min="1078" max="1078" width="10.375" style="412" customWidth="1"/>
    <col min="1079" max="1079" width="11.125" style="412" bestFit="1" customWidth="1"/>
    <col min="1080" max="1081" width="2.875" style="412" customWidth="1"/>
    <col min="1082" max="1082" width="8.625" style="412" bestFit="1" customWidth="1"/>
    <col min="1083" max="1280" width="9" style="412"/>
    <col min="1281" max="1281" width="35" style="412" customWidth="1"/>
    <col min="1282" max="1282" width="9.125" style="412" customWidth="1"/>
    <col min="1283" max="1284" width="8.5" style="412" customWidth="1"/>
    <col min="1285" max="1285" width="9.5" style="412" customWidth="1"/>
    <col min="1286" max="1286" width="9.75" style="412" customWidth="1"/>
    <col min="1287" max="1288" width="8.5" style="412" customWidth="1"/>
    <col min="1289" max="1289" width="9.5" style="412" customWidth="1"/>
    <col min="1290" max="1290" width="9.75" style="412" customWidth="1"/>
    <col min="1291" max="1292" width="8.5" style="412" customWidth="1"/>
    <col min="1293" max="1293" width="9.5" style="412" customWidth="1"/>
    <col min="1294" max="1294" width="9.75" style="412" customWidth="1"/>
    <col min="1295" max="1296" width="8.5" style="412" customWidth="1"/>
    <col min="1297" max="1297" width="9.5" style="412" customWidth="1"/>
    <col min="1298" max="1298" width="9.75" style="412" bestFit="1" customWidth="1"/>
    <col min="1299" max="1300" width="8.5" style="412" customWidth="1"/>
    <col min="1301" max="1301" width="9.5" style="412" customWidth="1"/>
    <col min="1302" max="1302" width="9.75" style="412" customWidth="1"/>
    <col min="1303" max="1304" width="8.5" style="412" customWidth="1"/>
    <col min="1305" max="1305" width="9.5" style="412" customWidth="1"/>
    <col min="1306" max="1306" width="9.75" style="412" customWidth="1"/>
    <col min="1307" max="1308" width="8.5" style="412" customWidth="1"/>
    <col min="1309" max="1309" width="9.5" style="412" customWidth="1"/>
    <col min="1310" max="1310" width="9.125" style="412" customWidth="1"/>
    <col min="1311" max="1312" width="8.5" style="412" customWidth="1"/>
    <col min="1313" max="1313" width="9.5" style="412" customWidth="1"/>
    <col min="1314" max="1314" width="9.75" style="412" customWidth="1"/>
    <col min="1315" max="1316" width="8.5" style="412" customWidth="1"/>
    <col min="1317" max="1317" width="9.5" style="412" customWidth="1"/>
    <col min="1318" max="1318" width="10.5" style="412" customWidth="1"/>
    <col min="1319" max="1320" width="8.5" style="412" customWidth="1"/>
    <col min="1321" max="1321" width="9.5" style="412" customWidth="1"/>
    <col min="1322" max="1322" width="9.75" style="412" customWidth="1"/>
    <col min="1323" max="1324" width="8.5" style="412" customWidth="1"/>
    <col min="1325" max="1325" width="9.5" style="412" customWidth="1"/>
    <col min="1326" max="1326" width="10.5" style="412" bestFit="1" customWidth="1"/>
    <col min="1327" max="1328" width="8.5" style="412" customWidth="1"/>
    <col min="1329" max="1329" width="9.5" style="412" customWidth="1"/>
    <col min="1330" max="1330" width="11.125" style="412" bestFit="1" customWidth="1"/>
    <col min="1331" max="1331" width="10.375" style="412" bestFit="1" customWidth="1"/>
    <col min="1332" max="1332" width="9.375" style="412" bestFit="1" customWidth="1"/>
    <col min="1333" max="1333" width="10.375" style="412" bestFit="1" customWidth="1"/>
    <col min="1334" max="1334" width="10.375" style="412" customWidth="1"/>
    <col min="1335" max="1335" width="11.125" style="412" bestFit="1" customWidth="1"/>
    <col min="1336" max="1337" width="2.875" style="412" customWidth="1"/>
    <col min="1338" max="1338" width="8.625" style="412" bestFit="1" customWidth="1"/>
    <col min="1339" max="1536" width="9" style="412"/>
    <col min="1537" max="1537" width="35" style="412" customWidth="1"/>
    <col min="1538" max="1538" width="9.125" style="412" customWidth="1"/>
    <col min="1539" max="1540" width="8.5" style="412" customWidth="1"/>
    <col min="1541" max="1541" width="9.5" style="412" customWidth="1"/>
    <col min="1542" max="1542" width="9.75" style="412" customWidth="1"/>
    <col min="1543" max="1544" width="8.5" style="412" customWidth="1"/>
    <col min="1545" max="1545" width="9.5" style="412" customWidth="1"/>
    <col min="1546" max="1546" width="9.75" style="412" customWidth="1"/>
    <col min="1547" max="1548" width="8.5" style="412" customWidth="1"/>
    <col min="1549" max="1549" width="9.5" style="412" customWidth="1"/>
    <col min="1550" max="1550" width="9.75" style="412" customWidth="1"/>
    <col min="1551" max="1552" width="8.5" style="412" customWidth="1"/>
    <col min="1553" max="1553" width="9.5" style="412" customWidth="1"/>
    <col min="1554" max="1554" width="9.75" style="412" bestFit="1" customWidth="1"/>
    <col min="1555" max="1556" width="8.5" style="412" customWidth="1"/>
    <col min="1557" max="1557" width="9.5" style="412" customWidth="1"/>
    <col min="1558" max="1558" width="9.75" style="412" customWidth="1"/>
    <col min="1559" max="1560" width="8.5" style="412" customWidth="1"/>
    <col min="1561" max="1561" width="9.5" style="412" customWidth="1"/>
    <col min="1562" max="1562" width="9.75" style="412" customWidth="1"/>
    <col min="1563" max="1564" width="8.5" style="412" customWidth="1"/>
    <col min="1565" max="1565" width="9.5" style="412" customWidth="1"/>
    <col min="1566" max="1566" width="9.125" style="412" customWidth="1"/>
    <col min="1567" max="1568" width="8.5" style="412" customWidth="1"/>
    <col min="1569" max="1569" width="9.5" style="412" customWidth="1"/>
    <col min="1570" max="1570" width="9.75" style="412" customWidth="1"/>
    <col min="1571" max="1572" width="8.5" style="412" customWidth="1"/>
    <col min="1573" max="1573" width="9.5" style="412" customWidth="1"/>
    <col min="1574" max="1574" width="10.5" style="412" customWidth="1"/>
    <col min="1575" max="1576" width="8.5" style="412" customWidth="1"/>
    <col min="1577" max="1577" width="9.5" style="412" customWidth="1"/>
    <col min="1578" max="1578" width="9.75" style="412" customWidth="1"/>
    <col min="1579" max="1580" width="8.5" style="412" customWidth="1"/>
    <col min="1581" max="1581" width="9.5" style="412" customWidth="1"/>
    <col min="1582" max="1582" width="10.5" style="412" bestFit="1" customWidth="1"/>
    <col min="1583" max="1584" width="8.5" style="412" customWidth="1"/>
    <col min="1585" max="1585" width="9.5" style="412" customWidth="1"/>
    <col min="1586" max="1586" width="11.125" style="412" bestFit="1" customWidth="1"/>
    <col min="1587" max="1587" width="10.375" style="412" bestFit="1" customWidth="1"/>
    <col min="1588" max="1588" width="9.375" style="412" bestFit="1" customWidth="1"/>
    <col min="1589" max="1589" width="10.375" style="412" bestFit="1" customWidth="1"/>
    <col min="1590" max="1590" width="10.375" style="412" customWidth="1"/>
    <col min="1591" max="1591" width="11.125" style="412" bestFit="1" customWidth="1"/>
    <col min="1592" max="1593" width="2.875" style="412" customWidth="1"/>
    <col min="1594" max="1594" width="8.625" style="412" bestFit="1" customWidth="1"/>
    <col min="1595" max="1792" width="9" style="412"/>
    <col min="1793" max="1793" width="35" style="412" customWidth="1"/>
    <col min="1794" max="1794" width="9.125" style="412" customWidth="1"/>
    <col min="1795" max="1796" width="8.5" style="412" customWidth="1"/>
    <col min="1797" max="1797" width="9.5" style="412" customWidth="1"/>
    <col min="1798" max="1798" width="9.75" style="412" customWidth="1"/>
    <col min="1799" max="1800" width="8.5" style="412" customWidth="1"/>
    <col min="1801" max="1801" width="9.5" style="412" customWidth="1"/>
    <col min="1802" max="1802" width="9.75" style="412" customWidth="1"/>
    <col min="1803" max="1804" width="8.5" style="412" customWidth="1"/>
    <col min="1805" max="1805" width="9.5" style="412" customWidth="1"/>
    <col min="1806" max="1806" width="9.75" style="412" customWidth="1"/>
    <col min="1807" max="1808" width="8.5" style="412" customWidth="1"/>
    <col min="1809" max="1809" width="9.5" style="412" customWidth="1"/>
    <col min="1810" max="1810" width="9.75" style="412" bestFit="1" customWidth="1"/>
    <col min="1811" max="1812" width="8.5" style="412" customWidth="1"/>
    <col min="1813" max="1813" width="9.5" style="412" customWidth="1"/>
    <col min="1814" max="1814" width="9.75" style="412" customWidth="1"/>
    <col min="1815" max="1816" width="8.5" style="412" customWidth="1"/>
    <col min="1817" max="1817" width="9.5" style="412" customWidth="1"/>
    <col min="1818" max="1818" width="9.75" style="412" customWidth="1"/>
    <col min="1819" max="1820" width="8.5" style="412" customWidth="1"/>
    <col min="1821" max="1821" width="9.5" style="412" customWidth="1"/>
    <col min="1822" max="1822" width="9.125" style="412" customWidth="1"/>
    <col min="1823" max="1824" width="8.5" style="412" customWidth="1"/>
    <col min="1825" max="1825" width="9.5" style="412" customWidth="1"/>
    <col min="1826" max="1826" width="9.75" style="412" customWidth="1"/>
    <col min="1827" max="1828" width="8.5" style="412" customWidth="1"/>
    <col min="1829" max="1829" width="9.5" style="412" customWidth="1"/>
    <col min="1830" max="1830" width="10.5" style="412" customWidth="1"/>
    <col min="1831" max="1832" width="8.5" style="412" customWidth="1"/>
    <col min="1833" max="1833" width="9.5" style="412" customWidth="1"/>
    <col min="1834" max="1834" width="9.75" style="412" customWidth="1"/>
    <col min="1835" max="1836" width="8.5" style="412" customWidth="1"/>
    <col min="1837" max="1837" width="9.5" style="412" customWidth="1"/>
    <col min="1838" max="1838" width="10.5" style="412" bestFit="1" customWidth="1"/>
    <col min="1839" max="1840" width="8.5" style="412" customWidth="1"/>
    <col min="1841" max="1841" width="9.5" style="412" customWidth="1"/>
    <col min="1842" max="1842" width="11.125" style="412" bestFit="1" customWidth="1"/>
    <col min="1843" max="1843" width="10.375" style="412" bestFit="1" customWidth="1"/>
    <col min="1844" max="1844" width="9.375" style="412" bestFit="1" customWidth="1"/>
    <col min="1845" max="1845" width="10.375" style="412" bestFit="1" customWidth="1"/>
    <col min="1846" max="1846" width="10.375" style="412" customWidth="1"/>
    <col min="1847" max="1847" width="11.125" style="412" bestFit="1" customWidth="1"/>
    <col min="1848" max="1849" width="2.875" style="412" customWidth="1"/>
    <col min="1850" max="1850" width="8.625" style="412" bestFit="1" customWidth="1"/>
    <col min="1851" max="2048" width="9" style="412"/>
    <col min="2049" max="2049" width="35" style="412" customWidth="1"/>
    <col min="2050" max="2050" width="9.125" style="412" customWidth="1"/>
    <col min="2051" max="2052" width="8.5" style="412" customWidth="1"/>
    <col min="2053" max="2053" width="9.5" style="412" customWidth="1"/>
    <col min="2054" max="2054" width="9.75" style="412" customWidth="1"/>
    <col min="2055" max="2056" width="8.5" style="412" customWidth="1"/>
    <col min="2057" max="2057" width="9.5" style="412" customWidth="1"/>
    <col min="2058" max="2058" width="9.75" style="412" customWidth="1"/>
    <col min="2059" max="2060" width="8.5" style="412" customWidth="1"/>
    <col min="2061" max="2061" width="9.5" style="412" customWidth="1"/>
    <col min="2062" max="2062" width="9.75" style="412" customWidth="1"/>
    <col min="2063" max="2064" width="8.5" style="412" customWidth="1"/>
    <col min="2065" max="2065" width="9.5" style="412" customWidth="1"/>
    <col min="2066" max="2066" width="9.75" style="412" bestFit="1" customWidth="1"/>
    <col min="2067" max="2068" width="8.5" style="412" customWidth="1"/>
    <col min="2069" max="2069" width="9.5" style="412" customWidth="1"/>
    <col min="2070" max="2070" width="9.75" style="412" customWidth="1"/>
    <col min="2071" max="2072" width="8.5" style="412" customWidth="1"/>
    <col min="2073" max="2073" width="9.5" style="412" customWidth="1"/>
    <col min="2074" max="2074" width="9.75" style="412" customWidth="1"/>
    <col min="2075" max="2076" width="8.5" style="412" customWidth="1"/>
    <col min="2077" max="2077" width="9.5" style="412" customWidth="1"/>
    <col min="2078" max="2078" width="9.125" style="412" customWidth="1"/>
    <col min="2079" max="2080" width="8.5" style="412" customWidth="1"/>
    <col min="2081" max="2081" width="9.5" style="412" customWidth="1"/>
    <col min="2082" max="2082" width="9.75" style="412" customWidth="1"/>
    <col min="2083" max="2084" width="8.5" style="412" customWidth="1"/>
    <col min="2085" max="2085" width="9.5" style="412" customWidth="1"/>
    <col min="2086" max="2086" width="10.5" style="412" customWidth="1"/>
    <col min="2087" max="2088" width="8.5" style="412" customWidth="1"/>
    <col min="2089" max="2089" width="9.5" style="412" customWidth="1"/>
    <col min="2090" max="2090" width="9.75" style="412" customWidth="1"/>
    <col min="2091" max="2092" width="8.5" style="412" customWidth="1"/>
    <col min="2093" max="2093" width="9.5" style="412" customWidth="1"/>
    <col min="2094" max="2094" width="10.5" style="412" bestFit="1" customWidth="1"/>
    <col min="2095" max="2096" width="8.5" style="412" customWidth="1"/>
    <col min="2097" max="2097" width="9.5" style="412" customWidth="1"/>
    <col min="2098" max="2098" width="11.125" style="412" bestFit="1" customWidth="1"/>
    <col min="2099" max="2099" width="10.375" style="412" bestFit="1" customWidth="1"/>
    <col min="2100" max="2100" width="9.375" style="412" bestFit="1" customWidth="1"/>
    <col min="2101" max="2101" width="10.375" style="412" bestFit="1" customWidth="1"/>
    <col min="2102" max="2102" width="10.375" style="412" customWidth="1"/>
    <col min="2103" max="2103" width="11.125" style="412" bestFit="1" customWidth="1"/>
    <col min="2104" max="2105" width="2.875" style="412" customWidth="1"/>
    <col min="2106" max="2106" width="8.625" style="412" bestFit="1" customWidth="1"/>
    <col min="2107" max="2304" width="9" style="412"/>
    <col min="2305" max="2305" width="35" style="412" customWidth="1"/>
    <col min="2306" max="2306" width="9.125" style="412" customWidth="1"/>
    <col min="2307" max="2308" width="8.5" style="412" customWidth="1"/>
    <col min="2309" max="2309" width="9.5" style="412" customWidth="1"/>
    <col min="2310" max="2310" width="9.75" style="412" customWidth="1"/>
    <col min="2311" max="2312" width="8.5" style="412" customWidth="1"/>
    <col min="2313" max="2313" width="9.5" style="412" customWidth="1"/>
    <col min="2314" max="2314" width="9.75" style="412" customWidth="1"/>
    <col min="2315" max="2316" width="8.5" style="412" customWidth="1"/>
    <col min="2317" max="2317" width="9.5" style="412" customWidth="1"/>
    <col min="2318" max="2318" width="9.75" style="412" customWidth="1"/>
    <col min="2319" max="2320" width="8.5" style="412" customWidth="1"/>
    <col min="2321" max="2321" width="9.5" style="412" customWidth="1"/>
    <col min="2322" max="2322" width="9.75" style="412" bestFit="1" customWidth="1"/>
    <col min="2323" max="2324" width="8.5" style="412" customWidth="1"/>
    <col min="2325" max="2325" width="9.5" style="412" customWidth="1"/>
    <col min="2326" max="2326" width="9.75" style="412" customWidth="1"/>
    <col min="2327" max="2328" width="8.5" style="412" customWidth="1"/>
    <col min="2329" max="2329" width="9.5" style="412" customWidth="1"/>
    <col min="2330" max="2330" width="9.75" style="412" customWidth="1"/>
    <col min="2331" max="2332" width="8.5" style="412" customWidth="1"/>
    <col min="2333" max="2333" width="9.5" style="412" customWidth="1"/>
    <col min="2334" max="2334" width="9.125" style="412" customWidth="1"/>
    <col min="2335" max="2336" width="8.5" style="412" customWidth="1"/>
    <col min="2337" max="2337" width="9.5" style="412" customWidth="1"/>
    <col min="2338" max="2338" width="9.75" style="412" customWidth="1"/>
    <col min="2339" max="2340" width="8.5" style="412" customWidth="1"/>
    <col min="2341" max="2341" width="9.5" style="412" customWidth="1"/>
    <col min="2342" max="2342" width="10.5" style="412" customWidth="1"/>
    <col min="2343" max="2344" width="8.5" style="412" customWidth="1"/>
    <col min="2345" max="2345" width="9.5" style="412" customWidth="1"/>
    <col min="2346" max="2346" width="9.75" style="412" customWidth="1"/>
    <col min="2347" max="2348" width="8.5" style="412" customWidth="1"/>
    <col min="2349" max="2349" width="9.5" style="412" customWidth="1"/>
    <col min="2350" max="2350" width="10.5" style="412" bestFit="1" customWidth="1"/>
    <col min="2351" max="2352" width="8.5" style="412" customWidth="1"/>
    <col min="2353" max="2353" width="9.5" style="412" customWidth="1"/>
    <col min="2354" max="2354" width="11.125" style="412" bestFit="1" customWidth="1"/>
    <col min="2355" max="2355" width="10.375" style="412" bestFit="1" customWidth="1"/>
    <col min="2356" max="2356" width="9.375" style="412" bestFit="1" customWidth="1"/>
    <col min="2357" max="2357" width="10.375" style="412" bestFit="1" customWidth="1"/>
    <col min="2358" max="2358" width="10.375" style="412" customWidth="1"/>
    <col min="2359" max="2359" width="11.125" style="412" bestFit="1" customWidth="1"/>
    <col min="2360" max="2361" width="2.875" style="412" customWidth="1"/>
    <col min="2362" max="2362" width="8.625" style="412" bestFit="1" customWidth="1"/>
    <col min="2363" max="2560" width="9" style="412"/>
    <col min="2561" max="2561" width="35" style="412" customWidth="1"/>
    <col min="2562" max="2562" width="9.125" style="412" customWidth="1"/>
    <col min="2563" max="2564" width="8.5" style="412" customWidth="1"/>
    <col min="2565" max="2565" width="9.5" style="412" customWidth="1"/>
    <col min="2566" max="2566" width="9.75" style="412" customWidth="1"/>
    <col min="2567" max="2568" width="8.5" style="412" customWidth="1"/>
    <col min="2569" max="2569" width="9.5" style="412" customWidth="1"/>
    <col min="2570" max="2570" width="9.75" style="412" customWidth="1"/>
    <col min="2571" max="2572" width="8.5" style="412" customWidth="1"/>
    <col min="2573" max="2573" width="9.5" style="412" customWidth="1"/>
    <col min="2574" max="2574" width="9.75" style="412" customWidth="1"/>
    <col min="2575" max="2576" width="8.5" style="412" customWidth="1"/>
    <col min="2577" max="2577" width="9.5" style="412" customWidth="1"/>
    <col min="2578" max="2578" width="9.75" style="412" bestFit="1" customWidth="1"/>
    <col min="2579" max="2580" width="8.5" style="412" customWidth="1"/>
    <col min="2581" max="2581" width="9.5" style="412" customWidth="1"/>
    <col min="2582" max="2582" width="9.75" style="412" customWidth="1"/>
    <col min="2583" max="2584" width="8.5" style="412" customWidth="1"/>
    <col min="2585" max="2585" width="9.5" style="412" customWidth="1"/>
    <col min="2586" max="2586" width="9.75" style="412" customWidth="1"/>
    <col min="2587" max="2588" width="8.5" style="412" customWidth="1"/>
    <col min="2589" max="2589" width="9.5" style="412" customWidth="1"/>
    <col min="2590" max="2590" width="9.125" style="412" customWidth="1"/>
    <col min="2591" max="2592" width="8.5" style="412" customWidth="1"/>
    <col min="2593" max="2593" width="9.5" style="412" customWidth="1"/>
    <col min="2594" max="2594" width="9.75" style="412" customWidth="1"/>
    <col min="2595" max="2596" width="8.5" style="412" customWidth="1"/>
    <col min="2597" max="2597" width="9.5" style="412" customWidth="1"/>
    <col min="2598" max="2598" width="10.5" style="412" customWidth="1"/>
    <col min="2599" max="2600" width="8.5" style="412" customWidth="1"/>
    <col min="2601" max="2601" width="9.5" style="412" customWidth="1"/>
    <col min="2602" max="2602" width="9.75" style="412" customWidth="1"/>
    <col min="2603" max="2604" width="8.5" style="412" customWidth="1"/>
    <col min="2605" max="2605" width="9.5" style="412" customWidth="1"/>
    <col min="2606" max="2606" width="10.5" style="412" bestFit="1" customWidth="1"/>
    <col min="2607" max="2608" width="8.5" style="412" customWidth="1"/>
    <col min="2609" max="2609" width="9.5" style="412" customWidth="1"/>
    <col min="2610" max="2610" width="11.125" style="412" bestFit="1" customWidth="1"/>
    <col min="2611" max="2611" width="10.375" style="412" bestFit="1" customWidth="1"/>
    <col min="2612" max="2612" width="9.375" style="412" bestFit="1" customWidth="1"/>
    <col min="2613" max="2613" width="10.375" style="412" bestFit="1" customWidth="1"/>
    <col min="2614" max="2614" width="10.375" style="412" customWidth="1"/>
    <col min="2615" max="2615" width="11.125" style="412" bestFit="1" customWidth="1"/>
    <col min="2616" max="2617" width="2.875" style="412" customWidth="1"/>
    <col min="2618" max="2618" width="8.625" style="412" bestFit="1" customWidth="1"/>
    <col min="2619" max="2816" width="9" style="412"/>
    <col min="2817" max="2817" width="35" style="412" customWidth="1"/>
    <col min="2818" max="2818" width="9.125" style="412" customWidth="1"/>
    <col min="2819" max="2820" width="8.5" style="412" customWidth="1"/>
    <col min="2821" max="2821" width="9.5" style="412" customWidth="1"/>
    <col min="2822" max="2822" width="9.75" style="412" customWidth="1"/>
    <col min="2823" max="2824" width="8.5" style="412" customWidth="1"/>
    <col min="2825" max="2825" width="9.5" style="412" customWidth="1"/>
    <col min="2826" max="2826" width="9.75" style="412" customWidth="1"/>
    <col min="2827" max="2828" width="8.5" style="412" customWidth="1"/>
    <col min="2829" max="2829" width="9.5" style="412" customWidth="1"/>
    <col min="2830" max="2830" width="9.75" style="412" customWidth="1"/>
    <col min="2831" max="2832" width="8.5" style="412" customWidth="1"/>
    <col min="2833" max="2833" width="9.5" style="412" customWidth="1"/>
    <col min="2834" max="2834" width="9.75" style="412" bestFit="1" customWidth="1"/>
    <col min="2835" max="2836" width="8.5" style="412" customWidth="1"/>
    <col min="2837" max="2837" width="9.5" style="412" customWidth="1"/>
    <col min="2838" max="2838" width="9.75" style="412" customWidth="1"/>
    <col min="2839" max="2840" width="8.5" style="412" customWidth="1"/>
    <col min="2841" max="2841" width="9.5" style="412" customWidth="1"/>
    <col min="2842" max="2842" width="9.75" style="412" customWidth="1"/>
    <col min="2843" max="2844" width="8.5" style="412" customWidth="1"/>
    <col min="2845" max="2845" width="9.5" style="412" customWidth="1"/>
    <col min="2846" max="2846" width="9.125" style="412" customWidth="1"/>
    <col min="2847" max="2848" width="8.5" style="412" customWidth="1"/>
    <col min="2849" max="2849" width="9.5" style="412" customWidth="1"/>
    <col min="2850" max="2850" width="9.75" style="412" customWidth="1"/>
    <col min="2851" max="2852" width="8.5" style="412" customWidth="1"/>
    <col min="2853" max="2853" width="9.5" style="412" customWidth="1"/>
    <col min="2854" max="2854" width="10.5" style="412" customWidth="1"/>
    <col min="2855" max="2856" width="8.5" style="412" customWidth="1"/>
    <col min="2857" max="2857" width="9.5" style="412" customWidth="1"/>
    <col min="2858" max="2858" width="9.75" style="412" customWidth="1"/>
    <col min="2859" max="2860" width="8.5" style="412" customWidth="1"/>
    <col min="2861" max="2861" width="9.5" style="412" customWidth="1"/>
    <col min="2862" max="2862" width="10.5" style="412" bestFit="1" customWidth="1"/>
    <col min="2863" max="2864" width="8.5" style="412" customWidth="1"/>
    <col min="2865" max="2865" width="9.5" style="412" customWidth="1"/>
    <col min="2866" max="2866" width="11.125" style="412" bestFit="1" customWidth="1"/>
    <col min="2867" max="2867" width="10.375" style="412" bestFit="1" customWidth="1"/>
    <col min="2868" max="2868" width="9.375" style="412" bestFit="1" customWidth="1"/>
    <col min="2869" max="2869" width="10.375" style="412" bestFit="1" customWidth="1"/>
    <col min="2870" max="2870" width="10.375" style="412" customWidth="1"/>
    <col min="2871" max="2871" width="11.125" style="412" bestFit="1" customWidth="1"/>
    <col min="2872" max="2873" width="2.875" style="412" customWidth="1"/>
    <col min="2874" max="2874" width="8.625" style="412" bestFit="1" customWidth="1"/>
    <col min="2875" max="3072" width="9" style="412"/>
    <col min="3073" max="3073" width="35" style="412" customWidth="1"/>
    <col min="3074" max="3074" width="9.125" style="412" customWidth="1"/>
    <col min="3075" max="3076" width="8.5" style="412" customWidth="1"/>
    <col min="3077" max="3077" width="9.5" style="412" customWidth="1"/>
    <col min="3078" max="3078" width="9.75" style="412" customWidth="1"/>
    <col min="3079" max="3080" width="8.5" style="412" customWidth="1"/>
    <col min="3081" max="3081" width="9.5" style="412" customWidth="1"/>
    <col min="3082" max="3082" width="9.75" style="412" customWidth="1"/>
    <col min="3083" max="3084" width="8.5" style="412" customWidth="1"/>
    <col min="3085" max="3085" width="9.5" style="412" customWidth="1"/>
    <col min="3086" max="3086" width="9.75" style="412" customWidth="1"/>
    <col min="3087" max="3088" width="8.5" style="412" customWidth="1"/>
    <col min="3089" max="3089" width="9.5" style="412" customWidth="1"/>
    <col min="3090" max="3090" width="9.75" style="412" bestFit="1" customWidth="1"/>
    <col min="3091" max="3092" width="8.5" style="412" customWidth="1"/>
    <col min="3093" max="3093" width="9.5" style="412" customWidth="1"/>
    <col min="3094" max="3094" width="9.75" style="412" customWidth="1"/>
    <col min="3095" max="3096" width="8.5" style="412" customWidth="1"/>
    <col min="3097" max="3097" width="9.5" style="412" customWidth="1"/>
    <col min="3098" max="3098" width="9.75" style="412" customWidth="1"/>
    <col min="3099" max="3100" width="8.5" style="412" customWidth="1"/>
    <col min="3101" max="3101" width="9.5" style="412" customWidth="1"/>
    <col min="3102" max="3102" width="9.125" style="412" customWidth="1"/>
    <col min="3103" max="3104" width="8.5" style="412" customWidth="1"/>
    <col min="3105" max="3105" width="9.5" style="412" customWidth="1"/>
    <col min="3106" max="3106" width="9.75" style="412" customWidth="1"/>
    <col min="3107" max="3108" width="8.5" style="412" customWidth="1"/>
    <col min="3109" max="3109" width="9.5" style="412" customWidth="1"/>
    <col min="3110" max="3110" width="10.5" style="412" customWidth="1"/>
    <col min="3111" max="3112" width="8.5" style="412" customWidth="1"/>
    <col min="3113" max="3113" width="9.5" style="412" customWidth="1"/>
    <col min="3114" max="3114" width="9.75" style="412" customWidth="1"/>
    <col min="3115" max="3116" width="8.5" style="412" customWidth="1"/>
    <col min="3117" max="3117" width="9.5" style="412" customWidth="1"/>
    <col min="3118" max="3118" width="10.5" style="412" bestFit="1" customWidth="1"/>
    <col min="3119" max="3120" width="8.5" style="412" customWidth="1"/>
    <col min="3121" max="3121" width="9.5" style="412" customWidth="1"/>
    <col min="3122" max="3122" width="11.125" style="412" bestFit="1" customWidth="1"/>
    <col min="3123" max="3123" width="10.375" style="412" bestFit="1" customWidth="1"/>
    <col min="3124" max="3124" width="9.375" style="412" bestFit="1" customWidth="1"/>
    <col min="3125" max="3125" width="10.375" style="412" bestFit="1" customWidth="1"/>
    <col min="3126" max="3126" width="10.375" style="412" customWidth="1"/>
    <col min="3127" max="3127" width="11.125" style="412" bestFit="1" customWidth="1"/>
    <col min="3128" max="3129" width="2.875" style="412" customWidth="1"/>
    <col min="3130" max="3130" width="8.625" style="412" bestFit="1" customWidth="1"/>
    <col min="3131" max="3328" width="9" style="412"/>
    <col min="3329" max="3329" width="35" style="412" customWidth="1"/>
    <col min="3330" max="3330" width="9.125" style="412" customWidth="1"/>
    <col min="3331" max="3332" width="8.5" style="412" customWidth="1"/>
    <col min="3333" max="3333" width="9.5" style="412" customWidth="1"/>
    <col min="3334" max="3334" width="9.75" style="412" customWidth="1"/>
    <col min="3335" max="3336" width="8.5" style="412" customWidth="1"/>
    <col min="3337" max="3337" width="9.5" style="412" customWidth="1"/>
    <col min="3338" max="3338" width="9.75" style="412" customWidth="1"/>
    <col min="3339" max="3340" width="8.5" style="412" customWidth="1"/>
    <col min="3341" max="3341" width="9.5" style="412" customWidth="1"/>
    <col min="3342" max="3342" width="9.75" style="412" customWidth="1"/>
    <col min="3343" max="3344" width="8.5" style="412" customWidth="1"/>
    <col min="3345" max="3345" width="9.5" style="412" customWidth="1"/>
    <col min="3346" max="3346" width="9.75" style="412" bestFit="1" customWidth="1"/>
    <col min="3347" max="3348" width="8.5" style="412" customWidth="1"/>
    <col min="3349" max="3349" width="9.5" style="412" customWidth="1"/>
    <col min="3350" max="3350" width="9.75" style="412" customWidth="1"/>
    <col min="3351" max="3352" width="8.5" style="412" customWidth="1"/>
    <col min="3353" max="3353" width="9.5" style="412" customWidth="1"/>
    <col min="3354" max="3354" width="9.75" style="412" customWidth="1"/>
    <col min="3355" max="3356" width="8.5" style="412" customWidth="1"/>
    <col min="3357" max="3357" width="9.5" style="412" customWidth="1"/>
    <col min="3358" max="3358" width="9.125" style="412" customWidth="1"/>
    <col min="3359" max="3360" width="8.5" style="412" customWidth="1"/>
    <col min="3361" max="3361" width="9.5" style="412" customWidth="1"/>
    <col min="3362" max="3362" width="9.75" style="412" customWidth="1"/>
    <col min="3363" max="3364" width="8.5" style="412" customWidth="1"/>
    <col min="3365" max="3365" width="9.5" style="412" customWidth="1"/>
    <col min="3366" max="3366" width="10.5" style="412" customWidth="1"/>
    <col min="3367" max="3368" width="8.5" style="412" customWidth="1"/>
    <col min="3369" max="3369" width="9.5" style="412" customWidth="1"/>
    <col min="3370" max="3370" width="9.75" style="412" customWidth="1"/>
    <col min="3371" max="3372" width="8.5" style="412" customWidth="1"/>
    <col min="3373" max="3373" width="9.5" style="412" customWidth="1"/>
    <col min="3374" max="3374" width="10.5" style="412" bestFit="1" customWidth="1"/>
    <col min="3375" max="3376" width="8.5" style="412" customWidth="1"/>
    <col min="3377" max="3377" width="9.5" style="412" customWidth="1"/>
    <col min="3378" max="3378" width="11.125" style="412" bestFit="1" customWidth="1"/>
    <col min="3379" max="3379" width="10.375" style="412" bestFit="1" customWidth="1"/>
    <col min="3380" max="3380" width="9.375" style="412" bestFit="1" customWidth="1"/>
    <col min="3381" max="3381" width="10.375" style="412" bestFit="1" customWidth="1"/>
    <col min="3382" max="3382" width="10.375" style="412" customWidth="1"/>
    <col min="3383" max="3383" width="11.125" style="412" bestFit="1" customWidth="1"/>
    <col min="3384" max="3385" width="2.875" style="412" customWidth="1"/>
    <col min="3386" max="3386" width="8.625" style="412" bestFit="1" customWidth="1"/>
    <col min="3387" max="3584" width="9" style="412"/>
    <col min="3585" max="3585" width="35" style="412" customWidth="1"/>
    <col min="3586" max="3586" width="9.125" style="412" customWidth="1"/>
    <col min="3587" max="3588" width="8.5" style="412" customWidth="1"/>
    <col min="3589" max="3589" width="9.5" style="412" customWidth="1"/>
    <col min="3590" max="3590" width="9.75" style="412" customWidth="1"/>
    <col min="3591" max="3592" width="8.5" style="412" customWidth="1"/>
    <col min="3593" max="3593" width="9.5" style="412" customWidth="1"/>
    <col min="3594" max="3594" width="9.75" style="412" customWidth="1"/>
    <col min="3595" max="3596" width="8.5" style="412" customWidth="1"/>
    <col min="3597" max="3597" width="9.5" style="412" customWidth="1"/>
    <col min="3598" max="3598" width="9.75" style="412" customWidth="1"/>
    <col min="3599" max="3600" width="8.5" style="412" customWidth="1"/>
    <col min="3601" max="3601" width="9.5" style="412" customWidth="1"/>
    <col min="3602" max="3602" width="9.75" style="412" bestFit="1" customWidth="1"/>
    <col min="3603" max="3604" width="8.5" style="412" customWidth="1"/>
    <col min="3605" max="3605" width="9.5" style="412" customWidth="1"/>
    <col min="3606" max="3606" width="9.75" style="412" customWidth="1"/>
    <col min="3607" max="3608" width="8.5" style="412" customWidth="1"/>
    <col min="3609" max="3609" width="9.5" style="412" customWidth="1"/>
    <col min="3610" max="3610" width="9.75" style="412" customWidth="1"/>
    <col min="3611" max="3612" width="8.5" style="412" customWidth="1"/>
    <col min="3613" max="3613" width="9.5" style="412" customWidth="1"/>
    <col min="3614" max="3614" width="9.125" style="412" customWidth="1"/>
    <col min="3615" max="3616" width="8.5" style="412" customWidth="1"/>
    <col min="3617" max="3617" width="9.5" style="412" customWidth="1"/>
    <col min="3618" max="3618" width="9.75" style="412" customWidth="1"/>
    <col min="3619" max="3620" width="8.5" style="412" customWidth="1"/>
    <col min="3621" max="3621" width="9.5" style="412" customWidth="1"/>
    <col min="3622" max="3622" width="10.5" style="412" customWidth="1"/>
    <col min="3623" max="3624" width="8.5" style="412" customWidth="1"/>
    <col min="3625" max="3625" width="9.5" style="412" customWidth="1"/>
    <col min="3626" max="3626" width="9.75" style="412" customWidth="1"/>
    <col min="3627" max="3628" width="8.5" style="412" customWidth="1"/>
    <col min="3629" max="3629" width="9.5" style="412" customWidth="1"/>
    <col min="3630" max="3630" width="10.5" style="412" bestFit="1" customWidth="1"/>
    <col min="3631" max="3632" width="8.5" style="412" customWidth="1"/>
    <col min="3633" max="3633" width="9.5" style="412" customWidth="1"/>
    <col min="3634" max="3634" width="11.125" style="412" bestFit="1" customWidth="1"/>
    <col min="3635" max="3635" width="10.375" style="412" bestFit="1" customWidth="1"/>
    <col min="3636" max="3636" width="9.375" style="412" bestFit="1" customWidth="1"/>
    <col min="3637" max="3637" width="10.375" style="412" bestFit="1" customWidth="1"/>
    <col min="3638" max="3638" width="10.375" style="412" customWidth="1"/>
    <col min="3639" max="3639" width="11.125" style="412" bestFit="1" customWidth="1"/>
    <col min="3640" max="3641" width="2.875" style="412" customWidth="1"/>
    <col min="3642" max="3642" width="8.625" style="412" bestFit="1" customWidth="1"/>
    <col min="3643" max="3840" width="9" style="412"/>
    <col min="3841" max="3841" width="35" style="412" customWidth="1"/>
    <col min="3842" max="3842" width="9.125" style="412" customWidth="1"/>
    <col min="3843" max="3844" width="8.5" style="412" customWidth="1"/>
    <col min="3845" max="3845" width="9.5" style="412" customWidth="1"/>
    <col min="3846" max="3846" width="9.75" style="412" customWidth="1"/>
    <col min="3847" max="3848" width="8.5" style="412" customWidth="1"/>
    <col min="3849" max="3849" width="9.5" style="412" customWidth="1"/>
    <col min="3850" max="3850" width="9.75" style="412" customWidth="1"/>
    <col min="3851" max="3852" width="8.5" style="412" customWidth="1"/>
    <col min="3853" max="3853" width="9.5" style="412" customWidth="1"/>
    <col min="3854" max="3854" width="9.75" style="412" customWidth="1"/>
    <col min="3855" max="3856" width="8.5" style="412" customWidth="1"/>
    <col min="3857" max="3857" width="9.5" style="412" customWidth="1"/>
    <col min="3858" max="3858" width="9.75" style="412" bestFit="1" customWidth="1"/>
    <col min="3859" max="3860" width="8.5" style="412" customWidth="1"/>
    <col min="3861" max="3861" width="9.5" style="412" customWidth="1"/>
    <col min="3862" max="3862" width="9.75" style="412" customWidth="1"/>
    <col min="3863" max="3864" width="8.5" style="412" customWidth="1"/>
    <col min="3865" max="3865" width="9.5" style="412" customWidth="1"/>
    <col min="3866" max="3866" width="9.75" style="412" customWidth="1"/>
    <col min="3867" max="3868" width="8.5" style="412" customWidth="1"/>
    <col min="3869" max="3869" width="9.5" style="412" customWidth="1"/>
    <col min="3870" max="3870" width="9.125" style="412" customWidth="1"/>
    <col min="3871" max="3872" width="8.5" style="412" customWidth="1"/>
    <col min="3873" max="3873" width="9.5" style="412" customWidth="1"/>
    <col min="3874" max="3874" width="9.75" style="412" customWidth="1"/>
    <col min="3875" max="3876" width="8.5" style="412" customWidth="1"/>
    <col min="3877" max="3877" width="9.5" style="412" customWidth="1"/>
    <col min="3878" max="3878" width="10.5" style="412" customWidth="1"/>
    <col min="3879" max="3880" width="8.5" style="412" customWidth="1"/>
    <col min="3881" max="3881" width="9.5" style="412" customWidth="1"/>
    <col min="3882" max="3882" width="9.75" style="412" customWidth="1"/>
    <col min="3883" max="3884" width="8.5" style="412" customWidth="1"/>
    <col min="3885" max="3885" width="9.5" style="412" customWidth="1"/>
    <col min="3886" max="3886" width="10.5" style="412" bestFit="1" customWidth="1"/>
    <col min="3887" max="3888" width="8.5" style="412" customWidth="1"/>
    <col min="3889" max="3889" width="9.5" style="412" customWidth="1"/>
    <col min="3890" max="3890" width="11.125" style="412" bestFit="1" customWidth="1"/>
    <col min="3891" max="3891" width="10.375" style="412" bestFit="1" customWidth="1"/>
    <col min="3892" max="3892" width="9.375" style="412" bestFit="1" customWidth="1"/>
    <col min="3893" max="3893" width="10.375" style="412" bestFit="1" customWidth="1"/>
    <col min="3894" max="3894" width="10.375" style="412" customWidth="1"/>
    <col min="3895" max="3895" width="11.125" style="412" bestFit="1" customWidth="1"/>
    <col min="3896" max="3897" width="2.875" style="412" customWidth="1"/>
    <col min="3898" max="3898" width="8.625" style="412" bestFit="1" customWidth="1"/>
    <col min="3899" max="4096" width="9" style="412"/>
    <col min="4097" max="4097" width="35" style="412" customWidth="1"/>
    <col min="4098" max="4098" width="9.125" style="412" customWidth="1"/>
    <col min="4099" max="4100" width="8.5" style="412" customWidth="1"/>
    <col min="4101" max="4101" width="9.5" style="412" customWidth="1"/>
    <col min="4102" max="4102" width="9.75" style="412" customWidth="1"/>
    <col min="4103" max="4104" width="8.5" style="412" customWidth="1"/>
    <col min="4105" max="4105" width="9.5" style="412" customWidth="1"/>
    <col min="4106" max="4106" width="9.75" style="412" customWidth="1"/>
    <col min="4107" max="4108" width="8.5" style="412" customWidth="1"/>
    <col min="4109" max="4109" width="9.5" style="412" customWidth="1"/>
    <col min="4110" max="4110" width="9.75" style="412" customWidth="1"/>
    <col min="4111" max="4112" width="8.5" style="412" customWidth="1"/>
    <col min="4113" max="4113" width="9.5" style="412" customWidth="1"/>
    <col min="4114" max="4114" width="9.75" style="412" bestFit="1" customWidth="1"/>
    <col min="4115" max="4116" width="8.5" style="412" customWidth="1"/>
    <col min="4117" max="4117" width="9.5" style="412" customWidth="1"/>
    <col min="4118" max="4118" width="9.75" style="412" customWidth="1"/>
    <col min="4119" max="4120" width="8.5" style="412" customWidth="1"/>
    <col min="4121" max="4121" width="9.5" style="412" customWidth="1"/>
    <col min="4122" max="4122" width="9.75" style="412" customWidth="1"/>
    <col min="4123" max="4124" width="8.5" style="412" customWidth="1"/>
    <col min="4125" max="4125" width="9.5" style="412" customWidth="1"/>
    <col min="4126" max="4126" width="9.125" style="412" customWidth="1"/>
    <col min="4127" max="4128" width="8.5" style="412" customWidth="1"/>
    <col min="4129" max="4129" width="9.5" style="412" customWidth="1"/>
    <col min="4130" max="4130" width="9.75" style="412" customWidth="1"/>
    <col min="4131" max="4132" width="8.5" style="412" customWidth="1"/>
    <col min="4133" max="4133" width="9.5" style="412" customWidth="1"/>
    <col min="4134" max="4134" width="10.5" style="412" customWidth="1"/>
    <col min="4135" max="4136" width="8.5" style="412" customWidth="1"/>
    <col min="4137" max="4137" width="9.5" style="412" customWidth="1"/>
    <col min="4138" max="4138" width="9.75" style="412" customWidth="1"/>
    <col min="4139" max="4140" width="8.5" style="412" customWidth="1"/>
    <col min="4141" max="4141" width="9.5" style="412" customWidth="1"/>
    <col min="4142" max="4142" width="10.5" style="412" bestFit="1" customWidth="1"/>
    <col min="4143" max="4144" width="8.5" style="412" customWidth="1"/>
    <col min="4145" max="4145" width="9.5" style="412" customWidth="1"/>
    <col min="4146" max="4146" width="11.125" style="412" bestFit="1" customWidth="1"/>
    <col min="4147" max="4147" width="10.375" style="412" bestFit="1" customWidth="1"/>
    <col min="4148" max="4148" width="9.375" style="412" bestFit="1" customWidth="1"/>
    <col min="4149" max="4149" width="10.375" style="412" bestFit="1" customWidth="1"/>
    <col min="4150" max="4150" width="10.375" style="412" customWidth="1"/>
    <col min="4151" max="4151" width="11.125" style="412" bestFit="1" customWidth="1"/>
    <col min="4152" max="4153" width="2.875" style="412" customWidth="1"/>
    <col min="4154" max="4154" width="8.625" style="412" bestFit="1" customWidth="1"/>
    <col min="4155" max="4352" width="9" style="412"/>
    <col min="4353" max="4353" width="35" style="412" customWidth="1"/>
    <col min="4354" max="4354" width="9.125" style="412" customWidth="1"/>
    <col min="4355" max="4356" width="8.5" style="412" customWidth="1"/>
    <col min="4357" max="4357" width="9.5" style="412" customWidth="1"/>
    <col min="4358" max="4358" width="9.75" style="412" customWidth="1"/>
    <col min="4359" max="4360" width="8.5" style="412" customWidth="1"/>
    <col min="4361" max="4361" width="9.5" style="412" customWidth="1"/>
    <col min="4362" max="4362" width="9.75" style="412" customWidth="1"/>
    <col min="4363" max="4364" width="8.5" style="412" customWidth="1"/>
    <col min="4365" max="4365" width="9.5" style="412" customWidth="1"/>
    <col min="4366" max="4366" width="9.75" style="412" customWidth="1"/>
    <col min="4367" max="4368" width="8.5" style="412" customWidth="1"/>
    <col min="4369" max="4369" width="9.5" style="412" customWidth="1"/>
    <col min="4370" max="4370" width="9.75" style="412" bestFit="1" customWidth="1"/>
    <col min="4371" max="4372" width="8.5" style="412" customWidth="1"/>
    <col min="4373" max="4373" width="9.5" style="412" customWidth="1"/>
    <col min="4374" max="4374" width="9.75" style="412" customWidth="1"/>
    <col min="4375" max="4376" width="8.5" style="412" customWidth="1"/>
    <col min="4377" max="4377" width="9.5" style="412" customWidth="1"/>
    <col min="4378" max="4378" width="9.75" style="412" customWidth="1"/>
    <col min="4379" max="4380" width="8.5" style="412" customWidth="1"/>
    <col min="4381" max="4381" width="9.5" style="412" customWidth="1"/>
    <col min="4382" max="4382" width="9.125" style="412" customWidth="1"/>
    <col min="4383" max="4384" width="8.5" style="412" customWidth="1"/>
    <col min="4385" max="4385" width="9.5" style="412" customWidth="1"/>
    <col min="4386" max="4386" width="9.75" style="412" customWidth="1"/>
    <col min="4387" max="4388" width="8.5" style="412" customWidth="1"/>
    <col min="4389" max="4389" width="9.5" style="412" customWidth="1"/>
    <col min="4390" max="4390" width="10.5" style="412" customWidth="1"/>
    <col min="4391" max="4392" width="8.5" style="412" customWidth="1"/>
    <col min="4393" max="4393" width="9.5" style="412" customWidth="1"/>
    <col min="4394" max="4394" width="9.75" style="412" customWidth="1"/>
    <col min="4395" max="4396" width="8.5" style="412" customWidth="1"/>
    <col min="4397" max="4397" width="9.5" style="412" customWidth="1"/>
    <col min="4398" max="4398" width="10.5" style="412" bestFit="1" customWidth="1"/>
    <col min="4399" max="4400" width="8.5" style="412" customWidth="1"/>
    <col min="4401" max="4401" width="9.5" style="412" customWidth="1"/>
    <col min="4402" max="4402" width="11.125" style="412" bestFit="1" customWidth="1"/>
    <col min="4403" max="4403" width="10.375" style="412" bestFit="1" customWidth="1"/>
    <col min="4404" max="4404" width="9.375" style="412" bestFit="1" customWidth="1"/>
    <col min="4405" max="4405" width="10.375" style="412" bestFit="1" customWidth="1"/>
    <col min="4406" max="4406" width="10.375" style="412" customWidth="1"/>
    <col min="4407" max="4407" width="11.125" style="412" bestFit="1" customWidth="1"/>
    <col min="4408" max="4409" width="2.875" style="412" customWidth="1"/>
    <col min="4410" max="4410" width="8.625" style="412" bestFit="1" customWidth="1"/>
    <col min="4411" max="4608" width="9" style="412"/>
    <col min="4609" max="4609" width="35" style="412" customWidth="1"/>
    <col min="4610" max="4610" width="9.125" style="412" customWidth="1"/>
    <col min="4611" max="4612" width="8.5" style="412" customWidth="1"/>
    <col min="4613" max="4613" width="9.5" style="412" customWidth="1"/>
    <col min="4614" max="4614" width="9.75" style="412" customWidth="1"/>
    <col min="4615" max="4616" width="8.5" style="412" customWidth="1"/>
    <col min="4617" max="4617" width="9.5" style="412" customWidth="1"/>
    <col min="4618" max="4618" width="9.75" style="412" customWidth="1"/>
    <col min="4619" max="4620" width="8.5" style="412" customWidth="1"/>
    <col min="4621" max="4621" width="9.5" style="412" customWidth="1"/>
    <col min="4622" max="4622" width="9.75" style="412" customWidth="1"/>
    <col min="4623" max="4624" width="8.5" style="412" customWidth="1"/>
    <col min="4625" max="4625" width="9.5" style="412" customWidth="1"/>
    <col min="4626" max="4626" width="9.75" style="412" bestFit="1" customWidth="1"/>
    <col min="4627" max="4628" width="8.5" style="412" customWidth="1"/>
    <col min="4629" max="4629" width="9.5" style="412" customWidth="1"/>
    <col min="4630" max="4630" width="9.75" style="412" customWidth="1"/>
    <col min="4631" max="4632" width="8.5" style="412" customWidth="1"/>
    <col min="4633" max="4633" width="9.5" style="412" customWidth="1"/>
    <col min="4634" max="4634" width="9.75" style="412" customWidth="1"/>
    <col min="4635" max="4636" width="8.5" style="412" customWidth="1"/>
    <col min="4637" max="4637" width="9.5" style="412" customWidth="1"/>
    <col min="4638" max="4638" width="9.125" style="412" customWidth="1"/>
    <col min="4639" max="4640" width="8.5" style="412" customWidth="1"/>
    <col min="4641" max="4641" width="9.5" style="412" customWidth="1"/>
    <col min="4642" max="4642" width="9.75" style="412" customWidth="1"/>
    <col min="4643" max="4644" width="8.5" style="412" customWidth="1"/>
    <col min="4645" max="4645" width="9.5" style="412" customWidth="1"/>
    <col min="4646" max="4646" width="10.5" style="412" customWidth="1"/>
    <col min="4647" max="4648" width="8.5" style="412" customWidth="1"/>
    <col min="4649" max="4649" width="9.5" style="412" customWidth="1"/>
    <col min="4650" max="4650" width="9.75" style="412" customWidth="1"/>
    <col min="4651" max="4652" width="8.5" style="412" customWidth="1"/>
    <col min="4653" max="4653" width="9.5" style="412" customWidth="1"/>
    <col min="4654" max="4654" width="10.5" style="412" bestFit="1" customWidth="1"/>
    <col min="4655" max="4656" width="8.5" style="412" customWidth="1"/>
    <col min="4657" max="4657" width="9.5" style="412" customWidth="1"/>
    <col min="4658" max="4658" width="11.125" style="412" bestFit="1" customWidth="1"/>
    <col min="4659" max="4659" width="10.375" style="412" bestFit="1" customWidth="1"/>
    <col min="4660" max="4660" width="9.375" style="412" bestFit="1" customWidth="1"/>
    <col min="4661" max="4661" width="10.375" style="412" bestFit="1" customWidth="1"/>
    <col min="4662" max="4662" width="10.375" style="412" customWidth="1"/>
    <col min="4663" max="4663" width="11.125" style="412" bestFit="1" customWidth="1"/>
    <col min="4664" max="4665" width="2.875" style="412" customWidth="1"/>
    <col min="4666" max="4666" width="8.625" style="412" bestFit="1" customWidth="1"/>
    <col min="4667" max="4864" width="9" style="412"/>
    <col min="4865" max="4865" width="35" style="412" customWidth="1"/>
    <col min="4866" max="4866" width="9.125" style="412" customWidth="1"/>
    <col min="4867" max="4868" width="8.5" style="412" customWidth="1"/>
    <col min="4869" max="4869" width="9.5" style="412" customWidth="1"/>
    <col min="4870" max="4870" width="9.75" style="412" customWidth="1"/>
    <col min="4871" max="4872" width="8.5" style="412" customWidth="1"/>
    <col min="4873" max="4873" width="9.5" style="412" customWidth="1"/>
    <col min="4874" max="4874" width="9.75" style="412" customWidth="1"/>
    <col min="4875" max="4876" width="8.5" style="412" customWidth="1"/>
    <col min="4877" max="4877" width="9.5" style="412" customWidth="1"/>
    <col min="4878" max="4878" width="9.75" style="412" customWidth="1"/>
    <col min="4879" max="4880" width="8.5" style="412" customWidth="1"/>
    <col min="4881" max="4881" width="9.5" style="412" customWidth="1"/>
    <col min="4882" max="4882" width="9.75" style="412" bestFit="1" customWidth="1"/>
    <col min="4883" max="4884" width="8.5" style="412" customWidth="1"/>
    <col min="4885" max="4885" width="9.5" style="412" customWidth="1"/>
    <col min="4886" max="4886" width="9.75" style="412" customWidth="1"/>
    <col min="4887" max="4888" width="8.5" style="412" customWidth="1"/>
    <col min="4889" max="4889" width="9.5" style="412" customWidth="1"/>
    <col min="4890" max="4890" width="9.75" style="412" customWidth="1"/>
    <col min="4891" max="4892" width="8.5" style="412" customWidth="1"/>
    <col min="4893" max="4893" width="9.5" style="412" customWidth="1"/>
    <col min="4894" max="4894" width="9.125" style="412" customWidth="1"/>
    <col min="4895" max="4896" width="8.5" style="412" customWidth="1"/>
    <col min="4897" max="4897" width="9.5" style="412" customWidth="1"/>
    <col min="4898" max="4898" width="9.75" style="412" customWidth="1"/>
    <col min="4899" max="4900" width="8.5" style="412" customWidth="1"/>
    <col min="4901" max="4901" width="9.5" style="412" customWidth="1"/>
    <col min="4902" max="4902" width="10.5" style="412" customWidth="1"/>
    <col min="4903" max="4904" width="8.5" style="412" customWidth="1"/>
    <col min="4905" max="4905" width="9.5" style="412" customWidth="1"/>
    <col min="4906" max="4906" width="9.75" style="412" customWidth="1"/>
    <col min="4907" max="4908" width="8.5" style="412" customWidth="1"/>
    <col min="4909" max="4909" width="9.5" style="412" customWidth="1"/>
    <col min="4910" max="4910" width="10.5" style="412" bestFit="1" customWidth="1"/>
    <col min="4911" max="4912" width="8.5" style="412" customWidth="1"/>
    <col min="4913" max="4913" width="9.5" style="412" customWidth="1"/>
    <col min="4914" max="4914" width="11.125" style="412" bestFit="1" customWidth="1"/>
    <col min="4915" max="4915" width="10.375" style="412" bestFit="1" customWidth="1"/>
    <col min="4916" max="4916" width="9.375" style="412" bestFit="1" customWidth="1"/>
    <col min="4917" max="4917" width="10.375" style="412" bestFit="1" customWidth="1"/>
    <col min="4918" max="4918" width="10.375" style="412" customWidth="1"/>
    <col min="4919" max="4919" width="11.125" style="412" bestFit="1" customWidth="1"/>
    <col min="4920" max="4921" width="2.875" style="412" customWidth="1"/>
    <col min="4922" max="4922" width="8.625" style="412" bestFit="1" customWidth="1"/>
    <col min="4923" max="5120" width="9" style="412"/>
    <col min="5121" max="5121" width="35" style="412" customWidth="1"/>
    <col min="5122" max="5122" width="9.125" style="412" customWidth="1"/>
    <col min="5123" max="5124" width="8.5" style="412" customWidth="1"/>
    <col min="5125" max="5125" width="9.5" style="412" customWidth="1"/>
    <col min="5126" max="5126" width="9.75" style="412" customWidth="1"/>
    <col min="5127" max="5128" width="8.5" style="412" customWidth="1"/>
    <col min="5129" max="5129" width="9.5" style="412" customWidth="1"/>
    <col min="5130" max="5130" width="9.75" style="412" customWidth="1"/>
    <col min="5131" max="5132" width="8.5" style="412" customWidth="1"/>
    <col min="5133" max="5133" width="9.5" style="412" customWidth="1"/>
    <col min="5134" max="5134" width="9.75" style="412" customWidth="1"/>
    <col min="5135" max="5136" width="8.5" style="412" customWidth="1"/>
    <col min="5137" max="5137" width="9.5" style="412" customWidth="1"/>
    <col min="5138" max="5138" width="9.75" style="412" bestFit="1" customWidth="1"/>
    <col min="5139" max="5140" width="8.5" style="412" customWidth="1"/>
    <col min="5141" max="5141" width="9.5" style="412" customWidth="1"/>
    <col min="5142" max="5142" width="9.75" style="412" customWidth="1"/>
    <col min="5143" max="5144" width="8.5" style="412" customWidth="1"/>
    <col min="5145" max="5145" width="9.5" style="412" customWidth="1"/>
    <col min="5146" max="5146" width="9.75" style="412" customWidth="1"/>
    <col min="5147" max="5148" width="8.5" style="412" customWidth="1"/>
    <col min="5149" max="5149" width="9.5" style="412" customWidth="1"/>
    <col min="5150" max="5150" width="9.125" style="412" customWidth="1"/>
    <col min="5151" max="5152" width="8.5" style="412" customWidth="1"/>
    <col min="5153" max="5153" width="9.5" style="412" customWidth="1"/>
    <col min="5154" max="5154" width="9.75" style="412" customWidth="1"/>
    <col min="5155" max="5156" width="8.5" style="412" customWidth="1"/>
    <col min="5157" max="5157" width="9.5" style="412" customWidth="1"/>
    <col min="5158" max="5158" width="10.5" style="412" customWidth="1"/>
    <col min="5159" max="5160" width="8.5" style="412" customWidth="1"/>
    <col min="5161" max="5161" width="9.5" style="412" customWidth="1"/>
    <col min="5162" max="5162" width="9.75" style="412" customWidth="1"/>
    <col min="5163" max="5164" width="8.5" style="412" customWidth="1"/>
    <col min="5165" max="5165" width="9.5" style="412" customWidth="1"/>
    <col min="5166" max="5166" width="10.5" style="412" bestFit="1" customWidth="1"/>
    <col min="5167" max="5168" width="8.5" style="412" customWidth="1"/>
    <col min="5169" max="5169" width="9.5" style="412" customWidth="1"/>
    <col min="5170" max="5170" width="11.125" style="412" bestFit="1" customWidth="1"/>
    <col min="5171" max="5171" width="10.375" style="412" bestFit="1" customWidth="1"/>
    <col min="5172" max="5172" width="9.375" style="412" bestFit="1" customWidth="1"/>
    <col min="5173" max="5173" width="10.375" style="412" bestFit="1" customWidth="1"/>
    <col min="5174" max="5174" width="10.375" style="412" customWidth="1"/>
    <col min="5175" max="5175" width="11.125" style="412" bestFit="1" customWidth="1"/>
    <col min="5176" max="5177" width="2.875" style="412" customWidth="1"/>
    <col min="5178" max="5178" width="8.625" style="412" bestFit="1" customWidth="1"/>
    <col min="5179" max="5376" width="9" style="412"/>
    <col min="5377" max="5377" width="35" style="412" customWidth="1"/>
    <col min="5378" max="5378" width="9.125" style="412" customWidth="1"/>
    <col min="5379" max="5380" width="8.5" style="412" customWidth="1"/>
    <col min="5381" max="5381" width="9.5" style="412" customWidth="1"/>
    <col min="5382" max="5382" width="9.75" style="412" customWidth="1"/>
    <col min="5383" max="5384" width="8.5" style="412" customWidth="1"/>
    <col min="5385" max="5385" width="9.5" style="412" customWidth="1"/>
    <col min="5386" max="5386" width="9.75" style="412" customWidth="1"/>
    <col min="5387" max="5388" width="8.5" style="412" customWidth="1"/>
    <col min="5389" max="5389" width="9.5" style="412" customWidth="1"/>
    <col min="5390" max="5390" width="9.75" style="412" customWidth="1"/>
    <col min="5391" max="5392" width="8.5" style="412" customWidth="1"/>
    <col min="5393" max="5393" width="9.5" style="412" customWidth="1"/>
    <col min="5394" max="5394" width="9.75" style="412" bestFit="1" customWidth="1"/>
    <col min="5395" max="5396" width="8.5" style="412" customWidth="1"/>
    <col min="5397" max="5397" width="9.5" style="412" customWidth="1"/>
    <col min="5398" max="5398" width="9.75" style="412" customWidth="1"/>
    <col min="5399" max="5400" width="8.5" style="412" customWidth="1"/>
    <col min="5401" max="5401" width="9.5" style="412" customWidth="1"/>
    <col min="5402" max="5402" width="9.75" style="412" customWidth="1"/>
    <col min="5403" max="5404" width="8.5" style="412" customWidth="1"/>
    <col min="5405" max="5405" width="9.5" style="412" customWidth="1"/>
    <col min="5406" max="5406" width="9.125" style="412" customWidth="1"/>
    <col min="5407" max="5408" width="8.5" style="412" customWidth="1"/>
    <col min="5409" max="5409" width="9.5" style="412" customWidth="1"/>
    <col min="5410" max="5410" width="9.75" style="412" customWidth="1"/>
    <col min="5411" max="5412" width="8.5" style="412" customWidth="1"/>
    <col min="5413" max="5413" width="9.5" style="412" customWidth="1"/>
    <col min="5414" max="5414" width="10.5" style="412" customWidth="1"/>
    <col min="5415" max="5416" width="8.5" style="412" customWidth="1"/>
    <col min="5417" max="5417" width="9.5" style="412" customWidth="1"/>
    <col min="5418" max="5418" width="9.75" style="412" customWidth="1"/>
    <col min="5419" max="5420" width="8.5" style="412" customWidth="1"/>
    <col min="5421" max="5421" width="9.5" style="412" customWidth="1"/>
    <col min="5422" max="5422" width="10.5" style="412" bestFit="1" customWidth="1"/>
    <col min="5423" max="5424" width="8.5" style="412" customWidth="1"/>
    <col min="5425" max="5425" width="9.5" style="412" customWidth="1"/>
    <col min="5426" max="5426" width="11.125" style="412" bestFit="1" customWidth="1"/>
    <col min="5427" max="5427" width="10.375" style="412" bestFit="1" customWidth="1"/>
    <col min="5428" max="5428" width="9.375" style="412" bestFit="1" customWidth="1"/>
    <col min="5429" max="5429" width="10.375" style="412" bestFit="1" customWidth="1"/>
    <col min="5430" max="5430" width="10.375" style="412" customWidth="1"/>
    <col min="5431" max="5431" width="11.125" style="412" bestFit="1" customWidth="1"/>
    <col min="5432" max="5433" width="2.875" style="412" customWidth="1"/>
    <col min="5434" max="5434" width="8.625" style="412" bestFit="1" customWidth="1"/>
    <col min="5435" max="5632" width="9" style="412"/>
    <col min="5633" max="5633" width="35" style="412" customWidth="1"/>
    <col min="5634" max="5634" width="9.125" style="412" customWidth="1"/>
    <col min="5635" max="5636" width="8.5" style="412" customWidth="1"/>
    <col min="5637" max="5637" width="9.5" style="412" customWidth="1"/>
    <col min="5638" max="5638" width="9.75" style="412" customWidth="1"/>
    <col min="5639" max="5640" width="8.5" style="412" customWidth="1"/>
    <col min="5641" max="5641" width="9.5" style="412" customWidth="1"/>
    <col min="5642" max="5642" width="9.75" style="412" customWidth="1"/>
    <col min="5643" max="5644" width="8.5" style="412" customWidth="1"/>
    <col min="5645" max="5645" width="9.5" style="412" customWidth="1"/>
    <col min="5646" max="5646" width="9.75" style="412" customWidth="1"/>
    <col min="5647" max="5648" width="8.5" style="412" customWidth="1"/>
    <col min="5649" max="5649" width="9.5" style="412" customWidth="1"/>
    <col min="5650" max="5650" width="9.75" style="412" bestFit="1" customWidth="1"/>
    <col min="5651" max="5652" width="8.5" style="412" customWidth="1"/>
    <col min="5653" max="5653" width="9.5" style="412" customWidth="1"/>
    <col min="5654" max="5654" width="9.75" style="412" customWidth="1"/>
    <col min="5655" max="5656" width="8.5" style="412" customWidth="1"/>
    <col min="5657" max="5657" width="9.5" style="412" customWidth="1"/>
    <col min="5658" max="5658" width="9.75" style="412" customWidth="1"/>
    <col min="5659" max="5660" width="8.5" style="412" customWidth="1"/>
    <col min="5661" max="5661" width="9.5" style="412" customWidth="1"/>
    <col min="5662" max="5662" width="9.125" style="412" customWidth="1"/>
    <col min="5663" max="5664" width="8.5" style="412" customWidth="1"/>
    <col min="5665" max="5665" width="9.5" style="412" customWidth="1"/>
    <col min="5666" max="5666" width="9.75" style="412" customWidth="1"/>
    <col min="5667" max="5668" width="8.5" style="412" customWidth="1"/>
    <col min="5669" max="5669" width="9.5" style="412" customWidth="1"/>
    <col min="5670" max="5670" width="10.5" style="412" customWidth="1"/>
    <col min="5671" max="5672" width="8.5" style="412" customWidth="1"/>
    <col min="5673" max="5673" width="9.5" style="412" customWidth="1"/>
    <col min="5674" max="5674" width="9.75" style="412" customWidth="1"/>
    <col min="5675" max="5676" width="8.5" style="412" customWidth="1"/>
    <col min="5677" max="5677" width="9.5" style="412" customWidth="1"/>
    <col min="5678" max="5678" width="10.5" style="412" bestFit="1" customWidth="1"/>
    <col min="5679" max="5680" width="8.5" style="412" customWidth="1"/>
    <col min="5681" max="5681" width="9.5" style="412" customWidth="1"/>
    <col min="5682" max="5682" width="11.125" style="412" bestFit="1" customWidth="1"/>
    <col min="5683" max="5683" width="10.375" style="412" bestFit="1" customWidth="1"/>
    <col min="5684" max="5684" width="9.375" style="412" bestFit="1" customWidth="1"/>
    <col min="5685" max="5685" width="10.375" style="412" bestFit="1" customWidth="1"/>
    <col min="5686" max="5686" width="10.375" style="412" customWidth="1"/>
    <col min="5687" max="5687" width="11.125" style="412" bestFit="1" customWidth="1"/>
    <col min="5688" max="5689" width="2.875" style="412" customWidth="1"/>
    <col min="5690" max="5690" width="8.625" style="412" bestFit="1" customWidth="1"/>
    <col min="5691" max="5888" width="9" style="412"/>
    <col min="5889" max="5889" width="35" style="412" customWidth="1"/>
    <col min="5890" max="5890" width="9.125" style="412" customWidth="1"/>
    <col min="5891" max="5892" width="8.5" style="412" customWidth="1"/>
    <col min="5893" max="5893" width="9.5" style="412" customWidth="1"/>
    <col min="5894" max="5894" width="9.75" style="412" customWidth="1"/>
    <col min="5895" max="5896" width="8.5" style="412" customWidth="1"/>
    <col min="5897" max="5897" width="9.5" style="412" customWidth="1"/>
    <col min="5898" max="5898" width="9.75" style="412" customWidth="1"/>
    <col min="5899" max="5900" width="8.5" style="412" customWidth="1"/>
    <col min="5901" max="5901" width="9.5" style="412" customWidth="1"/>
    <col min="5902" max="5902" width="9.75" style="412" customWidth="1"/>
    <col min="5903" max="5904" width="8.5" style="412" customWidth="1"/>
    <col min="5905" max="5905" width="9.5" style="412" customWidth="1"/>
    <col min="5906" max="5906" width="9.75" style="412" bestFit="1" customWidth="1"/>
    <col min="5907" max="5908" width="8.5" style="412" customWidth="1"/>
    <col min="5909" max="5909" width="9.5" style="412" customWidth="1"/>
    <col min="5910" max="5910" width="9.75" style="412" customWidth="1"/>
    <col min="5911" max="5912" width="8.5" style="412" customWidth="1"/>
    <col min="5913" max="5913" width="9.5" style="412" customWidth="1"/>
    <col min="5914" max="5914" width="9.75" style="412" customWidth="1"/>
    <col min="5915" max="5916" width="8.5" style="412" customWidth="1"/>
    <col min="5917" max="5917" width="9.5" style="412" customWidth="1"/>
    <col min="5918" max="5918" width="9.125" style="412" customWidth="1"/>
    <col min="5919" max="5920" width="8.5" style="412" customWidth="1"/>
    <col min="5921" max="5921" width="9.5" style="412" customWidth="1"/>
    <col min="5922" max="5922" width="9.75" style="412" customWidth="1"/>
    <col min="5923" max="5924" width="8.5" style="412" customWidth="1"/>
    <col min="5925" max="5925" width="9.5" style="412" customWidth="1"/>
    <col min="5926" max="5926" width="10.5" style="412" customWidth="1"/>
    <col min="5927" max="5928" width="8.5" style="412" customWidth="1"/>
    <col min="5929" max="5929" width="9.5" style="412" customWidth="1"/>
    <col min="5930" max="5930" width="9.75" style="412" customWidth="1"/>
    <col min="5931" max="5932" width="8.5" style="412" customWidth="1"/>
    <col min="5933" max="5933" width="9.5" style="412" customWidth="1"/>
    <col min="5934" max="5934" width="10.5" style="412" bestFit="1" customWidth="1"/>
    <col min="5935" max="5936" width="8.5" style="412" customWidth="1"/>
    <col min="5937" max="5937" width="9.5" style="412" customWidth="1"/>
    <col min="5938" max="5938" width="11.125" style="412" bestFit="1" customWidth="1"/>
    <col min="5939" max="5939" width="10.375" style="412" bestFit="1" customWidth="1"/>
    <col min="5940" max="5940" width="9.375" style="412" bestFit="1" customWidth="1"/>
    <col min="5941" max="5941" width="10.375" style="412" bestFit="1" customWidth="1"/>
    <col min="5942" max="5942" width="10.375" style="412" customWidth="1"/>
    <col min="5943" max="5943" width="11.125" style="412" bestFit="1" customWidth="1"/>
    <col min="5944" max="5945" width="2.875" style="412" customWidth="1"/>
    <col min="5946" max="5946" width="8.625" style="412" bestFit="1" customWidth="1"/>
    <col min="5947" max="6144" width="9" style="412"/>
    <col min="6145" max="6145" width="35" style="412" customWidth="1"/>
    <col min="6146" max="6146" width="9.125" style="412" customWidth="1"/>
    <col min="6147" max="6148" width="8.5" style="412" customWidth="1"/>
    <col min="6149" max="6149" width="9.5" style="412" customWidth="1"/>
    <col min="6150" max="6150" width="9.75" style="412" customWidth="1"/>
    <col min="6151" max="6152" width="8.5" style="412" customWidth="1"/>
    <col min="6153" max="6153" width="9.5" style="412" customWidth="1"/>
    <col min="6154" max="6154" width="9.75" style="412" customWidth="1"/>
    <col min="6155" max="6156" width="8.5" style="412" customWidth="1"/>
    <col min="6157" max="6157" width="9.5" style="412" customWidth="1"/>
    <col min="6158" max="6158" width="9.75" style="412" customWidth="1"/>
    <col min="6159" max="6160" width="8.5" style="412" customWidth="1"/>
    <col min="6161" max="6161" width="9.5" style="412" customWidth="1"/>
    <col min="6162" max="6162" width="9.75" style="412" bestFit="1" customWidth="1"/>
    <col min="6163" max="6164" width="8.5" style="412" customWidth="1"/>
    <col min="6165" max="6165" width="9.5" style="412" customWidth="1"/>
    <col min="6166" max="6166" width="9.75" style="412" customWidth="1"/>
    <col min="6167" max="6168" width="8.5" style="412" customWidth="1"/>
    <col min="6169" max="6169" width="9.5" style="412" customWidth="1"/>
    <col min="6170" max="6170" width="9.75" style="412" customWidth="1"/>
    <col min="6171" max="6172" width="8.5" style="412" customWidth="1"/>
    <col min="6173" max="6173" width="9.5" style="412" customWidth="1"/>
    <col min="6174" max="6174" width="9.125" style="412" customWidth="1"/>
    <col min="6175" max="6176" width="8.5" style="412" customWidth="1"/>
    <col min="6177" max="6177" width="9.5" style="412" customWidth="1"/>
    <col min="6178" max="6178" width="9.75" style="412" customWidth="1"/>
    <col min="6179" max="6180" width="8.5" style="412" customWidth="1"/>
    <col min="6181" max="6181" width="9.5" style="412" customWidth="1"/>
    <col min="6182" max="6182" width="10.5" style="412" customWidth="1"/>
    <col min="6183" max="6184" width="8.5" style="412" customWidth="1"/>
    <col min="6185" max="6185" width="9.5" style="412" customWidth="1"/>
    <col min="6186" max="6186" width="9.75" style="412" customWidth="1"/>
    <col min="6187" max="6188" width="8.5" style="412" customWidth="1"/>
    <col min="6189" max="6189" width="9.5" style="412" customWidth="1"/>
    <col min="6190" max="6190" width="10.5" style="412" bestFit="1" customWidth="1"/>
    <col min="6191" max="6192" width="8.5" style="412" customWidth="1"/>
    <col min="6193" max="6193" width="9.5" style="412" customWidth="1"/>
    <col min="6194" max="6194" width="11.125" style="412" bestFit="1" customWidth="1"/>
    <col min="6195" max="6195" width="10.375" style="412" bestFit="1" customWidth="1"/>
    <col min="6196" max="6196" width="9.375" style="412" bestFit="1" customWidth="1"/>
    <col min="6197" max="6197" width="10.375" style="412" bestFit="1" customWidth="1"/>
    <col min="6198" max="6198" width="10.375" style="412" customWidth="1"/>
    <col min="6199" max="6199" width="11.125" style="412" bestFit="1" customWidth="1"/>
    <col min="6200" max="6201" width="2.875" style="412" customWidth="1"/>
    <col min="6202" max="6202" width="8.625" style="412" bestFit="1" customWidth="1"/>
    <col min="6203" max="6400" width="9" style="412"/>
    <col min="6401" max="6401" width="35" style="412" customWidth="1"/>
    <col min="6402" max="6402" width="9.125" style="412" customWidth="1"/>
    <col min="6403" max="6404" width="8.5" style="412" customWidth="1"/>
    <col min="6405" max="6405" width="9.5" style="412" customWidth="1"/>
    <col min="6406" max="6406" width="9.75" style="412" customWidth="1"/>
    <col min="6407" max="6408" width="8.5" style="412" customWidth="1"/>
    <col min="6409" max="6409" width="9.5" style="412" customWidth="1"/>
    <col min="6410" max="6410" width="9.75" style="412" customWidth="1"/>
    <col min="6411" max="6412" width="8.5" style="412" customWidth="1"/>
    <col min="6413" max="6413" width="9.5" style="412" customWidth="1"/>
    <col min="6414" max="6414" width="9.75" style="412" customWidth="1"/>
    <col min="6415" max="6416" width="8.5" style="412" customWidth="1"/>
    <col min="6417" max="6417" width="9.5" style="412" customWidth="1"/>
    <col min="6418" max="6418" width="9.75" style="412" bestFit="1" customWidth="1"/>
    <col min="6419" max="6420" width="8.5" style="412" customWidth="1"/>
    <col min="6421" max="6421" width="9.5" style="412" customWidth="1"/>
    <col min="6422" max="6422" width="9.75" style="412" customWidth="1"/>
    <col min="6423" max="6424" width="8.5" style="412" customWidth="1"/>
    <col min="6425" max="6425" width="9.5" style="412" customWidth="1"/>
    <col min="6426" max="6426" width="9.75" style="412" customWidth="1"/>
    <col min="6427" max="6428" width="8.5" style="412" customWidth="1"/>
    <col min="6429" max="6429" width="9.5" style="412" customWidth="1"/>
    <col min="6430" max="6430" width="9.125" style="412" customWidth="1"/>
    <col min="6431" max="6432" width="8.5" style="412" customWidth="1"/>
    <col min="6433" max="6433" width="9.5" style="412" customWidth="1"/>
    <col min="6434" max="6434" width="9.75" style="412" customWidth="1"/>
    <col min="6435" max="6436" width="8.5" style="412" customWidth="1"/>
    <col min="6437" max="6437" width="9.5" style="412" customWidth="1"/>
    <col min="6438" max="6438" width="10.5" style="412" customWidth="1"/>
    <col min="6439" max="6440" width="8.5" style="412" customWidth="1"/>
    <col min="6441" max="6441" width="9.5" style="412" customWidth="1"/>
    <col min="6442" max="6442" width="9.75" style="412" customWidth="1"/>
    <col min="6443" max="6444" width="8.5" style="412" customWidth="1"/>
    <col min="6445" max="6445" width="9.5" style="412" customWidth="1"/>
    <col min="6446" max="6446" width="10.5" style="412" bestFit="1" customWidth="1"/>
    <col min="6447" max="6448" width="8.5" style="412" customWidth="1"/>
    <col min="6449" max="6449" width="9.5" style="412" customWidth="1"/>
    <col min="6450" max="6450" width="11.125" style="412" bestFit="1" customWidth="1"/>
    <col min="6451" max="6451" width="10.375" style="412" bestFit="1" customWidth="1"/>
    <col min="6452" max="6452" width="9.375" style="412" bestFit="1" customWidth="1"/>
    <col min="6453" max="6453" width="10.375" style="412" bestFit="1" customWidth="1"/>
    <col min="6454" max="6454" width="10.375" style="412" customWidth="1"/>
    <col min="6455" max="6455" width="11.125" style="412" bestFit="1" customWidth="1"/>
    <col min="6456" max="6457" width="2.875" style="412" customWidth="1"/>
    <col min="6458" max="6458" width="8.625" style="412" bestFit="1" customWidth="1"/>
    <col min="6459" max="6656" width="9" style="412"/>
    <col min="6657" max="6657" width="35" style="412" customWidth="1"/>
    <col min="6658" max="6658" width="9.125" style="412" customWidth="1"/>
    <col min="6659" max="6660" width="8.5" style="412" customWidth="1"/>
    <col min="6661" max="6661" width="9.5" style="412" customWidth="1"/>
    <col min="6662" max="6662" width="9.75" style="412" customWidth="1"/>
    <col min="6663" max="6664" width="8.5" style="412" customWidth="1"/>
    <col min="6665" max="6665" width="9.5" style="412" customWidth="1"/>
    <col min="6666" max="6666" width="9.75" style="412" customWidth="1"/>
    <col min="6667" max="6668" width="8.5" style="412" customWidth="1"/>
    <col min="6669" max="6669" width="9.5" style="412" customWidth="1"/>
    <col min="6670" max="6670" width="9.75" style="412" customWidth="1"/>
    <col min="6671" max="6672" width="8.5" style="412" customWidth="1"/>
    <col min="6673" max="6673" width="9.5" style="412" customWidth="1"/>
    <col min="6674" max="6674" width="9.75" style="412" bestFit="1" customWidth="1"/>
    <col min="6675" max="6676" width="8.5" style="412" customWidth="1"/>
    <col min="6677" max="6677" width="9.5" style="412" customWidth="1"/>
    <col min="6678" max="6678" width="9.75" style="412" customWidth="1"/>
    <col min="6679" max="6680" width="8.5" style="412" customWidth="1"/>
    <col min="6681" max="6681" width="9.5" style="412" customWidth="1"/>
    <col min="6682" max="6682" width="9.75" style="412" customWidth="1"/>
    <col min="6683" max="6684" width="8.5" style="412" customWidth="1"/>
    <col min="6685" max="6685" width="9.5" style="412" customWidth="1"/>
    <col min="6686" max="6686" width="9.125" style="412" customWidth="1"/>
    <col min="6687" max="6688" width="8.5" style="412" customWidth="1"/>
    <col min="6689" max="6689" width="9.5" style="412" customWidth="1"/>
    <col min="6690" max="6690" width="9.75" style="412" customWidth="1"/>
    <col min="6691" max="6692" width="8.5" style="412" customWidth="1"/>
    <col min="6693" max="6693" width="9.5" style="412" customWidth="1"/>
    <col min="6694" max="6694" width="10.5" style="412" customWidth="1"/>
    <col min="6695" max="6696" width="8.5" style="412" customWidth="1"/>
    <col min="6697" max="6697" width="9.5" style="412" customWidth="1"/>
    <col min="6698" max="6698" width="9.75" style="412" customWidth="1"/>
    <col min="6699" max="6700" width="8.5" style="412" customWidth="1"/>
    <col min="6701" max="6701" width="9.5" style="412" customWidth="1"/>
    <col min="6702" max="6702" width="10.5" style="412" bestFit="1" customWidth="1"/>
    <col min="6703" max="6704" width="8.5" style="412" customWidth="1"/>
    <col min="6705" max="6705" width="9.5" style="412" customWidth="1"/>
    <col min="6706" max="6706" width="11.125" style="412" bestFit="1" customWidth="1"/>
    <col min="6707" max="6707" width="10.375" style="412" bestFit="1" customWidth="1"/>
    <col min="6708" max="6708" width="9.375" style="412" bestFit="1" customWidth="1"/>
    <col min="6709" max="6709" width="10.375" style="412" bestFit="1" customWidth="1"/>
    <col min="6710" max="6710" width="10.375" style="412" customWidth="1"/>
    <col min="6711" max="6711" width="11.125" style="412" bestFit="1" customWidth="1"/>
    <col min="6712" max="6713" width="2.875" style="412" customWidth="1"/>
    <col min="6714" max="6714" width="8.625" style="412" bestFit="1" customWidth="1"/>
    <col min="6715" max="6912" width="9" style="412"/>
    <col min="6913" max="6913" width="35" style="412" customWidth="1"/>
    <col min="6914" max="6914" width="9.125" style="412" customWidth="1"/>
    <col min="6915" max="6916" width="8.5" style="412" customWidth="1"/>
    <col min="6917" max="6917" width="9.5" style="412" customWidth="1"/>
    <col min="6918" max="6918" width="9.75" style="412" customWidth="1"/>
    <col min="6919" max="6920" width="8.5" style="412" customWidth="1"/>
    <col min="6921" max="6921" width="9.5" style="412" customWidth="1"/>
    <col min="6922" max="6922" width="9.75" style="412" customWidth="1"/>
    <col min="6923" max="6924" width="8.5" style="412" customWidth="1"/>
    <col min="6925" max="6925" width="9.5" style="412" customWidth="1"/>
    <col min="6926" max="6926" width="9.75" style="412" customWidth="1"/>
    <col min="6927" max="6928" width="8.5" style="412" customWidth="1"/>
    <col min="6929" max="6929" width="9.5" style="412" customWidth="1"/>
    <col min="6930" max="6930" width="9.75" style="412" bestFit="1" customWidth="1"/>
    <col min="6931" max="6932" width="8.5" style="412" customWidth="1"/>
    <col min="6933" max="6933" width="9.5" style="412" customWidth="1"/>
    <col min="6934" max="6934" width="9.75" style="412" customWidth="1"/>
    <col min="6935" max="6936" width="8.5" style="412" customWidth="1"/>
    <col min="6937" max="6937" width="9.5" style="412" customWidth="1"/>
    <col min="6938" max="6938" width="9.75" style="412" customWidth="1"/>
    <col min="6939" max="6940" width="8.5" style="412" customWidth="1"/>
    <col min="6941" max="6941" width="9.5" style="412" customWidth="1"/>
    <col min="6942" max="6942" width="9.125" style="412" customWidth="1"/>
    <col min="6943" max="6944" width="8.5" style="412" customWidth="1"/>
    <col min="6945" max="6945" width="9.5" style="412" customWidth="1"/>
    <col min="6946" max="6946" width="9.75" style="412" customWidth="1"/>
    <col min="6947" max="6948" width="8.5" style="412" customWidth="1"/>
    <col min="6949" max="6949" width="9.5" style="412" customWidth="1"/>
    <col min="6950" max="6950" width="10.5" style="412" customWidth="1"/>
    <col min="6951" max="6952" width="8.5" style="412" customWidth="1"/>
    <col min="6953" max="6953" width="9.5" style="412" customWidth="1"/>
    <col min="6954" max="6954" width="9.75" style="412" customWidth="1"/>
    <col min="6955" max="6956" width="8.5" style="412" customWidth="1"/>
    <col min="6957" max="6957" width="9.5" style="412" customWidth="1"/>
    <col min="6958" max="6958" width="10.5" style="412" bestFit="1" customWidth="1"/>
    <col min="6959" max="6960" width="8.5" style="412" customWidth="1"/>
    <col min="6961" max="6961" width="9.5" style="412" customWidth="1"/>
    <col min="6962" max="6962" width="11.125" style="412" bestFit="1" customWidth="1"/>
    <col min="6963" max="6963" width="10.375" style="412" bestFit="1" customWidth="1"/>
    <col min="6964" max="6964" width="9.375" style="412" bestFit="1" customWidth="1"/>
    <col min="6965" max="6965" width="10.375" style="412" bestFit="1" customWidth="1"/>
    <col min="6966" max="6966" width="10.375" style="412" customWidth="1"/>
    <col min="6967" max="6967" width="11.125" style="412" bestFit="1" customWidth="1"/>
    <col min="6968" max="6969" width="2.875" style="412" customWidth="1"/>
    <col min="6970" max="6970" width="8.625" style="412" bestFit="1" customWidth="1"/>
    <col min="6971" max="7168" width="9" style="412"/>
    <col min="7169" max="7169" width="35" style="412" customWidth="1"/>
    <col min="7170" max="7170" width="9.125" style="412" customWidth="1"/>
    <col min="7171" max="7172" width="8.5" style="412" customWidth="1"/>
    <col min="7173" max="7173" width="9.5" style="412" customWidth="1"/>
    <col min="7174" max="7174" width="9.75" style="412" customWidth="1"/>
    <col min="7175" max="7176" width="8.5" style="412" customWidth="1"/>
    <col min="7177" max="7177" width="9.5" style="412" customWidth="1"/>
    <col min="7178" max="7178" width="9.75" style="412" customWidth="1"/>
    <col min="7179" max="7180" width="8.5" style="412" customWidth="1"/>
    <col min="7181" max="7181" width="9.5" style="412" customWidth="1"/>
    <col min="7182" max="7182" width="9.75" style="412" customWidth="1"/>
    <col min="7183" max="7184" width="8.5" style="412" customWidth="1"/>
    <col min="7185" max="7185" width="9.5" style="412" customWidth="1"/>
    <col min="7186" max="7186" width="9.75" style="412" bestFit="1" customWidth="1"/>
    <col min="7187" max="7188" width="8.5" style="412" customWidth="1"/>
    <col min="7189" max="7189" width="9.5" style="412" customWidth="1"/>
    <col min="7190" max="7190" width="9.75" style="412" customWidth="1"/>
    <col min="7191" max="7192" width="8.5" style="412" customWidth="1"/>
    <col min="7193" max="7193" width="9.5" style="412" customWidth="1"/>
    <col min="7194" max="7194" width="9.75" style="412" customWidth="1"/>
    <col min="7195" max="7196" width="8.5" style="412" customWidth="1"/>
    <col min="7197" max="7197" width="9.5" style="412" customWidth="1"/>
    <col min="7198" max="7198" width="9.125" style="412" customWidth="1"/>
    <col min="7199" max="7200" width="8.5" style="412" customWidth="1"/>
    <col min="7201" max="7201" width="9.5" style="412" customWidth="1"/>
    <col min="7202" max="7202" width="9.75" style="412" customWidth="1"/>
    <col min="7203" max="7204" width="8.5" style="412" customWidth="1"/>
    <col min="7205" max="7205" width="9.5" style="412" customWidth="1"/>
    <col min="7206" max="7206" width="10.5" style="412" customWidth="1"/>
    <col min="7207" max="7208" width="8.5" style="412" customWidth="1"/>
    <col min="7209" max="7209" width="9.5" style="412" customWidth="1"/>
    <col min="7210" max="7210" width="9.75" style="412" customWidth="1"/>
    <col min="7211" max="7212" width="8.5" style="412" customWidth="1"/>
    <col min="7213" max="7213" width="9.5" style="412" customWidth="1"/>
    <col min="7214" max="7214" width="10.5" style="412" bestFit="1" customWidth="1"/>
    <col min="7215" max="7216" width="8.5" style="412" customWidth="1"/>
    <col min="7217" max="7217" width="9.5" style="412" customWidth="1"/>
    <col min="7218" max="7218" width="11.125" style="412" bestFit="1" customWidth="1"/>
    <col min="7219" max="7219" width="10.375" style="412" bestFit="1" customWidth="1"/>
    <col min="7220" max="7220" width="9.375" style="412" bestFit="1" customWidth="1"/>
    <col min="7221" max="7221" width="10.375" style="412" bestFit="1" customWidth="1"/>
    <col min="7222" max="7222" width="10.375" style="412" customWidth="1"/>
    <col min="7223" max="7223" width="11.125" style="412" bestFit="1" customWidth="1"/>
    <col min="7224" max="7225" width="2.875" style="412" customWidth="1"/>
    <col min="7226" max="7226" width="8.625" style="412" bestFit="1" customWidth="1"/>
    <col min="7227" max="7424" width="9" style="412"/>
    <col min="7425" max="7425" width="35" style="412" customWidth="1"/>
    <col min="7426" max="7426" width="9.125" style="412" customWidth="1"/>
    <col min="7427" max="7428" width="8.5" style="412" customWidth="1"/>
    <col min="7429" max="7429" width="9.5" style="412" customWidth="1"/>
    <col min="7430" max="7430" width="9.75" style="412" customWidth="1"/>
    <col min="7431" max="7432" width="8.5" style="412" customWidth="1"/>
    <col min="7433" max="7433" width="9.5" style="412" customWidth="1"/>
    <col min="7434" max="7434" width="9.75" style="412" customWidth="1"/>
    <col min="7435" max="7436" width="8.5" style="412" customWidth="1"/>
    <col min="7437" max="7437" width="9.5" style="412" customWidth="1"/>
    <col min="7438" max="7438" width="9.75" style="412" customWidth="1"/>
    <col min="7439" max="7440" width="8.5" style="412" customWidth="1"/>
    <col min="7441" max="7441" width="9.5" style="412" customWidth="1"/>
    <col min="7442" max="7442" width="9.75" style="412" bestFit="1" customWidth="1"/>
    <col min="7443" max="7444" width="8.5" style="412" customWidth="1"/>
    <col min="7445" max="7445" width="9.5" style="412" customWidth="1"/>
    <col min="7446" max="7446" width="9.75" style="412" customWidth="1"/>
    <col min="7447" max="7448" width="8.5" style="412" customWidth="1"/>
    <col min="7449" max="7449" width="9.5" style="412" customWidth="1"/>
    <col min="7450" max="7450" width="9.75" style="412" customWidth="1"/>
    <col min="7451" max="7452" width="8.5" style="412" customWidth="1"/>
    <col min="7453" max="7453" width="9.5" style="412" customWidth="1"/>
    <col min="7454" max="7454" width="9.125" style="412" customWidth="1"/>
    <col min="7455" max="7456" width="8.5" style="412" customWidth="1"/>
    <col min="7457" max="7457" width="9.5" style="412" customWidth="1"/>
    <col min="7458" max="7458" width="9.75" style="412" customWidth="1"/>
    <col min="7459" max="7460" width="8.5" style="412" customWidth="1"/>
    <col min="7461" max="7461" width="9.5" style="412" customWidth="1"/>
    <col min="7462" max="7462" width="10.5" style="412" customWidth="1"/>
    <col min="7463" max="7464" width="8.5" style="412" customWidth="1"/>
    <col min="7465" max="7465" width="9.5" style="412" customWidth="1"/>
    <col min="7466" max="7466" width="9.75" style="412" customWidth="1"/>
    <col min="7467" max="7468" width="8.5" style="412" customWidth="1"/>
    <col min="7469" max="7469" width="9.5" style="412" customWidth="1"/>
    <col min="7470" max="7470" width="10.5" style="412" bestFit="1" customWidth="1"/>
    <col min="7471" max="7472" width="8.5" style="412" customWidth="1"/>
    <col min="7473" max="7473" width="9.5" style="412" customWidth="1"/>
    <col min="7474" max="7474" width="11.125" style="412" bestFit="1" customWidth="1"/>
    <col min="7475" max="7475" width="10.375" style="412" bestFit="1" customWidth="1"/>
    <col min="7476" max="7476" width="9.375" style="412" bestFit="1" customWidth="1"/>
    <col min="7477" max="7477" width="10.375" style="412" bestFit="1" customWidth="1"/>
    <col min="7478" max="7478" width="10.375" style="412" customWidth="1"/>
    <col min="7479" max="7479" width="11.125" style="412" bestFit="1" customWidth="1"/>
    <col min="7480" max="7481" width="2.875" style="412" customWidth="1"/>
    <col min="7482" max="7482" width="8.625" style="412" bestFit="1" customWidth="1"/>
    <col min="7483" max="7680" width="9" style="412"/>
    <col min="7681" max="7681" width="35" style="412" customWidth="1"/>
    <col min="7682" max="7682" width="9.125" style="412" customWidth="1"/>
    <col min="7683" max="7684" width="8.5" style="412" customWidth="1"/>
    <col min="7685" max="7685" width="9.5" style="412" customWidth="1"/>
    <col min="7686" max="7686" width="9.75" style="412" customWidth="1"/>
    <col min="7687" max="7688" width="8.5" style="412" customWidth="1"/>
    <col min="7689" max="7689" width="9.5" style="412" customWidth="1"/>
    <col min="7690" max="7690" width="9.75" style="412" customWidth="1"/>
    <col min="7691" max="7692" width="8.5" style="412" customWidth="1"/>
    <col min="7693" max="7693" width="9.5" style="412" customWidth="1"/>
    <col min="7694" max="7694" width="9.75" style="412" customWidth="1"/>
    <col min="7695" max="7696" width="8.5" style="412" customWidth="1"/>
    <col min="7697" max="7697" width="9.5" style="412" customWidth="1"/>
    <col min="7698" max="7698" width="9.75" style="412" bestFit="1" customWidth="1"/>
    <col min="7699" max="7700" width="8.5" style="412" customWidth="1"/>
    <col min="7701" max="7701" width="9.5" style="412" customWidth="1"/>
    <col min="7702" max="7702" width="9.75" style="412" customWidth="1"/>
    <col min="7703" max="7704" width="8.5" style="412" customWidth="1"/>
    <col min="7705" max="7705" width="9.5" style="412" customWidth="1"/>
    <col min="7706" max="7706" width="9.75" style="412" customWidth="1"/>
    <col min="7707" max="7708" width="8.5" style="412" customWidth="1"/>
    <col min="7709" max="7709" width="9.5" style="412" customWidth="1"/>
    <col min="7710" max="7710" width="9.125" style="412" customWidth="1"/>
    <col min="7711" max="7712" width="8.5" style="412" customWidth="1"/>
    <col min="7713" max="7713" width="9.5" style="412" customWidth="1"/>
    <col min="7714" max="7714" width="9.75" style="412" customWidth="1"/>
    <col min="7715" max="7716" width="8.5" style="412" customWidth="1"/>
    <col min="7717" max="7717" width="9.5" style="412" customWidth="1"/>
    <col min="7718" max="7718" width="10.5" style="412" customWidth="1"/>
    <col min="7719" max="7720" width="8.5" style="412" customWidth="1"/>
    <col min="7721" max="7721" width="9.5" style="412" customWidth="1"/>
    <col min="7722" max="7722" width="9.75" style="412" customWidth="1"/>
    <col min="7723" max="7724" width="8.5" style="412" customWidth="1"/>
    <col min="7725" max="7725" width="9.5" style="412" customWidth="1"/>
    <col min="7726" max="7726" width="10.5" style="412" bestFit="1" customWidth="1"/>
    <col min="7727" max="7728" width="8.5" style="412" customWidth="1"/>
    <col min="7729" max="7729" width="9.5" style="412" customWidth="1"/>
    <col min="7730" max="7730" width="11.125" style="412" bestFit="1" customWidth="1"/>
    <col min="7731" max="7731" width="10.375" style="412" bestFit="1" customWidth="1"/>
    <col min="7732" max="7732" width="9.375" style="412" bestFit="1" customWidth="1"/>
    <col min="7733" max="7733" width="10.375" style="412" bestFit="1" customWidth="1"/>
    <col min="7734" max="7734" width="10.375" style="412" customWidth="1"/>
    <col min="7735" max="7735" width="11.125" style="412" bestFit="1" customWidth="1"/>
    <col min="7736" max="7737" width="2.875" style="412" customWidth="1"/>
    <col min="7738" max="7738" width="8.625" style="412" bestFit="1" customWidth="1"/>
    <col min="7739" max="7936" width="9" style="412"/>
    <col min="7937" max="7937" width="35" style="412" customWidth="1"/>
    <col min="7938" max="7938" width="9.125" style="412" customWidth="1"/>
    <col min="7939" max="7940" width="8.5" style="412" customWidth="1"/>
    <col min="7941" max="7941" width="9.5" style="412" customWidth="1"/>
    <col min="7942" max="7942" width="9.75" style="412" customWidth="1"/>
    <col min="7943" max="7944" width="8.5" style="412" customWidth="1"/>
    <col min="7945" max="7945" width="9.5" style="412" customWidth="1"/>
    <col min="7946" max="7946" width="9.75" style="412" customWidth="1"/>
    <col min="7947" max="7948" width="8.5" style="412" customWidth="1"/>
    <col min="7949" max="7949" width="9.5" style="412" customWidth="1"/>
    <col min="7950" max="7950" width="9.75" style="412" customWidth="1"/>
    <col min="7951" max="7952" width="8.5" style="412" customWidth="1"/>
    <col min="7953" max="7953" width="9.5" style="412" customWidth="1"/>
    <col min="7954" max="7954" width="9.75" style="412" bestFit="1" customWidth="1"/>
    <col min="7955" max="7956" width="8.5" style="412" customWidth="1"/>
    <col min="7957" max="7957" width="9.5" style="412" customWidth="1"/>
    <col min="7958" max="7958" width="9.75" style="412" customWidth="1"/>
    <col min="7959" max="7960" width="8.5" style="412" customWidth="1"/>
    <col min="7961" max="7961" width="9.5" style="412" customWidth="1"/>
    <col min="7962" max="7962" width="9.75" style="412" customWidth="1"/>
    <col min="7963" max="7964" width="8.5" style="412" customWidth="1"/>
    <col min="7965" max="7965" width="9.5" style="412" customWidth="1"/>
    <col min="7966" max="7966" width="9.125" style="412" customWidth="1"/>
    <col min="7967" max="7968" width="8.5" style="412" customWidth="1"/>
    <col min="7969" max="7969" width="9.5" style="412" customWidth="1"/>
    <col min="7970" max="7970" width="9.75" style="412" customWidth="1"/>
    <col min="7971" max="7972" width="8.5" style="412" customWidth="1"/>
    <col min="7973" max="7973" width="9.5" style="412" customWidth="1"/>
    <col min="7974" max="7974" width="10.5" style="412" customWidth="1"/>
    <col min="7975" max="7976" width="8.5" style="412" customWidth="1"/>
    <col min="7977" max="7977" width="9.5" style="412" customWidth="1"/>
    <col min="7978" max="7978" width="9.75" style="412" customWidth="1"/>
    <col min="7979" max="7980" width="8.5" style="412" customWidth="1"/>
    <col min="7981" max="7981" width="9.5" style="412" customWidth="1"/>
    <col min="7982" max="7982" width="10.5" style="412" bestFit="1" customWidth="1"/>
    <col min="7983" max="7984" width="8.5" style="412" customWidth="1"/>
    <col min="7985" max="7985" width="9.5" style="412" customWidth="1"/>
    <col min="7986" max="7986" width="11.125" style="412" bestFit="1" customWidth="1"/>
    <col min="7987" max="7987" width="10.375" style="412" bestFit="1" customWidth="1"/>
    <col min="7988" max="7988" width="9.375" style="412" bestFit="1" customWidth="1"/>
    <col min="7989" max="7989" width="10.375" style="412" bestFit="1" customWidth="1"/>
    <col min="7990" max="7990" width="10.375" style="412" customWidth="1"/>
    <col min="7991" max="7991" width="11.125" style="412" bestFit="1" customWidth="1"/>
    <col min="7992" max="7993" width="2.875" style="412" customWidth="1"/>
    <col min="7994" max="7994" width="8.625" style="412" bestFit="1" customWidth="1"/>
    <col min="7995" max="8192" width="9" style="412"/>
    <col min="8193" max="8193" width="35" style="412" customWidth="1"/>
    <col min="8194" max="8194" width="9.125" style="412" customWidth="1"/>
    <col min="8195" max="8196" width="8.5" style="412" customWidth="1"/>
    <col min="8197" max="8197" width="9.5" style="412" customWidth="1"/>
    <col min="8198" max="8198" width="9.75" style="412" customWidth="1"/>
    <col min="8199" max="8200" width="8.5" style="412" customWidth="1"/>
    <col min="8201" max="8201" width="9.5" style="412" customWidth="1"/>
    <col min="8202" max="8202" width="9.75" style="412" customWidth="1"/>
    <col min="8203" max="8204" width="8.5" style="412" customWidth="1"/>
    <col min="8205" max="8205" width="9.5" style="412" customWidth="1"/>
    <col min="8206" max="8206" width="9.75" style="412" customWidth="1"/>
    <col min="8207" max="8208" width="8.5" style="412" customWidth="1"/>
    <col min="8209" max="8209" width="9.5" style="412" customWidth="1"/>
    <col min="8210" max="8210" width="9.75" style="412" bestFit="1" customWidth="1"/>
    <col min="8211" max="8212" width="8.5" style="412" customWidth="1"/>
    <col min="8213" max="8213" width="9.5" style="412" customWidth="1"/>
    <col min="8214" max="8214" width="9.75" style="412" customWidth="1"/>
    <col min="8215" max="8216" width="8.5" style="412" customWidth="1"/>
    <col min="8217" max="8217" width="9.5" style="412" customWidth="1"/>
    <col min="8218" max="8218" width="9.75" style="412" customWidth="1"/>
    <col min="8219" max="8220" width="8.5" style="412" customWidth="1"/>
    <col min="8221" max="8221" width="9.5" style="412" customWidth="1"/>
    <col min="8222" max="8222" width="9.125" style="412" customWidth="1"/>
    <col min="8223" max="8224" width="8.5" style="412" customWidth="1"/>
    <col min="8225" max="8225" width="9.5" style="412" customWidth="1"/>
    <col min="8226" max="8226" width="9.75" style="412" customWidth="1"/>
    <col min="8227" max="8228" width="8.5" style="412" customWidth="1"/>
    <col min="8229" max="8229" width="9.5" style="412" customWidth="1"/>
    <col min="8230" max="8230" width="10.5" style="412" customWidth="1"/>
    <col min="8231" max="8232" width="8.5" style="412" customWidth="1"/>
    <col min="8233" max="8233" width="9.5" style="412" customWidth="1"/>
    <col min="8234" max="8234" width="9.75" style="412" customWidth="1"/>
    <col min="8235" max="8236" width="8.5" style="412" customWidth="1"/>
    <col min="8237" max="8237" width="9.5" style="412" customWidth="1"/>
    <col min="8238" max="8238" width="10.5" style="412" bestFit="1" customWidth="1"/>
    <col min="8239" max="8240" width="8.5" style="412" customWidth="1"/>
    <col min="8241" max="8241" width="9.5" style="412" customWidth="1"/>
    <col min="8242" max="8242" width="11.125" style="412" bestFit="1" customWidth="1"/>
    <col min="8243" max="8243" width="10.375" style="412" bestFit="1" customWidth="1"/>
    <col min="8244" max="8244" width="9.375" style="412" bestFit="1" customWidth="1"/>
    <col min="8245" max="8245" width="10.375" style="412" bestFit="1" customWidth="1"/>
    <col min="8246" max="8246" width="10.375" style="412" customWidth="1"/>
    <col min="8247" max="8247" width="11.125" style="412" bestFit="1" customWidth="1"/>
    <col min="8248" max="8249" width="2.875" style="412" customWidth="1"/>
    <col min="8250" max="8250" width="8.625" style="412" bestFit="1" customWidth="1"/>
    <col min="8251" max="8448" width="9" style="412"/>
    <col min="8449" max="8449" width="35" style="412" customWidth="1"/>
    <col min="8450" max="8450" width="9.125" style="412" customWidth="1"/>
    <col min="8451" max="8452" width="8.5" style="412" customWidth="1"/>
    <col min="8453" max="8453" width="9.5" style="412" customWidth="1"/>
    <col min="8454" max="8454" width="9.75" style="412" customWidth="1"/>
    <col min="8455" max="8456" width="8.5" style="412" customWidth="1"/>
    <col min="8457" max="8457" width="9.5" style="412" customWidth="1"/>
    <col min="8458" max="8458" width="9.75" style="412" customWidth="1"/>
    <col min="8459" max="8460" width="8.5" style="412" customWidth="1"/>
    <col min="8461" max="8461" width="9.5" style="412" customWidth="1"/>
    <col min="8462" max="8462" width="9.75" style="412" customWidth="1"/>
    <col min="8463" max="8464" width="8.5" style="412" customWidth="1"/>
    <col min="8465" max="8465" width="9.5" style="412" customWidth="1"/>
    <col min="8466" max="8466" width="9.75" style="412" bestFit="1" customWidth="1"/>
    <col min="8467" max="8468" width="8.5" style="412" customWidth="1"/>
    <col min="8469" max="8469" width="9.5" style="412" customWidth="1"/>
    <col min="8470" max="8470" width="9.75" style="412" customWidth="1"/>
    <col min="8471" max="8472" width="8.5" style="412" customWidth="1"/>
    <col min="8473" max="8473" width="9.5" style="412" customWidth="1"/>
    <col min="8474" max="8474" width="9.75" style="412" customWidth="1"/>
    <col min="8475" max="8476" width="8.5" style="412" customWidth="1"/>
    <col min="8477" max="8477" width="9.5" style="412" customWidth="1"/>
    <col min="8478" max="8478" width="9.125" style="412" customWidth="1"/>
    <col min="8479" max="8480" width="8.5" style="412" customWidth="1"/>
    <col min="8481" max="8481" width="9.5" style="412" customWidth="1"/>
    <col min="8482" max="8482" width="9.75" style="412" customWidth="1"/>
    <col min="8483" max="8484" width="8.5" style="412" customWidth="1"/>
    <col min="8485" max="8485" width="9.5" style="412" customWidth="1"/>
    <col min="8486" max="8486" width="10.5" style="412" customWidth="1"/>
    <col min="8487" max="8488" width="8.5" style="412" customWidth="1"/>
    <col min="8489" max="8489" width="9.5" style="412" customWidth="1"/>
    <col min="8490" max="8490" width="9.75" style="412" customWidth="1"/>
    <col min="8491" max="8492" width="8.5" style="412" customWidth="1"/>
    <col min="8493" max="8493" width="9.5" style="412" customWidth="1"/>
    <col min="8494" max="8494" width="10.5" style="412" bestFit="1" customWidth="1"/>
    <col min="8495" max="8496" width="8.5" style="412" customWidth="1"/>
    <col min="8497" max="8497" width="9.5" style="412" customWidth="1"/>
    <col min="8498" max="8498" width="11.125" style="412" bestFit="1" customWidth="1"/>
    <col min="8499" max="8499" width="10.375" style="412" bestFit="1" customWidth="1"/>
    <col min="8500" max="8500" width="9.375" style="412" bestFit="1" customWidth="1"/>
    <col min="8501" max="8501" width="10.375" style="412" bestFit="1" customWidth="1"/>
    <col min="8502" max="8502" width="10.375" style="412" customWidth="1"/>
    <col min="8503" max="8503" width="11.125" style="412" bestFit="1" customWidth="1"/>
    <col min="8504" max="8505" width="2.875" style="412" customWidth="1"/>
    <col min="8506" max="8506" width="8.625" style="412" bestFit="1" customWidth="1"/>
    <col min="8507" max="8704" width="9" style="412"/>
    <col min="8705" max="8705" width="35" style="412" customWidth="1"/>
    <col min="8706" max="8706" width="9.125" style="412" customWidth="1"/>
    <col min="8707" max="8708" width="8.5" style="412" customWidth="1"/>
    <col min="8709" max="8709" width="9.5" style="412" customWidth="1"/>
    <col min="8710" max="8710" width="9.75" style="412" customWidth="1"/>
    <col min="8711" max="8712" width="8.5" style="412" customWidth="1"/>
    <col min="8713" max="8713" width="9.5" style="412" customWidth="1"/>
    <col min="8714" max="8714" width="9.75" style="412" customWidth="1"/>
    <col min="8715" max="8716" width="8.5" style="412" customWidth="1"/>
    <col min="8717" max="8717" width="9.5" style="412" customWidth="1"/>
    <col min="8718" max="8718" width="9.75" style="412" customWidth="1"/>
    <col min="8719" max="8720" width="8.5" style="412" customWidth="1"/>
    <col min="8721" max="8721" width="9.5" style="412" customWidth="1"/>
    <col min="8722" max="8722" width="9.75" style="412" bestFit="1" customWidth="1"/>
    <col min="8723" max="8724" width="8.5" style="412" customWidth="1"/>
    <col min="8725" max="8725" width="9.5" style="412" customWidth="1"/>
    <col min="8726" max="8726" width="9.75" style="412" customWidth="1"/>
    <col min="8727" max="8728" width="8.5" style="412" customWidth="1"/>
    <col min="8729" max="8729" width="9.5" style="412" customWidth="1"/>
    <col min="8730" max="8730" width="9.75" style="412" customWidth="1"/>
    <col min="8731" max="8732" width="8.5" style="412" customWidth="1"/>
    <col min="8733" max="8733" width="9.5" style="412" customWidth="1"/>
    <col min="8734" max="8734" width="9.125" style="412" customWidth="1"/>
    <col min="8735" max="8736" width="8.5" style="412" customWidth="1"/>
    <col min="8737" max="8737" width="9.5" style="412" customWidth="1"/>
    <col min="8738" max="8738" width="9.75" style="412" customWidth="1"/>
    <col min="8739" max="8740" width="8.5" style="412" customWidth="1"/>
    <col min="8741" max="8741" width="9.5" style="412" customWidth="1"/>
    <col min="8742" max="8742" width="10.5" style="412" customWidth="1"/>
    <col min="8743" max="8744" width="8.5" style="412" customWidth="1"/>
    <col min="8745" max="8745" width="9.5" style="412" customWidth="1"/>
    <col min="8746" max="8746" width="9.75" style="412" customWidth="1"/>
    <col min="8747" max="8748" width="8.5" style="412" customWidth="1"/>
    <col min="8749" max="8749" width="9.5" style="412" customWidth="1"/>
    <col min="8750" max="8750" width="10.5" style="412" bestFit="1" customWidth="1"/>
    <col min="8751" max="8752" width="8.5" style="412" customWidth="1"/>
    <col min="8753" max="8753" width="9.5" style="412" customWidth="1"/>
    <col min="8754" max="8754" width="11.125" style="412" bestFit="1" customWidth="1"/>
    <col min="8755" max="8755" width="10.375" style="412" bestFit="1" customWidth="1"/>
    <col min="8756" max="8756" width="9.375" style="412" bestFit="1" customWidth="1"/>
    <col min="8757" max="8757" width="10.375" style="412" bestFit="1" customWidth="1"/>
    <col min="8758" max="8758" width="10.375" style="412" customWidth="1"/>
    <col min="8759" max="8759" width="11.125" style="412" bestFit="1" customWidth="1"/>
    <col min="8760" max="8761" width="2.875" style="412" customWidth="1"/>
    <col min="8762" max="8762" width="8.625" style="412" bestFit="1" customWidth="1"/>
    <col min="8763" max="8960" width="9" style="412"/>
    <col min="8961" max="8961" width="35" style="412" customWidth="1"/>
    <col min="8962" max="8962" width="9.125" style="412" customWidth="1"/>
    <col min="8963" max="8964" width="8.5" style="412" customWidth="1"/>
    <col min="8965" max="8965" width="9.5" style="412" customWidth="1"/>
    <col min="8966" max="8966" width="9.75" style="412" customWidth="1"/>
    <col min="8967" max="8968" width="8.5" style="412" customWidth="1"/>
    <col min="8969" max="8969" width="9.5" style="412" customWidth="1"/>
    <col min="8970" max="8970" width="9.75" style="412" customWidth="1"/>
    <col min="8971" max="8972" width="8.5" style="412" customWidth="1"/>
    <col min="8973" max="8973" width="9.5" style="412" customWidth="1"/>
    <col min="8974" max="8974" width="9.75" style="412" customWidth="1"/>
    <col min="8975" max="8976" width="8.5" style="412" customWidth="1"/>
    <col min="8977" max="8977" width="9.5" style="412" customWidth="1"/>
    <col min="8978" max="8978" width="9.75" style="412" bestFit="1" customWidth="1"/>
    <col min="8979" max="8980" width="8.5" style="412" customWidth="1"/>
    <col min="8981" max="8981" width="9.5" style="412" customWidth="1"/>
    <col min="8982" max="8982" width="9.75" style="412" customWidth="1"/>
    <col min="8983" max="8984" width="8.5" style="412" customWidth="1"/>
    <col min="8985" max="8985" width="9.5" style="412" customWidth="1"/>
    <col min="8986" max="8986" width="9.75" style="412" customWidth="1"/>
    <col min="8987" max="8988" width="8.5" style="412" customWidth="1"/>
    <col min="8989" max="8989" width="9.5" style="412" customWidth="1"/>
    <col min="8990" max="8990" width="9.125" style="412" customWidth="1"/>
    <col min="8991" max="8992" width="8.5" style="412" customWidth="1"/>
    <col min="8993" max="8993" width="9.5" style="412" customWidth="1"/>
    <col min="8994" max="8994" width="9.75" style="412" customWidth="1"/>
    <col min="8995" max="8996" width="8.5" style="412" customWidth="1"/>
    <col min="8997" max="8997" width="9.5" style="412" customWidth="1"/>
    <col min="8998" max="8998" width="10.5" style="412" customWidth="1"/>
    <col min="8999" max="9000" width="8.5" style="412" customWidth="1"/>
    <col min="9001" max="9001" width="9.5" style="412" customWidth="1"/>
    <col min="9002" max="9002" width="9.75" style="412" customWidth="1"/>
    <col min="9003" max="9004" width="8.5" style="412" customWidth="1"/>
    <col min="9005" max="9005" width="9.5" style="412" customWidth="1"/>
    <col min="9006" max="9006" width="10.5" style="412" bestFit="1" customWidth="1"/>
    <col min="9007" max="9008" width="8.5" style="412" customWidth="1"/>
    <col min="9009" max="9009" width="9.5" style="412" customWidth="1"/>
    <col min="9010" max="9010" width="11.125" style="412" bestFit="1" customWidth="1"/>
    <col min="9011" max="9011" width="10.375" style="412" bestFit="1" customWidth="1"/>
    <col min="9012" max="9012" width="9.375" style="412" bestFit="1" customWidth="1"/>
    <col min="9013" max="9013" width="10.375" style="412" bestFit="1" customWidth="1"/>
    <col min="9014" max="9014" width="10.375" style="412" customWidth="1"/>
    <col min="9015" max="9015" width="11.125" style="412" bestFit="1" customWidth="1"/>
    <col min="9016" max="9017" width="2.875" style="412" customWidth="1"/>
    <col min="9018" max="9018" width="8.625" style="412" bestFit="1" customWidth="1"/>
    <col min="9019" max="9216" width="9" style="412"/>
    <col min="9217" max="9217" width="35" style="412" customWidth="1"/>
    <col min="9218" max="9218" width="9.125" style="412" customWidth="1"/>
    <col min="9219" max="9220" width="8.5" style="412" customWidth="1"/>
    <col min="9221" max="9221" width="9.5" style="412" customWidth="1"/>
    <col min="9222" max="9222" width="9.75" style="412" customWidth="1"/>
    <col min="9223" max="9224" width="8.5" style="412" customWidth="1"/>
    <col min="9225" max="9225" width="9.5" style="412" customWidth="1"/>
    <col min="9226" max="9226" width="9.75" style="412" customWidth="1"/>
    <col min="9227" max="9228" width="8.5" style="412" customWidth="1"/>
    <col min="9229" max="9229" width="9.5" style="412" customWidth="1"/>
    <col min="9230" max="9230" width="9.75" style="412" customWidth="1"/>
    <col min="9231" max="9232" width="8.5" style="412" customWidth="1"/>
    <col min="9233" max="9233" width="9.5" style="412" customWidth="1"/>
    <col min="9234" max="9234" width="9.75" style="412" bestFit="1" customWidth="1"/>
    <col min="9235" max="9236" width="8.5" style="412" customWidth="1"/>
    <col min="9237" max="9237" width="9.5" style="412" customWidth="1"/>
    <col min="9238" max="9238" width="9.75" style="412" customWidth="1"/>
    <col min="9239" max="9240" width="8.5" style="412" customWidth="1"/>
    <col min="9241" max="9241" width="9.5" style="412" customWidth="1"/>
    <col min="9242" max="9242" width="9.75" style="412" customWidth="1"/>
    <col min="9243" max="9244" width="8.5" style="412" customWidth="1"/>
    <col min="9245" max="9245" width="9.5" style="412" customWidth="1"/>
    <col min="9246" max="9246" width="9.125" style="412" customWidth="1"/>
    <col min="9247" max="9248" width="8.5" style="412" customWidth="1"/>
    <col min="9249" max="9249" width="9.5" style="412" customWidth="1"/>
    <col min="9250" max="9250" width="9.75" style="412" customWidth="1"/>
    <col min="9251" max="9252" width="8.5" style="412" customWidth="1"/>
    <col min="9253" max="9253" width="9.5" style="412" customWidth="1"/>
    <col min="9254" max="9254" width="10.5" style="412" customWidth="1"/>
    <col min="9255" max="9256" width="8.5" style="412" customWidth="1"/>
    <col min="9257" max="9257" width="9.5" style="412" customWidth="1"/>
    <col min="9258" max="9258" width="9.75" style="412" customWidth="1"/>
    <col min="9259" max="9260" width="8.5" style="412" customWidth="1"/>
    <col min="9261" max="9261" width="9.5" style="412" customWidth="1"/>
    <col min="9262" max="9262" width="10.5" style="412" bestFit="1" customWidth="1"/>
    <col min="9263" max="9264" width="8.5" style="412" customWidth="1"/>
    <col min="9265" max="9265" width="9.5" style="412" customWidth="1"/>
    <col min="9266" max="9266" width="11.125" style="412" bestFit="1" customWidth="1"/>
    <col min="9267" max="9267" width="10.375" style="412" bestFit="1" customWidth="1"/>
    <col min="9268" max="9268" width="9.375" style="412" bestFit="1" customWidth="1"/>
    <col min="9269" max="9269" width="10.375" style="412" bestFit="1" customWidth="1"/>
    <col min="9270" max="9270" width="10.375" style="412" customWidth="1"/>
    <col min="9271" max="9271" width="11.125" style="412" bestFit="1" customWidth="1"/>
    <col min="9272" max="9273" width="2.875" style="412" customWidth="1"/>
    <col min="9274" max="9274" width="8.625" style="412" bestFit="1" customWidth="1"/>
    <col min="9275" max="9472" width="9" style="412"/>
    <col min="9473" max="9473" width="35" style="412" customWidth="1"/>
    <col min="9474" max="9474" width="9.125" style="412" customWidth="1"/>
    <col min="9475" max="9476" width="8.5" style="412" customWidth="1"/>
    <col min="9477" max="9477" width="9.5" style="412" customWidth="1"/>
    <col min="9478" max="9478" width="9.75" style="412" customWidth="1"/>
    <col min="9479" max="9480" width="8.5" style="412" customWidth="1"/>
    <col min="9481" max="9481" width="9.5" style="412" customWidth="1"/>
    <col min="9482" max="9482" width="9.75" style="412" customWidth="1"/>
    <col min="9483" max="9484" width="8.5" style="412" customWidth="1"/>
    <col min="9485" max="9485" width="9.5" style="412" customWidth="1"/>
    <col min="9486" max="9486" width="9.75" style="412" customWidth="1"/>
    <col min="9487" max="9488" width="8.5" style="412" customWidth="1"/>
    <col min="9489" max="9489" width="9.5" style="412" customWidth="1"/>
    <col min="9490" max="9490" width="9.75" style="412" bestFit="1" customWidth="1"/>
    <col min="9491" max="9492" width="8.5" style="412" customWidth="1"/>
    <col min="9493" max="9493" width="9.5" style="412" customWidth="1"/>
    <col min="9494" max="9494" width="9.75" style="412" customWidth="1"/>
    <col min="9495" max="9496" width="8.5" style="412" customWidth="1"/>
    <col min="9497" max="9497" width="9.5" style="412" customWidth="1"/>
    <col min="9498" max="9498" width="9.75" style="412" customWidth="1"/>
    <col min="9499" max="9500" width="8.5" style="412" customWidth="1"/>
    <col min="9501" max="9501" width="9.5" style="412" customWidth="1"/>
    <col min="9502" max="9502" width="9.125" style="412" customWidth="1"/>
    <col min="9503" max="9504" width="8.5" style="412" customWidth="1"/>
    <col min="9505" max="9505" width="9.5" style="412" customWidth="1"/>
    <col min="9506" max="9506" width="9.75" style="412" customWidth="1"/>
    <col min="9507" max="9508" width="8.5" style="412" customWidth="1"/>
    <col min="9509" max="9509" width="9.5" style="412" customWidth="1"/>
    <col min="9510" max="9510" width="10.5" style="412" customWidth="1"/>
    <col min="9511" max="9512" width="8.5" style="412" customWidth="1"/>
    <col min="9513" max="9513" width="9.5" style="412" customWidth="1"/>
    <col min="9514" max="9514" width="9.75" style="412" customWidth="1"/>
    <col min="9515" max="9516" width="8.5" style="412" customWidth="1"/>
    <col min="9517" max="9517" width="9.5" style="412" customWidth="1"/>
    <col min="9518" max="9518" width="10.5" style="412" bestFit="1" customWidth="1"/>
    <col min="9519" max="9520" width="8.5" style="412" customWidth="1"/>
    <col min="9521" max="9521" width="9.5" style="412" customWidth="1"/>
    <col min="9522" max="9522" width="11.125" style="412" bestFit="1" customWidth="1"/>
    <col min="9523" max="9523" width="10.375" style="412" bestFit="1" customWidth="1"/>
    <col min="9524" max="9524" width="9.375" style="412" bestFit="1" customWidth="1"/>
    <col min="9525" max="9525" width="10.375" style="412" bestFit="1" customWidth="1"/>
    <col min="9526" max="9526" width="10.375" style="412" customWidth="1"/>
    <col min="9527" max="9527" width="11.125" style="412" bestFit="1" customWidth="1"/>
    <col min="9528" max="9529" width="2.875" style="412" customWidth="1"/>
    <col min="9530" max="9530" width="8.625" style="412" bestFit="1" customWidth="1"/>
    <col min="9531" max="9728" width="9" style="412"/>
    <col min="9729" max="9729" width="35" style="412" customWidth="1"/>
    <col min="9730" max="9730" width="9.125" style="412" customWidth="1"/>
    <col min="9731" max="9732" width="8.5" style="412" customWidth="1"/>
    <col min="9733" max="9733" width="9.5" style="412" customWidth="1"/>
    <col min="9734" max="9734" width="9.75" style="412" customWidth="1"/>
    <col min="9735" max="9736" width="8.5" style="412" customWidth="1"/>
    <col min="9737" max="9737" width="9.5" style="412" customWidth="1"/>
    <col min="9738" max="9738" width="9.75" style="412" customWidth="1"/>
    <col min="9739" max="9740" width="8.5" style="412" customWidth="1"/>
    <col min="9741" max="9741" width="9.5" style="412" customWidth="1"/>
    <col min="9742" max="9742" width="9.75" style="412" customWidth="1"/>
    <col min="9743" max="9744" width="8.5" style="412" customWidth="1"/>
    <col min="9745" max="9745" width="9.5" style="412" customWidth="1"/>
    <col min="9746" max="9746" width="9.75" style="412" bestFit="1" customWidth="1"/>
    <col min="9747" max="9748" width="8.5" style="412" customWidth="1"/>
    <col min="9749" max="9749" width="9.5" style="412" customWidth="1"/>
    <col min="9750" max="9750" width="9.75" style="412" customWidth="1"/>
    <col min="9751" max="9752" width="8.5" style="412" customWidth="1"/>
    <col min="9753" max="9753" width="9.5" style="412" customWidth="1"/>
    <col min="9754" max="9754" width="9.75" style="412" customWidth="1"/>
    <col min="9755" max="9756" width="8.5" style="412" customWidth="1"/>
    <col min="9757" max="9757" width="9.5" style="412" customWidth="1"/>
    <col min="9758" max="9758" width="9.125" style="412" customWidth="1"/>
    <col min="9759" max="9760" width="8.5" style="412" customWidth="1"/>
    <col min="9761" max="9761" width="9.5" style="412" customWidth="1"/>
    <col min="9762" max="9762" width="9.75" style="412" customWidth="1"/>
    <col min="9763" max="9764" width="8.5" style="412" customWidth="1"/>
    <col min="9765" max="9765" width="9.5" style="412" customWidth="1"/>
    <col min="9766" max="9766" width="10.5" style="412" customWidth="1"/>
    <col min="9767" max="9768" width="8.5" style="412" customWidth="1"/>
    <col min="9769" max="9769" width="9.5" style="412" customWidth="1"/>
    <col min="9770" max="9770" width="9.75" style="412" customWidth="1"/>
    <col min="9771" max="9772" width="8.5" style="412" customWidth="1"/>
    <col min="9773" max="9773" width="9.5" style="412" customWidth="1"/>
    <col min="9774" max="9774" width="10.5" style="412" bestFit="1" customWidth="1"/>
    <col min="9775" max="9776" width="8.5" style="412" customWidth="1"/>
    <col min="9777" max="9777" width="9.5" style="412" customWidth="1"/>
    <col min="9778" max="9778" width="11.125" style="412" bestFit="1" customWidth="1"/>
    <col min="9779" max="9779" width="10.375" style="412" bestFit="1" customWidth="1"/>
    <col min="9780" max="9780" width="9.375" style="412" bestFit="1" customWidth="1"/>
    <col min="9781" max="9781" width="10.375" style="412" bestFit="1" customWidth="1"/>
    <col min="9782" max="9782" width="10.375" style="412" customWidth="1"/>
    <col min="9783" max="9783" width="11.125" style="412" bestFit="1" customWidth="1"/>
    <col min="9784" max="9785" width="2.875" style="412" customWidth="1"/>
    <col min="9786" max="9786" width="8.625" style="412" bestFit="1" customWidth="1"/>
    <col min="9787" max="9984" width="9" style="412"/>
    <col min="9985" max="9985" width="35" style="412" customWidth="1"/>
    <col min="9986" max="9986" width="9.125" style="412" customWidth="1"/>
    <col min="9987" max="9988" width="8.5" style="412" customWidth="1"/>
    <col min="9989" max="9989" width="9.5" style="412" customWidth="1"/>
    <col min="9990" max="9990" width="9.75" style="412" customWidth="1"/>
    <col min="9991" max="9992" width="8.5" style="412" customWidth="1"/>
    <col min="9993" max="9993" width="9.5" style="412" customWidth="1"/>
    <col min="9994" max="9994" width="9.75" style="412" customWidth="1"/>
    <col min="9995" max="9996" width="8.5" style="412" customWidth="1"/>
    <col min="9997" max="9997" width="9.5" style="412" customWidth="1"/>
    <col min="9998" max="9998" width="9.75" style="412" customWidth="1"/>
    <col min="9999" max="10000" width="8.5" style="412" customWidth="1"/>
    <col min="10001" max="10001" width="9.5" style="412" customWidth="1"/>
    <col min="10002" max="10002" width="9.75" style="412" bestFit="1" customWidth="1"/>
    <col min="10003" max="10004" width="8.5" style="412" customWidth="1"/>
    <col min="10005" max="10005" width="9.5" style="412" customWidth="1"/>
    <col min="10006" max="10006" width="9.75" style="412" customWidth="1"/>
    <col min="10007" max="10008" width="8.5" style="412" customWidth="1"/>
    <col min="10009" max="10009" width="9.5" style="412" customWidth="1"/>
    <col min="10010" max="10010" width="9.75" style="412" customWidth="1"/>
    <col min="10011" max="10012" width="8.5" style="412" customWidth="1"/>
    <col min="10013" max="10013" width="9.5" style="412" customWidth="1"/>
    <col min="10014" max="10014" width="9.125" style="412" customWidth="1"/>
    <col min="10015" max="10016" width="8.5" style="412" customWidth="1"/>
    <col min="10017" max="10017" width="9.5" style="412" customWidth="1"/>
    <col min="10018" max="10018" width="9.75" style="412" customWidth="1"/>
    <col min="10019" max="10020" width="8.5" style="412" customWidth="1"/>
    <col min="10021" max="10021" width="9.5" style="412" customWidth="1"/>
    <col min="10022" max="10022" width="10.5" style="412" customWidth="1"/>
    <col min="10023" max="10024" width="8.5" style="412" customWidth="1"/>
    <col min="10025" max="10025" width="9.5" style="412" customWidth="1"/>
    <col min="10026" max="10026" width="9.75" style="412" customWidth="1"/>
    <col min="10027" max="10028" width="8.5" style="412" customWidth="1"/>
    <col min="10029" max="10029" width="9.5" style="412" customWidth="1"/>
    <col min="10030" max="10030" width="10.5" style="412" bestFit="1" customWidth="1"/>
    <col min="10031" max="10032" width="8.5" style="412" customWidth="1"/>
    <col min="10033" max="10033" width="9.5" style="412" customWidth="1"/>
    <col min="10034" max="10034" width="11.125" style="412" bestFit="1" customWidth="1"/>
    <col min="10035" max="10035" width="10.375" style="412" bestFit="1" customWidth="1"/>
    <col min="10036" max="10036" width="9.375" style="412" bestFit="1" customWidth="1"/>
    <col min="10037" max="10037" width="10.375" style="412" bestFit="1" customWidth="1"/>
    <col min="10038" max="10038" width="10.375" style="412" customWidth="1"/>
    <col min="10039" max="10039" width="11.125" style="412" bestFit="1" customWidth="1"/>
    <col min="10040" max="10041" width="2.875" style="412" customWidth="1"/>
    <col min="10042" max="10042" width="8.625" style="412" bestFit="1" customWidth="1"/>
    <col min="10043" max="10240" width="9" style="412"/>
    <col min="10241" max="10241" width="35" style="412" customWidth="1"/>
    <col min="10242" max="10242" width="9.125" style="412" customWidth="1"/>
    <col min="10243" max="10244" width="8.5" style="412" customWidth="1"/>
    <col min="10245" max="10245" width="9.5" style="412" customWidth="1"/>
    <col min="10246" max="10246" width="9.75" style="412" customWidth="1"/>
    <col min="10247" max="10248" width="8.5" style="412" customWidth="1"/>
    <col min="10249" max="10249" width="9.5" style="412" customWidth="1"/>
    <col min="10250" max="10250" width="9.75" style="412" customWidth="1"/>
    <col min="10251" max="10252" width="8.5" style="412" customWidth="1"/>
    <col min="10253" max="10253" width="9.5" style="412" customWidth="1"/>
    <col min="10254" max="10254" width="9.75" style="412" customWidth="1"/>
    <col min="10255" max="10256" width="8.5" style="412" customWidth="1"/>
    <col min="10257" max="10257" width="9.5" style="412" customWidth="1"/>
    <col min="10258" max="10258" width="9.75" style="412" bestFit="1" customWidth="1"/>
    <col min="10259" max="10260" width="8.5" style="412" customWidth="1"/>
    <col min="10261" max="10261" width="9.5" style="412" customWidth="1"/>
    <col min="10262" max="10262" width="9.75" style="412" customWidth="1"/>
    <col min="10263" max="10264" width="8.5" style="412" customWidth="1"/>
    <col min="10265" max="10265" width="9.5" style="412" customWidth="1"/>
    <col min="10266" max="10266" width="9.75" style="412" customWidth="1"/>
    <col min="10267" max="10268" width="8.5" style="412" customWidth="1"/>
    <col min="10269" max="10269" width="9.5" style="412" customWidth="1"/>
    <col min="10270" max="10270" width="9.125" style="412" customWidth="1"/>
    <col min="10271" max="10272" width="8.5" style="412" customWidth="1"/>
    <col min="10273" max="10273" width="9.5" style="412" customWidth="1"/>
    <col min="10274" max="10274" width="9.75" style="412" customWidth="1"/>
    <col min="10275" max="10276" width="8.5" style="412" customWidth="1"/>
    <col min="10277" max="10277" width="9.5" style="412" customWidth="1"/>
    <col min="10278" max="10278" width="10.5" style="412" customWidth="1"/>
    <col min="10279" max="10280" width="8.5" style="412" customWidth="1"/>
    <col min="10281" max="10281" width="9.5" style="412" customWidth="1"/>
    <col min="10282" max="10282" width="9.75" style="412" customWidth="1"/>
    <col min="10283" max="10284" width="8.5" style="412" customWidth="1"/>
    <col min="10285" max="10285" width="9.5" style="412" customWidth="1"/>
    <col min="10286" max="10286" width="10.5" style="412" bestFit="1" customWidth="1"/>
    <col min="10287" max="10288" width="8.5" style="412" customWidth="1"/>
    <col min="10289" max="10289" width="9.5" style="412" customWidth="1"/>
    <col min="10290" max="10290" width="11.125" style="412" bestFit="1" customWidth="1"/>
    <col min="10291" max="10291" width="10.375" style="412" bestFit="1" customWidth="1"/>
    <col min="10292" max="10292" width="9.375" style="412" bestFit="1" customWidth="1"/>
    <col min="10293" max="10293" width="10.375" style="412" bestFit="1" customWidth="1"/>
    <col min="10294" max="10294" width="10.375" style="412" customWidth="1"/>
    <col min="10295" max="10295" width="11.125" style="412" bestFit="1" customWidth="1"/>
    <col min="10296" max="10297" width="2.875" style="412" customWidth="1"/>
    <col min="10298" max="10298" width="8.625" style="412" bestFit="1" customWidth="1"/>
    <col min="10299" max="10496" width="9" style="412"/>
    <col min="10497" max="10497" width="35" style="412" customWidth="1"/>
    <col min="10498" max="10498" width="9.125" style="412" customWidth="1"/>
    <col min="10499" max="10500" width="8.5" style="412" customWidth="1"/>
    <col min="10501" max="10501" width="9.5" style="412" customWidth="1"/>
    <col min="10502" max="10502" width="9.75" style="412" customWidth="1"/>
    <col min="10503" max="10504" width="8.5" style="412" customWidth="1"/>
    <col min="10505" max="10505" width="9.5" style="412" customWidth="1"/>
    <col min="10506" max="10506" width="9.75" style="412" customWidth="1"/>
    <col min="10507" max="10508" width="8.5" style="412" customWidth="1"/>
    <col min="10509" max="10509" width="9.5" style="412" customWidth="1"/>
    <col min="10510" max="10510" width="9.75" style="412" customWidth="1"/>
    <col min="10511" max="10512" width="8.5" style="412" customWidth="1"/>
    <col min="10513" max="10513" width="9.5" style="412" customWidth="1"/>
    <col min="10514" max="10514" width="9.75" style="412" bestFit="1" customWidth="1"/>
    <col min="10515" max="10516" width="8.5" style="412" customWidth="1"/>
    <col min="10517" max="10517" width="9.5" style="412" customWidth="1"/>
    <col min="10518" max="10518" width="9.75" style="412" customWidth="1"/>
    <col min="10519" max="10520" width="8.5" style="412" customWidth="1"/>
    <col min="10521" max="10521" width="9.5" style="412" customWidth="1"/>
    <col min="10522" max="10522" width="9.75" style="412" customWidth="1"/>
    <col min="10523" max="10524" width="8.5" style="412" customWidth="1"/>
    <col min="10525" max="10525" width="9.5" style="412" customWidth="1"/>
    <col min="10526" max="10526" width="9.125" style="412" customWidth="1"/>
    <col min="10527" max="10528" width="8.5" style="412" customWidth="1"/>
    <col min="10529" max="10529" width="9.5" style="412" customWidth="1"/>
    <col min="10530" max="10530" width="9.75" style="412" customWidth="1"/>
    <col min="10531" max="10532" width="8.5" style="412" customWidth="1"/>
    <col min="10533" max="10533" width="9.5" style="412" customWidth="1"/>
    <col min="10534" max="10534" width="10.5" style="412" customWidth="1"/>
    <col min="10535" max="10536" width="8.5" style="412" customWidth="1"/>
    <col min="10537" max="10537" width="9.5" style="412" customWidth="1"/>
    <col min="10538" max="10538" width="9.75" style="412" customWidth="1"/>
    <col min="10539" max="10540" width="8.5" style="412" customWidth="1"/>
    <col min="10541" max="10541" width="9.5" style="412" customWidth="1"/>
    <col min="10542" max="10542" width="10.5" style="412" bestFit="1" customWidth="1"/>
    <col min="10543" max="10544" width="8.5" style="412" customWidth="1"/>
    <col min="10545" max="10545" width="9.5" style="412" customWidth="1"/>
    <col min="10546" max="10546" width="11.125" style="412" bestFit="1" customWidth="1"/>
    <col min="10547" max="10547" width="10.375" style="412" bestFit="1" customWidth="1"/>
    <col min="10548" max="10548" width="9.375" style="412" bestFit="1" customWidth="1"/>
    <col min="10549" max="10549" width="10.375" style="412" bestFit="1" customWidth="1"/>
    <col min="10550" max="10550" width="10.375" style="412" customWidth="1"/>
    <col min="10551" max="10551" width="11.125" style="412" bestFit="1" customWidth="1"/>
    <col min="10552" max="10553" width="2.875" style="412" customWidth="1"/>
    <col min="10554" max="10554" width="8.625" style="412" bestFit="1" customWidth="1"/>
    <col min="10555" max="10752" width="9" style="412"/>
    <col min="10753" max="10753" width="35" style="412" customWidth="1"/>
    <col min="10754" max="10754" width="9.125" style="412" customWidth="1"/>
    <col min="10755" max="10756" width="8.5" style="412" customWidth="1"/>
    <col min="10757" max="10757" width="9.5" style="412" customWidth="1"/>
    <col min="10758" max="10758" width="9.75" style="412" customWidth="1"/>
    <col min="10759" max="10760" width="8.5" style="412" customWidth="1"/>
    <col min="10761" max="10761" width="9.5" style="412" customWidth="1"/>
    <col min="10762" max="10762" width="9.75" style="412" customWidth="1"/>
    <col min="10763" max="10764" width="8.5" style="412" customWidth="1"/>
    <col min="10765" max="10765" width="9.5" style="412" customWidth="1"/>
    <col min="10766" max="10766" width="9.75" style="412" customWidth="1"/>
    <col min="10767" max="10768" width="8.5" style="412" customWidth="1"/>
    <col min="10769" max="10769" width="9.5" style="412" customWidth="1"/>
    <col min="10770" max="10770" width="9.75" style="412" bestFit="1" customWidth="1"/>
    <col min="10771" max="10772" width="8.5" style="412" customWidth="1"/>
    <col min="10773" max="10773" width="9.5" style="412" customWidth="1"/>
    <col min="10774" max="10774" width="9.75" style="412" customWidth="1"/>
    <col min="10775" max="10776" width="8.5" style="412" customWidth="1"/>
    <col min="10777" max="10777" width="9.5" style="412" customWidth="1"/>
    <col min="10778" max="10778" width="9.75" style="412" customWidth="1"/>
    <col min="10779" max="10780" width="8.5" style="412" customWidth="1"/>
    <col min="10781" max="10781" width="9.5" style="412" customWidth="1"/>
    <col min="10782" max="10782" width="9.125" style="412" customWidth="1"/>
    <col min="10783" max="10784" width="8.5" style="412" customWidth="1"/>
    <col min="10785" max="10785" width="9.5" style="412" customWidth="1"/>
    <col min="10786" max="10786" width="9.75" style="412" customWidth="1"/>
    <col min="10787" max="10788" width="8.5" style="412" customWidth="1"/>
    <col min="10789" max="10789" width="9.5" style="412" customWidth="1"/>
    <col min="10790" max="10790" width="10.5" style="412" customWidth="1"/>
    <col min="10791" max="10792" width="8.5" style="412" customWidth="1"/>
    <col min="10793" max="10793" width="9.5" style="412" customWidth="1"/>
    <col min="10794" max="10794" width="9.75" style="412" customWidth="1"/>
    <col min="10795" max="10796" width="8.5" style="412" customWidth="1"/>
    <col min="10797" max="10797" width="9.5" style="412" customWidth="1"/>
    <col min="10798" max="10798" width="10.5" style="412" bestFit="1" customWidth="1"/>
    <col min="10799" max="10800" width="8.5" style="412" customWidth="1"/>
    <col min="10801" max="10801" width="9.5" style="412" customWidth="1"/>
    <col min="10802" max="10802" width="11.125" style="412" bestFit="1" customWidth="1"/>
    <col min="10803" max="10803" width="10.375" style="412" bestFit="1" customWidth="1"/>
    <col min="10804" max="10804" width="9.375" style="412" bestFit="1" customWidth="1"/>
    <col min="10805" max="10805" width="10.375" style="412" bestFit="1" customWidth="1"/>
    <col min="10806" max="10806" width="10.375" style="412" customWidth="1"/>
    <col min="10807" max="10807" width="11.125" style="412" bestFit="1" customWidth="1"/>
    <col min="10808" max="10809" width="2.875" style="412" customWidth="1"/>
    <col min="10810" max="10810" width="8.625" style="412" bestFit="1" customWidth="1"/>
    <col min="10811" max="11008" width="9" style="412"/>
    <col min="11009" max="11009" width="35" style="412" customWidth="1"/>
    <col min="11010" max="11010" width="9.125" style="412" customWidth="1"/>
    <col min="11011" max="11012" width="8.5" style="412" customWidth="1"/>
    <col min="11013" max="11013" width="9.5" style="412" customWidth="1"/>
    <col min="11014" max="11014" width="9.75" style="412" customWidth="1"/>
    <col min="11015" max="11016" width="8.5" style="412" customWidth="1"/>
    <col min="11017" max="11017" width="9.5" style="412" customWidth="1"/>
    <col min="11018" max="11018" width="9.75" style="412" customWidth="1"/>
    <col min="11019" max="11020" width="8.5" style="412" customWidth="1"/>
    <col min="11021" max="11021" width="9.5" style="412" customWidth="1"/>
    <col min="11022" max="11022" width="9.75" style="412" customWidth="1"/>
    <col min="11023" max="11024" width="8.5" style="412" customWidth="1"/>
    <col min="11025" max="11025" width="9.5" style="412" customWidth="1"/>
    <col min="11026" max="11026" width="9.75" style="412" bestFit="1" customWidth="1"/>
    <col min="11027" max="11028" width="8.5" style="412" customWidth="1"/>
    <col min="11029" max="11029" width="9.5" style="412" customWidth="1"/>
    <col min="11030" max="11030" width="9.75" style="412" customWidth="1"/>
    <col min="11031" max="11032" width="8.5" style="412" customWidth="1"/>
    <col min="11033" max="11033" width="9.5" style="412" customWidth="1"/>
    <col min="11034" max="11034" width="9.75" style="412" customWidth="1"/>
    <col min="11035" max="11036" width="8.5" style="412" customWidth="1"/>
    <col min="11037" max="11037" width="9.5" style="412" customWidth="1"/>
    <col min="11038" max="11038" width="9.125" style="412" customWidth="1"/>
    <col min="11039" max="11040" width="8.5" style="412" customWidth="1"/>
    <col min="11041" max="11041" width="9.5" style="412" customWidth="1"/>
    <col min="11042" max="11042" width="9.75" style="412" customWidth="1"/>
    <col min="11043" max="11044" width="8.5" style="412" customWidth="1"/>
    <col min="11045" max="11045" width="9.5" style="412" customWidth="1"/>
    <col min="11046" max="11046" width="10.5" style="412" customWidth="1"/>
    <col min="11047" max="11048" width="8.5" style="412" customWidth="1"/>
    <col min="11049" max="11049" width="9.5" style="412" customWidth="1"/>
    <col min="11050" max="11050" width="9.75" style="412" customWidth="1"/>
    <col min="11051" max="11052" width="8.5" style="412" customWidth="1"/>
    <col min="11053" max="11053" width="9.5" style="412" customWidth="1"/>
    <col min="11054" max="11054" width="10.5" style="412" bestFit="1" customWidth="1"/>
    <col min="11055" max="11056" width="8.5" style="412" customWidth="1"/>
    <col min="11057" max="11057" width="9.5" style="412" customWidth="1"/>
    <col min="11058" max="11058" width="11.125" style="412" bestFit="1" customWidth="1"/>
    <col min="11059" max="11059" width="10.375" style="412" bestFit="1" customWidth="1"/>
    <col min="11060" max="11060" width="9.375" style="412" bestFit="1" customWidth="1"/>
    <col min="11061" max="11061" width="10.375" style="412" bestFit="1" customWidth="1"/>
    <col min="11062" max="11062" width="10.375" style="412" customWidth="1"/>
    <col min="11063" max="11063" width="11.125" style="412" bestFit="1" customWidth="1"/>
    <col min="11064" max="11065" width="2.875" style="412" customWidth="1"/>
    <col min="11066" max="11066" width="8.625" style="412" bestFit="1" customWidth="1"/>
    <col min="11067" max="11264" width="9" style="412"/>
    <col min="11265" max="11265" width="35" style="412" customWidth="1"/>
    <col min="11266" max="11266" width="9.125" style="412" customWidth="1"/>
    <col min="11267" max="11268" width="8.5" style="412" customWidth="1"/>
    <col min="11269" max="11269" width="9.5" style="412" customWidth="1"/>
    <col min="11270" max="11270" width="9.75" style="412" customWidth="1"/>
    <col min="11271" max="11272" width="8.5" style="412" customWidth="1"/>
    <col min="11273" max="11273" width="9.5" style="412" customWidth="1"/>
    <col min="11274" max="11274" width="9.75" style="412" customWidth="1"/>
    <col min="11275" max="11276" width="8.5" style="412" customWidth="1"/>
    <col min="11277" max="11277" width="9.5" style="412" customWidth="1"/>
    <col min="11278" max="11278" width="9.75" style="412" customWidth="1"/>
    <col min="11279" max="11280" width="8.5" style="412" customWidth="1"/>
    <col min="11281" max="11281" width="9.5" style="412" customWidth="1"/>
    <col min="11282" max="11282" width="9.75" style="412" bestFit="1" customWidth="1"/>
    <col min="11283" max="11284" width="8.5" style="412" customWidth="1"/>
    <col min="11285" max="11285" width="9.5" style="412" customWidth="1"/>
    <col min="11286" max="11286" width="9.75" style="412" customWidth="1"/>
    <col min="11287" max="11288" width="8.5" style="412" customWidth="1"/>
    <col min="11289" max="11289" width="9.5" style="412" customWidth="1"/>
    <col min="11290" max="11290" width="9.75" style="412" customWidth="1"/>
    <col min="11291" max="11292" width="8.5" style="412" customWidth="1"/>
    <col min="11293" max="11293" width="9.5" style="412" customWidth="1"/>
    <col min="11294" max="11294" width="9.125" style="412" customWidth="1"/>
    <col min="11295" max="11296" width="8.5" style="412" customWidth="1"/>
    <col min="11297" max="11297" width="9.5" style="412" customWidth="1"/>
    <col min="11298" max="11298" width="9.75" style="412" customWidth="1"/>
    <col min="11299" max="11300" width="8.5" style="412" customWidth="1"/>
    <col min="11301" max="11301" width="9.5" style="412" customWidth="1"/>
    <col min="11302" max="11302" width="10.5" style="412" customWidth="1"/>
    <col min="11303" max="11304" width="8.5" style="412" customWidth="1"/>
    <col min="11305" max="11305" width="9.5" style="412" customWidth="1"/>
    <col min="11306" max="11306" width="9.75" style="412" customWidth="1"/>
    <col min="11307" max="11308" width="8.5" style="412" customWidth="1"/>
    <col min="11309" max="11309" width="9.5" style="412" customWidth="1"/>
    <col min="11310" max="11310" width="10.5" style="412" bestFit="1" customWidth="1"/>
    <col min="11311" max="11312" width="8.5" style="412" customWidth="1"/>
    <col min="11313" max="11313" width="9.5" style="412" customWidth="1"/>
    <col min="11314" max="11314" width="11.125" style="412" bestFit="1" customWidth="1"/>
    <col min="11315" max="11315" width="10.375" style="412" bestFit="1" customWidth="1"/>
    <col min="11316" max="11316" width="9.375" style="412" bestFit="1" customWidth="1"/>
    <col min="11317" max="11317" width="10.375" style="412" bestFit="1" customWidth="1"/>
    <col min="11318" max="11318" width="10.375" style="412" customWidth="1"/>
    <col min="11319" max="11319" width="11.125" style="412" bestFit="1" customWidth="1"/>
    <col min="11320" max="11321" width="2.875" style="412" customWidth="1"/>
    <col min="11322" max="11322" width="8.625" style="412" bestFit="1" customWidth="1"/>
    <col min="11323" max="11520" width="9" style="412"/>
    <col min="11521" max="11521" width="35" style="412" customWidth="1"/>
    <col min="11522" max="11522" width="9.125" style="412" customWidth="1"/>
    <col min="11523" max="11524" width="8.5" style="412" customWidth="1"/>
    <col min="11525" max="11525" width="9.5" style="412" customWidth="1"/>
    <col min="11526" max="11526" width="9.75" style="412" customWidth="1"/>
    <col min="11527" max="11528" width="8.5" style="412" customWidth="1"/>
    <col min="11529" max="11529" width="9.5" style="412" customWidth="1"/>
    <col min="11530" max="11530" width="9.75" style="412" customWidth="1"/>
    <col min="11531" max="11532" width="8.5" style="412" customWidth="1"/>
    <col min="11533" max="11533" width="9.5" style="412" customWidth="1"/>
    <col min="11534" max="11534" width="9.75" style="412" customWidth="1"/>
    <col min="11535" max="11536" width="8.5" style="412" customWidth="1"/>
    <col min="11537" max="11537" width="9.5" style="412" customWidth="1"/>
    <col min="11538" max="11538" width="9.75" style="412" bestFit="1" customWidth="1"/>
    <col min="11539" max="11540" width="8.5" style="412" customWidth="1"/>
    <col min="11541" max="11541" width="9.5" style="412" customWidth="1"/>
    <col min="11542" max="11542" width="9.75" style="412" customWidth="1"/>
    <col min="11543" max="11544" width="8.5" style="412" customWidth="1"/>
    <col min="11545" max="11545" width="9.5" style="412" customWidth="1"/>
    <col min="11546" max="11546" width="9.75" style="412" customWidth="1"/>
    <col min="11547" max="11548" width="8.5" style="412" customWidth="1"/>
    <col min="11549" max="11549" width="9.5" style="412" customWidth="1"/>
    <col min="11550" max="11550" width="9.125" style="412" customWidth="1"/>
    <col min="11551" max="11552" width="8.5" style="412" customWidth="1"/>
    <col min="11553" max="11553" width="9.5" style="412" customWidth="1"/>
    <col min="11554" max="11554" width="9.75" style="412" customWidth="1"/>
    <col min="11555" max="11556" width="8.5" style="412" customWidth="1"/>
    <col min="11557" max="11557" width="9.5" style="412" customWidth="1"/>
    <col min="11558" max="11558" width="10.5" style="412" customWidth="1"/>
    <col min="11559" max="11560" width="8.5" style="412" customWidth="1"/>
    <col min="11561" max="11561" width="9.5" style="412" customWidth="1"/>
    <col min="11562" max="11562" width="9.75" style="412" customWidth="1"/>
    <col min="11563" max="11564" width="8.5" style="412" customWidth="1"/>
    <col min="11565" max="11565" width="9.5" style="412" customWidth="1"/>
    <col min="11566" max="11566" width="10.5" style="412" bestFit="1" customWidth="1"/>
    <col min="11567" max="11568" width="8.5" style="412" customWidth="1"/>
    <col min="11569" max="11569" width="9.5" style="412" customWidth="1"/>
    <col min="11570" max="11570" width="11.125" style="412" bestFit="1" customWidth="1"/>
    <col min="11571" max="11571" width="10.375" style="412" bestFit="1" customWidth="1"/>
    <col min="11572" max="11572" width="9.375" style="412" bestFit="1" customWidth="1"/>
    <col min="11573" max="11573" width="10.375" style="412" bestFit="1" customWidth="1"/>
    <col min="11574" max="11574" width="10.375" style="412" customWidth="1"/>
    <col min="11575" max="11575" width="11.125" style="412" bestFit="1" customWidth="1"/>
    <col min="11576" max="11577" width="2.875" style="412" customWidth="1"/>
    <col min="11578" max="11578" width="8.625" style="412" bestFit="1" customWidth="1"/>
    <col min="11579" max="11776" width="9" style="412"/>
    <col min="11777" max="11777" width="35" style="412" customWidth="1"/>
    <col min="11778" max="11778" width="9.125" style="412" customWidth="1"/>
    <col min="11779" max="11780" width="8.5" style="412" customWidth="1"/>
    <col min="11781" max="11781" width="9.5" style="412" customWidth="1"/>
    <col min="11782" max="11782" width="9.75" style="412" customWidth="1"/>
    <col min="11783" max="11784" width="8.5" style="412" customWidth="1"/>
    <col min="11785" max="11785" width="9.5" style="412" customWidth="1"/>
    <col min="11786" max="11786" width="9.75" style="412" customWidth="1"/>
    <col min="11787" max="11788" width="8.5" style="412" customWidth="1"/>
    <col min="11789" max="11789" width="9.5" style="412" customWidth="1"/>
    <col min="11790" max="11790" width="9.75" style="412" customWidth="1"/>
    <col min="11791" max="11792" width="8.5" style="412" customWidth="1"/>
    <col min="11793" max="11793" width="9.5" style="412" customWidth="1"/>
    <col min="11794" max="11794" width="9.75" style="412" bestFit="1" customWidth="1"/>
    <col min="11795" max="11796" width="8.5" style="412" customWidth="1"/>
    <col min="11797" max="11797" width="9.5" style="412" customWidth="1"/>
    <col min="11798" max="11798" width="9.75" style="412" customWidth="1"/>
    <col min="11799" max="11800" width="8.5" style="412" customWidth="1"/>
    <col min="11801" max="11801" width="9.5" style="412" customWidth="1"/>
    <col min="11802" max="11802" width="9.75" style="412" customWidth="1"/>
    <col min="11803" max="11804" width="8.5" style="412" customWidth="1"/>
    <col min="11805" max="11805" width="9.5" style="412" customWidth="1"/>
    <col min="11806" max="11806" width="9.125" style="412" customWidth="1"/>
    <col min="11807" max="11808" width="8.5" style="412" customWidth="1"/>
    <col min="11809" max="11809" width="9.5" style="412" customWidth="1"/>
    <col min="11810" max="11810" width="9.75" style="412" customWidth="1"/>
    <col min="11811" max="11812" width="8.5" style="412" customWidth="1"/>
    <col min="11813" max="11813" width="9.5" style="412" customWidth="1"/>
    <col min="11814" max="11814" width="10.5" style="412" customWidth="1"/>
    <col min="11815" max="11816" width="8.5" style="412" customWidth="1"/>
    <col min="11817" max="11817" width="9.5" style="412" customWidth="1"/>
    <col min="11818" max="11818" width="9.75" style="412" customWidth="1"/>
    <col min="11819" max="11820" width="8.5" style="412" customWidth="1"/>
    <col min="11821" max="11821" width="9.5" style="412" customWidth="1"/>
    <col min="11822" max="11822" width="10.5" style="412" bestFit="1" customWidth="1"/>
    <col min="11823" max="11824" width="8.5" style="412" customWidth="1"/>
    <col min="11825" max="11825" width="9.5" style="412" customWidth="1"/>
    <col min="11826" max="11826" width="11.125" style="412" bestFit="1" customWidth="1"/>
    <col min="11827" max="11827" width="10.375" style="412" bestFit="1" customWidth="1"/>
    <col min="11828" max="11828" width="9.375" style="412" bestFit="1" customWidth="1"/>
    <col min="11829" max="11829" width="10.375" style="412" bestFit="1" customWidth="1"/>
    <col min="11830" max="11830" width="10.375" style="412" customWidth="1"/>
    <col min="11831" max="11831" width="11.125" style="412" bestFit="1" customWidth="1"/>
    <col min="11832" max="11833" width="2.875" style="412" customWidth="1"/>
    <col min="11834" max="11834" width="8.625" style="412" bestFit="1" customWidth="1"/>
    <col min="11835" max="12032" width="9" style="412"/>
    <col min="12033" max="12033" width="35" style="412" customWidth="1"/>
    <col min="12034" max="12034" width="9.125" style="412" customWidth="1"/>
    <col min="12035" max="12036" width="8.5" style="412" customWidth="1"/>
    <col min="12037" max="12037" width="9.5" style="412" customWidth="1"/>
    <col min="12038" max="12038" width="9.75" style="412" customWidth="1"/>
    <col min="12039" max="12040" width="8.5" style="412" customWidth="1"/>
    <col min="12041" max="12041" width="9.5" style="412" customWidth="1"/>
    <col min="12042" max="12042" width="9.75" style="412" customWidth="1"/>
    <col min="12043" max="12044" width="8.5" style="412" customWidth="1"/>
    <col min="12045" max="12045" width="9.5" style="412" customWidth="1"/>
    <col min="12046" max="12046" width="9.75" style="412" customWidth="1"/>
    <col min="12047" max="12048" width="8.5" style="412" customWidth="1"/>
    <col min="12049" max="12049" width="9.5" style="412" customWidth="1"/>
    <col min="12050" max="12050" width="9.75" style="412" bestFit="1" customWidth="1"/>
    <col min="12051" max="12052" width="8.5" style="412" customWidth="1"/>
    <col min="12053" max="12053" width="9.5" style="412" customWidth="1"/>
    <col min="12054" max="12054" width="9.75" style="412" customWidth="1"/>
    <col min="12055" max="12056" width="8.5" style="412" customWidth="1"/>
    <col min="12057" max="12057" width="9.5" style="412" customWidth="1"/>
    <col min="12058" max="12058" width="9.75" style="412" customWidth="1"/>
    <col min="12059" max="12060" width="8.5" style="412" customWidth="1"/>
    <col min="12061" max="12061" width="9.5" style="412" customWidth="1"/>
    <col min="12062" max="12062" width="9.125" style="412" customWidth="1"/>
    <col min="12063" max="12064" width="8.5" style="412" customWidth="1"/>
    <col min="12065" max="12065" width="9.5" style="412" customWidth="1"/>
    <col min="12066" max="12066" width="9.75" style="412" customWidth="1"/>
    <col min="12067" max="12068" width="8.5" style="412" customWidth="1"/>
    <col min="12069" max="12069" width="9.5" style="412" customWidth="1"/>
    <col min="12070" max="12070" width="10.5" style="412" customWidth="1"/>
    <col min="12071" max="12072" width="8.5" style="412" customWidth="1"/>
    <col min="12073" max="12073" width="9.5" style="412" customWidth="1"/>
    <col min="12074" max="12074" width="9.75" style="412" customWidth="1"/>
    <col min="12075" max="12076" width="8.5" style="412" customWidth="1"/>
    <col min="12077" max="12077" width="9.5" style="412" customWidth="1"/>
    <col min="12078" max="12078" width="10.5" style="412" bestFit="1" customWidth="1"/>
    <col min="12079" max="12080" width="8.5" style="412" customWidth="1"/>
    <col min="12081" max="12081" width="9.5" style="412" customWidth="1"/>
    <col min="12082" max="12082" width="11.125" style="412" bestFit="1" customWidth="1"/>
    <col min="12083" max="12083" width="10.375" style="412" bestFit="1" customWidth="1"/>
    <col min="12084" max="12084" width="9.375" style="412" bestFit="1" customWidth="1"/>
    <col min="12085" max="12085" width="10.375" style="412" bestFit="1" customWidth="1"/>
    <col min="12086" max="12086" width="10.375" style="412" customWidth="1"/>
    <col min="12087" max="12087" width="11.125" style="412" bestFit="1" customWidth="1"/>
    <col min="12088" max="12089" width="2.875" style="412" customWidth="1"/>
    <col min="12090" max="12090" width="8.625" style="412" bestFit="1" customWidth="1"/>
    <col min="12091" max="12288" width="9" style="412"/>
    <col min="12289" max="12289" width="35" style="412" customWidth="1"/>
    <col min="12290" max="12290" width="9.125" style="412" customWidth="1"/>
    <col min="12291" max="12292" width="8.5" style="412" customWidth="1"/>
    <col min="12293" max="12293" width="9.5" style="412" customWidth="1"/>
    <col min="12294" max="12294" width="9.75" style="412" customWidth="1"/>
    <col min="12295" max="12296" width="8.5" style="412" customWidth="1"/>
    <col min="12297" max="12297" width="9.5" style="412" customWidth="1"/>
    <col min="12298" max="12298" width="9.75" style="412" customWidth="1"/>
    <col min="12299" max="12300" width="8.5" style="412" customWidth="1"/>
    <col min="12301" max="12301" width="9.5" style="412" customWidth="1"/>
    <col min="12302" max="12302" width="9.75" style="412" customWidth="1"/>
    <col min="12303" max="12304" width="8.5" style="412" customWidth="1"/>
    <col min="12305" max="12305" width="9.5" style="412" customWidth="1"/>
    <col min="12306" max="12306" width="9.75" style="412" bestFit="1" customWidth="1"/>
    <col min="12307" max="12308" width="8.5" style="412" customWidth="1"/>
    <col min="12309" max="12309" width="9.5" style="412" customWidth="1"/>
    <col min="12310" max="12310" width="9.75" style="412" customWidth="1"/>
    <col min="12311" max="12312" width="8.5" style="412" customWidth="1"/>
    <col min="12313" max="12313" width="9.5" style="412" customWidth="1"/>
    <col min="12314" max="12314" width="9.75" style="412" customWidth="1"/>
    <col min="12315" max="12316" width="8.5" style="412" customWidth="1"/>
    <col min="12317" max="12317" width="9.5" style="412" customWidth="1"/>
    <col min="12318" max="12318" width="9.125" style="412" customWidth="1"/>
    <col min="12319" max="12320" width="8.5" style="412" customWidth="1"/>
    <col min="12321" max="12321" width="9.5" style="412" customWidth="1"/>
    <col min="12322" max="12322" width="9.75" style="412" customWidth="1"/>
    <col min="12323" max="12324" width="8.5" style="412" customWidth="1"/>
    <col min="12325" max="12325" width="9.5" style="412" customWidth="1"/>
    <col min="12326" max="12326" width="10.5" style="412" customWidth="1"/>
    <col min="12327" max="12328" width="8.5" style="412" customWidth="1"/>
    <col min="12329" max="12329" width="9.5" style="412" customWidth="1"/>
    <col min="12330" max="12330" width="9.75" style="412" customWidth="1"/>
    <col min="12331" max="12332" width="8.5" style="412" customWidth="1"/>
    <col min="12333" max="12333" width="9.5" style="412" customWidth="1"/>
    <col min="12334" max="12334" width="10.5" style="412" bestFit="1" customWidth="1"/>
    <col min="12335" max="12336" width="8.5" style="412" customWidth="1"/>
    <col min="12337" max="12337" width="9.5" style="412" customWidth="1"/>
    <col min="12338" max="12338" width="11.125" style="412" bestFit="1" customWidth="1"/>
    <col min="12339" max="12339" width="10.375" style="412" bestFit="1" customWidth="1"/>
    <col min="12340" max="12340" width="9.375" style="412" bestFit="1" customWidth="1"/>
    <col min="12341" max="12341" width="10.375" style="412" bestFit="1" customWidth="1"/>
    <col min="12342" max="12342" width="10.375" style="412" customWidth="1"/>
    <col min="12343" max="12343" width="11.125" style="412" bestFit="1" customWidth="1"/>
    <col min="12344" max="12345" width="2.875" style="412" customWidth="1"/>
    <col min="12346" max="12346" width="8.625" style="412" bestFit="1" customWidth="1"/>
    <col min="12347" max="12544" width="9" style="412"/>
    <col min="12545" max="12545" width="35" style="412" customWidth="1"/>
    <col min="12546" max="12546" width="9.125" style="412" customWidth="1"/>
    <col min="12547" max="12548" width="8.5" style="412" customWidth="1"/>
    <col min="12549" max="12549" width="9.5" style="412" customWidth="1"/>
    <col min="12550" max="12550" width="9.75" style="412" customWidth="1"/>
    <col min="12551" max="12552" width="8.5" style="412" customWidth="1"/>
    <col min="12553" max="12553" width="9.5" style="412" customWidth="1"/>
    <col min="12554" max="12554" width="9.75" style="412" customWidth="1"/>
    <col min="12555" max="12556" width="8.5" style="412" customWidth="1"/>
    <col min="12557" max="12557" width="9.5" style="412" customWidth="1"/>
    <col min="12558" max="12558" width="9.75" style="412" customWidth="1"/>
    <col min="12559" max="12560" width="8.5" style="412" customWidth="1"/>
    <col min="12561" max="12561" width="9.5" style="412" customWidth="1"/>
    <col min="12562" max="12562" width="9.75" style="412" bestFit="1" customWidth="1"/>
    <col min="12563" max="12564" width="8.5" style="412" customWidth="1"/>
    <col min="12565" max="12565" width="9.5" style="412" customWidth="1"/>
    <col min="12566" max="12566" width="9.75" style="412" customWidth="1"/>
    <col min="12567" max="12568" width="8.5" style="412" customWidth="1"/>
    <col min="12569" max="12569" width="9.5" style="412" customWidth="1"/>
    <col min="12570" max="12570" width="9.75" style="412" customWidth="1"/>
    <col min="12571" max="12572" width="8.5" style="412" customWidth="1"/>
    <col min="12573" max="12573" width="9.5" style="412" customWidth="1"/>
    <col min="12574" max="12574" width="9.125" style="412" customWidth="1"/>
    <col min="12575" max="12576" width="8.5" style="412" customWidth="1"/>
    <col min="12577" max="12577" width="9.5" style="412" customWidth="1"/>
    <col min="12578" max="12578" width="9.75" style="412" customWidth="1"/>
    <col min="12579" max="12580" width="8.5" style="412" customWidth="1"/>
    <col min="12581" max="12581" width="9.5" style="412" customWidth="1"/>
    <col min="12582" max="12582" width="10.5" style="412" customWidth="1"/>
    <col min="12583" max="12584" width="8.5" style="412" customWidth="1"/>
    <col min="12585" max="12585" width="9.5" style="412" customWidth="1"/>
    <col min="12586" max="12586" width="9.75" style="412" customWidth="1"/>
    <col min="12587" max="12588" width="8.5" style="412" customWidth="1"/>
    <col min="12589" max="12589" width="9.5" style="412" customWidth="1"/>
    <col min="12590" max="12590" width="10.5" style="412" bestFit="1" customWidth="1"/>
    <col min="12591" max="12592" width="8.5" style="412" customWidth="1"/>
    <col min="12593" max="12593" width="9.5" style="412" customWidth="1"/>
    <col min="12594" max="12594" width="11.125" style="412" bestFit="1" customWidth="1"/>
    <col min="12595" max="12595" width="10.375" style="412" bestFit="1" customWidth="1"/>
    <col min="12596" max="12596" width="9.375" style="412" bestFit="1" customWidth="1"/>
    <col min="12597" max="12597" width="10.375" style="412" bestFit="1" customWidth="1"/>
    <col min="12598" max="12598" width="10.375" style="412" customWidth="1"/>
    <col min="12599" max="12599" width="11.125" style="412" bestFit="1" customWidth="1"/>
    <col min="12600" max="12601" width="2.875" style="412" customWidth="1"/>
    <col min="12602" max="12602" width="8.625" style="412" bestFit="1" customWidth="1"/>
    <col min="12603" max="12800" width="9" style="412"/>
    <col min="12801" max="12801" width="35" style="412" customWidth="1"/>
    <col min="12802" max="12802" width="9.125" style="412" customWidth="1"/>
    <col min="12803" max="12804" width="8.5" style="412" customWidth="1"/>
    <col min="12805" max="12805" width="9.5" style="412" customWidth="1"/>
    <col min="12806" max="12806" width="9.75" style="412" customWidth="1"/>
    <col min="12807" max="12808" width="8.5" style="412" customWidth="1"/>
    <col min="12809" max="12809" width="9.5" style="412" customWidth="1"/>
    <col min="12810" max="12810" width="9.75" style="412" customWidth="1"/>
    <col min="12811" max="12812" width="8.5" style="412" customWidth="1"/>
    <col min="12813" max="12813" width="9.5" style="412" customWidth="1"/>
    <col min="12814" max="12814" width="9.75" style="412" customWidth="1"/>
    <col min="12815" max="12816" width="8.5" style="412" customWidth="1"/>
    <col min="12817" max="12817" width="9.5" style="412" customWidth="1"/>
    <col min="12818" max="12818" width="9.75" style="412" bestFit="1" customWidth="1"/>
    <col min="12819" max="12820" width="8.5" style="412" customWidth="1"/>
    <col min="12821" max="12821" width="9.5" style="412" customWidth="1"/>
    <col min="12822" max="12822" width="9.75" style="412" customWidth="1"/>
    <col min="12823" max="12824" width="8.5" style="412" customWidth="1"/>
    <col min="12825" max="12825" width="9.5" style="412" customWidth="1"/>
    <col min="12826" max="12826" width="9.75" style="412" customWidth="1"/>
    <col min="12827" max="12828" width="8.5" style="412" customWidth="1"/>
    <col min="12829" max="12829" width="9.5" style="412" customWidth="1"/>
    <col min="12830" max="12830" width="9.125" style="412" customWidth="1"/>
    <col min="12831" max="12832" width="8.5" style="412" customWidth="1"/>
    <col min="12833" max="12833" width="9.5" style="412" customWidth="1"/>
    <col min="12834" max="12834" width="9.75" style="412" customWidth="1"/>
    <col min="12835" max="12836" width="8.5" style="412" customWidth="1"/>
    <col min="12837" max="12837" width="9.5" style="412" customWidth="1"/>
    <col min="12838" max="12838" width="10.5" style="412" customWidth="1"/>
    <col min="12839" max="12840" width="8.5" style="412" customWidth="1"/>
    <col min="12841" max="12841" width="9.5" style="412" customWidth="1"/>
    <col min="12842" max="12842" width="9.75" style="412" customWidth="1"/>
    <col min="12843" max="12844" width="8.5" style="412" customWidth="1"/>
    <col min="12845" max="12845" width="9.5" style="412" customWidth="1"/>
    <col min="12846" max="12846" width="10.5" style="412" bestFit="1" customWidth="1"/>
    <col min="12847" max="12848" width="8.5" style="412" customWidth="1"/>
    <col min="12849" max="12849" width="9.5" style="412" customWidth="1"/>
    <col min="12850" max="12850" width="11.125" style="412" bestFit="1" customWidth="1"/>
    <col min="12851" max="12851" width="10.375" style="412" bestFit="1" customWidth="1"/>
    <col min="12852" max="12852" width="9.375" style="412" bestFit="1" customWidth="1"/>
    <col min="12853" max="12853" width="10.375" style="412" bestFit="1" customWidth="1"/>
    <col min="12854" max="12854" width="10.375" style="412" customWidth="1"/>
    <col min="12855" max="12855" width="11.125" style="412" bestFit="1" customWidth="1"/>
    <col min="12856" max="12857" width="2.875" style="412" customWidth="1"/>
    <col min="12858" max="12858" width="8.625" style="412" bestFit="1" customWidth="1"/>
    <col min="12859" max="13056" width="9" style="412"/>
    <col min="13057" max="13057" width="35" style="412" customWidth="1"/>
    <col min="13058" max="13058" width="9.125" style="412" customWidth="1"/>
    <col min="13059" max="13060" width="8.5" style="412" customWidth="1"/>
    <col min="13061" max="13061" width="9.5" style="412" customWidth="1"/>
    <col min="13062" max="13062" width="9.75" style="412" customWidth="1"/>
    <col min="13063" max="13064" width="8.5" style="412" customWidth="1"/>
    <col min="13065" max="13065" width="9.5" style="412" customWidth="1"/>
    <col min="13066" max="13066" width="9.75" style="412" customWidth="1"/>
    <col min="13067" max="13068" width="8.5" style="412" customWidth="1"/>
    <col min="13069" max="13069" width="9.5" style="412" customWidth="1"/>
    <col min="13070" max="13070" width="9.75" style="412" customWidth="1"/>
    <col min="13071" max="13072" width="8.5" style="412" customWidth="1"/>
    <col min="13073" max="13073" width="9.5" style="412" customWidth="1"/>
    <col min="13074" max="13074" width="9.75" style="412" bestFit="1" customWidth="1"/>
    <col min="13075" max="13076" width="8.5" style="412" customWidth="1"/>
    <col min="13077" max="13077" width="9.5" style="412" customWidth="1"/>
    <col min="13078" max="13078" width="9.75" style="412" customWidth="1"/>
    <col min="13079" max="13080" width="8.5" style="412" customWidth="1"/>
    <col min="13081" max="13081" width="9.5" style="412" customWidth="1"/>
    <col min="13082" max="13082" width="9.75" style="412" customWidth="1"/>
    <col min="13083" max="13084" width="8.5" style="412" customWidth="1"/>
    <col min="13085" max="13085" width="9.5" style="412" customWidth="1"/>
    <col min="13086" max="13086" width="9.125" style="412" customWidth="1"/>
    <col min="13087" max="13088" width="8.5" style="412" customWidth="1"/>
    <col min="13089" max="13089" width="9.5" style="412" customWidth="1"/>
    <col min="13090" max="13090" width="9.75" style="412" customWidth="1"/>
    <col min="13091" max="13092" width="8.5" style="412" customWidth="1"/>
    <col min="13093" max="13093" width="9.5" style="412" customWidth="1"/>
    <col min="13094" max="13094" width="10.5" style="412" customWidth="1"/>
    <col min="13095" max="13096" width="8.5" style="412" customWidth="1"/>
    <col min="13097" max="13097" width="9.5" style="412" customWidth="1"/>
    <col min="13098" max="13098" width="9.75" style="412" customWidth="1"/>
    <col min="13099" max="13100" width="8.5" style="412" customWidth="1"/>
    <col min="13101" max="13101" width="9.5" style="412" customWidth="1"/>
    <col min="13102" max="13102" width="10.5" style="412" bestFit="1" customWidth="1"/>
    <col min="13103" max="13104" width="8.5" style="412" customWidth="1"/>
    <col min="13105" max="13105" width="9.5" style="412" customWidth="1"/>
    <col min="13106" max="13106" width="11.125" style="412" bestFit="1" customWidth="1"/>
    <col min="13107" max="13107" width="10.375" style="412" bestFit="1" customWidth="1"/>
    <col min="13108" max="13108" width="9.375" style="412" bestFit="1" customWidth="1"/>
    <col min="13109" max="13109" width="10.375" style="412" bestFit="1" customWidth="1"/>
    <col min="13110" max="13110" width="10.375" style="412" customWidth="1"/>
    <col min="13111" max="13111" width="11.125" style="412" bestFit="1" customWidth="1"/>
    <col min="13112" max="13113" width="2.875" style="412" customWidth="1"/>
    <col min="13114" max="13114" width="8.625" style="412" bestFit="1" customWidth="1"/>
    <col min="13115" max="13312" width="9" style="412"/>
    <col min="13313" max="13313" width="35" style="412" customWidth="1"/>
    <col min="13314" max="13314" width="9.125" style="412" customWidth="1"/>
    <col min="13315" max="13316" width="8.5" style="412" customWidth="1"/>
    <col min="13317" max="13317" width="9.5" style="412" customWidth="1"/>
    <col min="13318" max="13318" width="9.75" style="412" customWidth="1"/>
    <col min="13319" max="13320" width="8.5" style="412" customWidth="1"/>
    <col min="13321" max="13321" width="9.5" style="412" customWidth="1"/>
    <col min="13322" max="13322" width="9.75" style="412" customWidth="1"/>
    <col min="13323" max="13324" width="8.5" style="412" customWidth="1"/>
    <col min="13325" max="13325" width="9.5" style="412" customWidth="1"/>
    <col min="13326" max="13326" width="9.75" style="412" customWidth="1"/>
    <col min="13327" max="13328" width="8.5" style="412" customWidth="1"/>
    <col min="13329" max="13329" width="9.5" style="412" customWidth="1"/>
    <col min="13330" max="13330" width="9.75" style="412" bestFit="1" customWidth="1"/>
    <col min="13331" max="13332" width="8.5" style="412" customWidth="1"/>
    <col min="13333" max="13333" width="9.5" style="412" customWidth="1"/>
    <col min="13334" max="13334" width="9.75" style="412" customWidth="1"/>
    <col min="13335" max="13336" width="8.5" style="412" customWidth="1"/>
    <col min="13337" max="13337" width="9.5" style="412" customWidth="1"/>
    <col min="13338" max="13338" width="9.75" style="412" customWidth="1"/>
    <col min="13339" max="13340" width="8.5" style="412" customWidth="1"/>
    <col min="13341" max="13341" width="9.5" style="412" customWidth="1"/>
    <col min="13342" max="13342" width="9.125" style="412" customWidth="1"/>
    <col min="13343" max="13344" width="8.5" style="412" customWidth="1"/>
    <col min="13345" max="13345" width="9.5" style="412" customWidth="1"/>
    <col min="13346" max="13346" width="9.75" style="412" customWidth="1"/>
    <col min="13347" max="13348" width="8.5" style="412" customWidth="1"/>
    <col min="13349" max="13349" width="9.5" style="412" customWidth="1"/>
    <col min="13350" max="13350" width="10.5" style="412" customWidth="1"/>
    <col min="13351" max="13352" width="8.5" style="412" customWidth="1"/>
    <col min="13353" max="13353" width="9.5" style="412" customWidth="1"/>
    <col min="13354" max="13354" width="9.75" style="412" customWidth="1"/>
    <col min="13355" max="13356" width="8.5" style="412" customWidth="1"/>
    <col min="13357" max="13357" width="9.5" style="412" customWidth="1"/>
    <col min="13358" max="13358" width="10.5" style="412" bestFit="1" customWidth="1"/>
    <col min="13359" max="13360" width="8.5" style="412" customWidth="1"/>
    <col min="13361" max="13361" width="9.5" style="412" customWidth="1"/>
    <col min="13362" max="13362" width="11.125" style="412" bestFit="1" customWidth="1"/>
    <col min="13363" max="13363" width="10.375" style="412" bestFit="1" customWidth="1"/>
    <col min="13364" max="13364" width="9.375" style="412" bestFit="1" customWidth="1"/>
    <col min="13365" max="13365" width="10.375" style="412" bestFit="1" customWidth="1"/>
    <col min="13366" max="13366" width="10.375" style="412" customWidth="1"/>
    <col min="13367" max="13367" width="11.125" style="412" bestFit="1" customWidth="1"/>
    <col min="13368" max="13369" width="2.875" style="412" customWidth="1"/>
    <col min="13370" max="13370" width="8.625" style="412" bestFit="1" customWidth="1"/>
    <col min="13371" max="13568" width="9" style="412"/>
    <col min="13569" max="13569" width="35" style="412" customWidth="1"/>
    <col min="13570" max="13570" width="9.125" style="412" customWidth="1"/>
    <col min="13571" max="13572" width="8.5" style="412" customWidth="1"/>
    <col min="13573" max="13573" width="9.5" style="412" customWidth="1"/>
    <col min="13574" max="13574" width="9.75" style="412" customWidth="1"/>
    <col min="13575" max="13576" width="8.5" style="412" customWidth="1"/>
    <col min="13577" max="13577" width="9.5" style="412" customWidth="1"/>
    <col min="13578" max="13578" width="9.75" style="412" customWidth="1"/>
    <col min="13579" max="13580" width="8.5" style="412" customWidth="1"/>
    <col min="13581" max="13581" width="9.5" style="412" customWidth="1"/>
    <col min="13582" max="13582" width="9.75" style="412" customWidth="1"/>
    <col min="13583" max="13584" width="8.5" style="412" customWidth="1"/>
    <col min="13585" max="13585" width="9.5" style="412" customWidth="1"/>
    <col min="13586" max="13586" width="9.75" style="412" bestFit="1" customWidth="1"/>
    <col min="13587" max="13588" width="8.5" style="412" customWidth="1"/>
    <col min="13589" max="13589" width="9.5" style="412" customWidth="1"/>
    <col min="13590" max="13590" width="9.75" style="412" customWidth="1"/>
    <col min="13591" max="13592" width="8.5" style="412" customWidth="1"/>
    <col min="13593" max="13593" width="9.5" style="412" customWidth="1"/>
    <col min="13594" max="13594" width="9.75" style="412" customWidth="1"/>
    <col min="13595" max="13596" width="8.5" style="412" customWidth="1"/>
    <col min="13597" max="13597" width="9.5" style="412" customWidth="1"/>
    <col min="13598" max="13598" width="9.125" style="412" customWidth="1"/>
    <col min="13599" max="13600" width="8.5" style="412" customWidth="1"/>
    <col min="13601" max="13601" width="9.5" style="412" customWidth="1"/>
    <col min="13602" max="13602" width="9.75" style="412" customWidth="1"/>
    <col min="13603" max="13604" width="8.5" style="412" customWidth="1"/>
    <col min="13605" max="13605" width="9.5" style="412" customWidth="1"/>
    <col min="13606" max="13606" width="10.5" style="412" customWidth="1"/>
    <col min="13607" max="13608" width="8.5" style="412" customWidth="1"/>
    <col min="13609" max="13609" width="9.5" style="412" customWidth="1"/>
    <col min="13610" max="13610" width="9.75" style="412" customWidth="1"/>
    <col min="13611" max="13612" width="8.5" style="412" customWidth="1"/>
    <col min="13613" max="13613" width="9.5" style="412" customWidth="1"/>
    <col min="13614" max="13614" width="10.5" style="412" bestFit="1" customWidth="1"/>
    <col min="13615" max="13616" width="8.5" style="412" customWidth="1"/>
    <col min="13617" max="13617" width="9.5" style="412" customWidth="1"/>
    <col min="13618" max="13618" width="11.125" style="412" bestFit="1" customWidth="1"/>
    <col min="13619" max="13619" width="10.375" style="412" bestFit="1" customWidth="1"/>
    <col min="13620" max="13620" width="9.375" style="412" bestFit="1" customWidth="1"/>
    <col min="13621" max="13621" width="10.375" style="412" bestFit="1" customWidth="1"/>
    <col min="13622" max="13622" width="10.375" style="412" customWidth="1"/>
    <col min="13623" max="13623" width="11.125" style="412" bestFit="1" customWidth="1"/>
    <col min="13624" max="13625" width="2.875" style="412" customWidth="1"/>
    <col min="13626" max="13626" width="8.625" style="412" bestFit="1" customWidth="1"/>
    <col min="13627" max="13824" width="9" style="412"/>
    <col min="13825" max="13825" width="35" style="412" customWidth="1"/>
    <col min="13826" max="13826" width="9.125" style="412" customWidth="1"/>
    <col min="13827" max="13828" width="8.5" style="412" customWidth="1"/>
    <col min="13829" max="13829" width="9.5" style="412" customWidth="1"/>
    <col min="13830" max="13830" width="9.75" style="412" customWidth="1"/>
    <col min="13831" max="13832" width="8.5" style="412" customWidth="1"/>
    <col min="13833" max="13833" width="9.5" style="412" customWidth="1"/>
    <col min="13834" max="13834" width="9.75" style="412" customWidth="1"/>
    <col min="13835" max="13836" width="8.5" style="412" customWidth="1"/>
    <col min="13837" max="13837" width="9.5" style="412" customWidth="1"/>
    <col min="13838" max="13838" width="9.75" style="412" customWidth="1"/>
    <col min="13839" max="13840" width="8.5" style="412" customWidth="1"/>
    <col min="13841" max="13841" width="9.5" style="412" customWidth="1"/>
    <col min="13842" max="13842" width="9.75" style="412" bestFit="1" customWidth="1"/>
    <col min="13843" max="13844" width="8.5" style="412" customWidth="1"/>
    <col min="13845" max="13845" width="9.5" style="412" customWidth="1"/>
    <col min="13846" max="13846" width="9.75" style="412" customWidth="1"/>
    <col min="13847" max="13848" width="8.5" style="412" customWidth="1"/>
    <col min="13849" max="13849" width="9.5" style="412" customWidth="1"/>
    <col min="13850" max="13850" width="9.75" style="412" customWidth="1"/>
    <col min="13851" max="13852" width="8.5" style="412" customWidth="1"/>
    <col min="13853" max="13853" width="9.5" style="412" customWidth="1"/>
    <col min="13854" max="13854" width="9.125" style="412" customWidth="1"/>
    <col min="13855" max="13856" width="8.5" style="412" customWidth="1"/>
    <col min="13857" max="13857" width="9.5" style="412" customWidth="1"/>
    <col min="13858" max="13858" width="9.75" style="412" customWidth="1"/>
    <col min="13859" max="13860" width="8.5" style="412" customWidth="1"/>
    <col min="13861" max="13861" width="9.5" style="412" customWidth="1"/>
    <col min="13862" max="13862" width="10.5" style="412" customWidth="1"/>
    <col min="13863" max="13864" width="8.5" style="412" customWidth="1"/>
    <col min="13865" max="13865" width="9.5" style="412" customWidth="1"/>
    <col min="13866" max="13866" width="9.75" style="412" customWidth="1"/>
    <col min="13867" max="13868" width="8.5" style="412" customWidth="1"/>
    <col min="13869" max="13869" width="9.5" style="412" customWidth="1"/>
    <col min="13870" max="13870" width="10.5" style="412" bestFit="1" customWidth="1"/>
    <col min="13871" max="13872" width="8.5" style="412" customWidth="1"/>
    <col min="13873" max="13873" width="9.5" style="412" customWidth="1"/>
    <col min="13874" max="13874" width="11.125" style="412" bestFit="1" customWidth="1"/>
    <col min="13875" max="13875" width="10.375" style="412" bestFit="1" customWidth="1"/>
    <col min="13876" max="13876" width="9.375" style="412" bestFit="1" customWidth="1"/>
    <col min="13877" max="13877" width="10.375" style="412" bestFit="1" customWidth="1"/>
    <col min="13878" max="13878" width="10.375" style="412" customWidth="1"/>
    <col min="13879" max="13879" width="11.125" style="412" bestFit="1" customWidth="1"/>
    <col min="13880" max="13881" width="2.875" style="412" customWidth="1"/>
    <col min="13882" max="13882" width="8.625" style="412" bestFit="1" customWidth="1"/>
    <col min="13883" max="14080" width="9" style="412"/>
    <col min="14081" max="14081" width="35" style="412" customWidth="1"/>
    <col min="14082" max="14082" width="9.125" style="412" customWidth="1"/>
    <col min="14083" max="14084" width="8.5" style="412" customWidth="1"/>
    <col min="14085" max="14085" width="9.5" style="412" customWidth="1"/>
    <col min="14086" max="14086" width="9.75" style="412" customWidth="1"/>
    <col min="14087" max="14088" width="8.5" style="412" customWidth="1"/>
    <col min="14089" max="14089" width="9.5" style="412" customWidth="1"/>
    <col min="14090" max="14090" width="9.75" style="412" customWidth="1"/>
    <col min="14091" max="14092" width="8.5" style="412" customWidth="1"/>
    <col min="14093" max="14093" width="9.5" style="412" customWidth="1"/>
    <col min="14094" max="14094" width="9.75" style="412" customWidth="1"/>
    <col min="14095" max="14096" width="8.5" style="412" customWidth="1"/>
    <col min="14097" max="14097" width="9.5" style="412" customWidth="1"/>
    <col min="14098" max="14098" width="9.75" style="412" bestFit="1" customWidth="1"/>
    <col min="14099" max="14100" width="8.5" style="412" customWidth="1"/>
    <col min="14101" max="14101" width="9.5" style="412" customWidth="1"/>
    <col min="14102" max="14102" width="9.75" style="412" customWidth="1"/>
    <col min="14103" max="14104" width="8.5" style="412" customWidth="1"/>
    <col min="14105" max="14105" width="9.5" style="412" customWidth="1"/>
    <col min="14106" max="14106" width="9.75" style="412" customWidth="1"/>
    <col min="14107" max="14108" width="8.5" style="412" customWidth="1"/>
    <col min="14109" max="14109" width="9.5" style="412" customWidth="1"/>
    <col min="14110" max="14110" width="9.125" style="412" customWidth="1"/>
    <col min="14111" max="14112" width="8.5" style="412" customWidth="1"/>
    <col min="14113" max="14113" width="9.5" style="412" customWidth="1"/>
    <col min="14114" max="14114" width="9.75" style="412" customWidth="1"/>
    <col min="14115" max="14116" width="8.5" style="412" customWidth="1"/>
    <col min="14117" max="14117" width="9.5" style="412" customWidth="1"/>
    <col min="14118" max="14118" width="10.5" style="412" customWidth="1"/>
    <col min="14119" max="14120" width="8.5" style="412" customWidth="1"/>
    <col min="14121" max="14121" width="9.5" style="412" customWidth="1"/>
    <col min="14122" max="14122" width="9.75" style="412" customWidth="1"/>
    <col min="14123" max="14124" width="8.5" style="412" customWidth="1"/>
    <col min="14125" max="14125" width="9.5" style="412" customWidth="1"/>
    <col min="14126" max="14126" width="10.5" style="412" bestFit="1" customWidth="1"/>
    <col min="14127" max="14128" width="8.5" style="412" customWidth="1"/>
    <col min="14129" max="14129" width="9.5" style="412" customWidth="1"/>
    <col min="14130" max="14130" width="11.125" style="412" bestFit="1" customWidth="1"/>
    <col min="14131" max="14131" width="10.375" style="412" bestFit="1" customWidth="1"/>
    <col min="14132" max="14132" width="9.375" style="412" bestFit="1" customWidth="1"/>
    <col min="14133" max="14133" width="10.375" style="412" bestFit="1" customWidth="1"/>
    <col min="14134" max="14134" width="10.375" style="412" customWidth="1"/>
    <col min="14135" max="14135" width="11.125" style="412" bestFit="1" customWidth="1"/>
    <col min="14136" max="14137" width="2.875" style="412" customWidth="1"/>
    <col min="14138" max="14138" width="8.625" style="412" bestFit="1" customWidth="1"/>
    <col min="14139" max="14336" width="9" style="412"/>
    <col min="14337" max="14337" width="35" style="412" customWidth="1"/>
    <col min="14338" max="14338" width="9.125" style="412" customWidth="1"/>
    <col min="14339" max="14340" width="8.5" style="412" customWidth="1"/>
    <col min="14341" max="14341" width="9.5" style="412" customWidth="1"/>
    <col min="14342" max="14342" width="9.75" style="412" customWidth="1"/>
    <col min="14343" max="14344" width="8.5" style="412" customWidth="1"/>
    <col min="14345" max="14345" width="9.5" style="412" customWidth="1"/>
    <col min="14346" max="14346" width="9.75" style="412" customWidth="1"/>
    <col min="14347" max="14348" width="8.5" style="412" customWidth="1"/>
    <col min="14349" max="14349" width="9.5" style="412" customWidth="1"/>
    <col min="14350" max="14350" width="9.75" style="412" customWidth="1"/>
    <col min="14351" max="14352" width="8.5" style="412" customWidth="1"/>
    <col min="14353" max="14353" width="9.5" style="412" customWidth="1"/>
    <col min="14354" max="14354" width="9.75" style="412" bestFit="1" customWidth="1"/>
    <col min="14355" max="14356" width="8.5" style="412" customWidth="1"/>
    <col min="14357" max="14357" width="9.5" style="412" customWidth="1"/>
    <col min="14358" max="14358" width="9.75" style="412" customWidth="1"/>
    <col min="14359" max="14360" width="8.5" style="412" customWidth="1"/>
    <col min="14361" max="14361" width="9.5" style="412" customWidth="1"/>
    <col min="14362" max="14362" width="9.75" style="412" customWidth="1"/>
    <col min="14363" max="14364" width="8.5" style="412" customWidth="1"/>
    <col min="14365" max="14365" width="9.5" style="412" customWidth="1"/>
    <col min="14366" max="14366" width="9.125" style="412" customWidth="1"/>
    <col min="14367" max="14368" width="8.5" style="412" customWidth="1"/>
    <col min="14369" max="14369" width="9.5" style="412" customWidth="1"/>
    <col min="14370" max="14370" width="9.75" style="412" customWidth="1"/>
    <col min="14371" max="14372" width="8.5" style="412" customWidth="1"/>
    <col min="14373" max="14373" width="9.5" style="412" customWidth="1"/>
    <col min="14374" max="14374" width="10.5" style="412" customWidth="1"/>
    <col min="14375" max="14376" width="8.5" style="412" customWidth="1"/>
    <col min="14377" max="14377" width="9.5" style="412" customWidth="1"/>
    <col min="14378" max="14378" width="9.75" style="412" customWidth="1"/>
    <col min="14379" max="14380" width="8.5" style="412" customWidth="1"/>
    <col min="14381" max="14381" width="9.5" style="412" customWidth="1"/>
    <col min="14382" max="14382" width="10.5" style="412" bestFit="1" customWidth="1"/>
    <col min="14383" max="14384" width="8.5" style="412" customWidth="1"/>
    <col min="14385" max="14385" width="9.5" style="412" customWidth="1"/>
    <col min="14386" max="14386" width="11.125" style="412" bestFit="1" customWidth="1"/>
    <col min="14387" max="14387" width="10.375" style="412" bestFit="1" customWidth="1"/>
    <col min="14388" max="14388" width="9.375" style="412" bestFit="1" customWidth="1"/>
    <col min="14389" max="14389" width="10.375" style="412" bestFit="1" customWidth="1"/>
    <col min="14390" max="14390" width="10.375" style="412" customWidth="1"/>
    <col min="14391" max="14391" width="11.125" style="412" bestFit="1" customWidth="1"/>
    <col min="14392" max="14393" width="2.875" style="412" customWidth="1"/>
    <col min="14394" max="14394" width="8.625" style="412" bestFit="1" customWidth="1"/>
    <col min="14395" max="14592" width="9" style="412"/>
    <col min="14593" max="14593" width="35" style="412" customWidth="1"/>
    <col min="14594" max="14594" width="9.125" style="412" customWidth="1"/>
    <col min="14595" max="14596" width="8.5" style="412" customWidth="1"/>
    <col min="14597" max="14597" width="9.5" style="412" customWidth="1"/>
    <col min="14598" max="14598" width="9.75" style="412" customWidth="1"/>
    <col min="14599" max="14600" width="8.5" style="412" customWidth="1"/>
    <col min="14601" max="14601" width="9.5" style="412" customWidth="1"/>
    <col min="14602" max="14602" width="9.75" style="412" customWidth="1"/>
    <col min="14603" max="14604" width="8.5" style="412" customWidth="1"/>
    <col min="14605" max="14605" width="9.5" style="412" customWidth="1"/>
    <col min="14606" max="14606" width="9.75" style="412" customWidth="1"/>
    <col min="14607" max="14608" width="8.5" style="412" customWidth="1"/>
    <col min="14609" max="14609" width="9.5" style="412" customWidth="1"/>
    <col min="14610" max="14610" width="9.75" style="412" bestFit="1" customWidth="1"/>
    <col min="14611" max="14612" width="8.5" style="412" customWidth="1"/>
    <col min="14613" max="14613" width="9.5" style="412" customWidth="1"/>
    <col min="14614" max="14614" width="9.75" style="412" customWidth="1"/>
    <col min="14615" max="14616" width="8.5" style="412" customWidth="1"/>
    <col min="14617" max="14617" width="9.5" style="412" customWidth="1"/>
    <col min="14618" max="14618" width="9.75" style="412" customWidth="1"/>
    <col min="14619" max="14620" width="8.5" style="412" customWidth="1"/>
    <col min="14621" max="14621" width="9.5" style="412" customWidth="1"/>
    <col min="14622" max="14622" width="9.125" style="412" customWidth="1"/>
    <col min="14623" max="14624" width="8.5" style="412" customWidth="1"/>
    <col min="14625" max="14625" width="9.5" style="412" customWidth="1"/>
    <col min="14626" max="14626" width="9.75" style="412" customWidth="1"/>
    <col min="14627" max="14628" width="8.5" style="412" customWidth="1"/>
    <col min="14629" max="14629" width="9.5" style="412" customWidth="1"/>
    <col min="14630" max="14630" width="10.5" style="412" customWidth="1"/>
    <col min="14631" max="14632" width="8.5" style="412" customWidth="1"/>
    <col min="14633" max="14633" width="9.5" style="412" customWidth="1"/>
    <col min="14634" max="14634" width="9.75" style="412" customWidth="1"/>
    <col min="14635" max="14636" width="8.5" style="412" customWidth="1"/>
    <col min="14637" max="14637" width="9.5" style="412" customWidth="1"/>
    <col min="14638" max="14638" width="10.5" style="412" bestFit="1" customWidth="1"/>
    <col min="14639" max="14640" width="8.5" style="412" customWidth="1"/>
    <col min="14641" max="14641" width="9.5" style="412" customWidth="1"/>
    <col min="14642" max="14642" width="11.125" style="412" bestFit="1" customWidth="1"/>
    <col min="14643" max="14643" width="10.375" style="412" bestFit="1" customWidth="1"/>
    <col min="14644" max="14644" width="9.375" style="412" bestFit="1" customWidth="1"/>
    <col min="14645" max="14645" width="10.375" style="412" bestFit="1" customWidth="1"/>
    <col min="14646" max="14646" width="10.375" style="412" customWidth="1"/>
    <col min="14647" max="14647" width="11.125" style="412" bestFit="1" customWidth="1"/>
    <col min="14648" max="14649" width="2.875" style="412" customWidth="1"/>
    <col min="14650" max="14650" width="8.625" style="412" bestFit="1" customWidth="1"/>
    <col min="14651" max="14848" width="9" style="412"/>
    <col min="14849" max="14849" width="35" style="412" customWidth="1"/>
    <col min="14850" max="14850" width="9.125" style="412" customWidth="1"/>
    <col min="14851" max="14852" width="8.5" style="412" customWidth="1"/>
    <col min="14853" max="14853" width="9.5" style="412" customWidth="1"/>
    <col min="14854" max="14854" width="9.75" style="412" customWidth="1"/>
    <col min="14855" max="14856" width="8.5" style="412" customWidth="1"/>
    <col min="14857" max="14857" width="9.5" style="412" customWidth="1"/>
    <col min="14858" max="14858" width="9.75" style="412" customWidth="1"/>
    <col min="14859" max="14860" width="8.5" style="412" customWidth="1"/>
    <col min="14861" max="14861" width="9.5" style="412" customWidth="1"/>
    <col min="14862" max="14862" width="9.75" style="412" customWidth="1"/>
    <col min="14863" max="14864" width="8.5" style="412" customWidth="1"/>
    <col min="14865" max="14865" width="9.5" style="412" customWidth="1"/>
    <col min="14866" max="14866" width="9.75" style="412" bestFit="1" customWidth="1"/>
    <col min="14867" max="14868" width="8.5" style="412" customWidth="1"/>
    <col min="14869" max="14869" width="9.5" style="412" customWidth="1"/>
    <col min="14870" max="14870" width="9.75" style="412" customWidth="1"/>
    <col min="14871" max="14872" width="8.5" style="412" customWidth="1"/>
    <col min="14873" max="14873" width="9.5" style="412" customWidth="1"/>
    <col min="14874" max="14874" width="9.75" style="412" customWidth="1"/>
    <col min="14875" max="14876" width="8.5" style="412" customWidth="1"/>
    <col min="14877" max="14877" width="9.5" style="412" customWidth="1"/>
    <col min="14878" max="14878" width="9.125" style="412" customWidth="1"/>
    <col min="14879" max="14880" width="8.5" style="412" customWidth="1"/>
    <col min="14881" max="14881" width="9.5" style="412" customWidth="1"/>
    <col min="14882" max="14882" width="9.75" style="412" customWidth="1"/>
    <col min="14883" max="14884" width="8.5" style="412" customWidth="1"/>
    <col min="14885" max="14885" width="9.5" style="412" customWidth="1"/>
    <col min="14886" max="14886" width="10.5" style="412" customWidth="1"/>
    <col min="14887" max="14888" width="8.5" style="412" customWidth="1"/>
    <col min="14889" max="14889" width="9.5" style="412" customWidth="1"/>
    <col min="14890" max="14890" width="9.75" style="412" customWidth="1"/>
    <col min="14891" max="14892" width="8.5" style="412" customWidth="1"/>
    <col min="14893" max="14893" width="9.5" style="412" customWidth="1"/>
    <col min="14894" max="14894" width="10.5" style="412" bestFit="1" customWidth="1"/>
    <col min="14895" max="14896" width="8.5" style="412" customWidth="1"/>
    <col min="14897" max="14897" width="9.5" style="412" customWidth="1"/>
    <col min="14898" max="14898" width="11.125" style="412" bestFit="1" customWidth="1"/>
    <col min="14899" max="14899" width="10.375" style="412" bestFit="1" customWidth="1"/>
    <col min="14900" max="14900" width="9.375" style="412" bestFit="1" customWidth="1"/>
    <col min="14901" max="14901" width="10.375" style="412" bestFit="1" customWidth="1"/>
    <col min="14902" max="14902" width="10.375" style="412" customWidth="1"/>
    <col min="14903" max="14903" width="11.125" style="412" bestFit="1" customWidth="1"/>
    <col min="14904" max="14905" width="2.875" style="412" customWidth="1"/>
    <col min="14906" max="14906" width="8.625" style="412" bestFit="1" customWidth="1"/>
    <col min="14907" max="15104" width="9" style="412"/>
    <col min="15105" max="15105" width="35" style="412" customWidth="1"/>
    <col min="15106" max="15106" width="9.125" style="412" customWidth="1"/>
    <col min="15107" max="15108" width="8.5" style="412" customWidth="1"/>
    <col min="15109" max="15109" width="9.5" style="412" customWidth="1"/>
    <col min="15110" max="15110" width="9.75" style="412" customWidth="1"/>
    <col min="15111" max="15112" width="8.5" style="412" customWidth="1"/>
    <col min="15113" max="15113" width="9.5" style="412" customWidth="1"/>
    <col min="15114" max="15114" width="9.75" style="412" customWidth="1"/>
    <col min="15115" max="15116" width="8.5" style="412" customWidth="1"/>
    <col min="15117" max="15117" width="9.5" style="412" customWidth="1"/>
    <col min="15118" max="15118" width="9.75" style="412" customWidth="1"/>
    <col min="15119" max="15120" width="8.5" style="412" customWidth="1"/>
    <col min="15121" max="15121" width="9.5" style="412" customWidth="1"/>
    <col min="15122" max="15122" width="9.75" style="412" bestFit="1" customWidth="1"/>
    <col min="15123" max="15124" width="8.5" style="412" customWidth="1"/>
    <col min="15125" max="15125" width="9.5" style="412" customWidth="1"/>
    <col min="15126" max="15126" width="9.75" style="412" customWidth="1"/>
    <col min="15127" max="15128" width="8.5" style="412" customWidth="1"/>
    <col min="15129" max="15129" width="9.5" style="412" customWidth="1"/>
    <col min="15130" max="15130" width="9.75" style="412" customWidth="1"/>
    <col min="15131" max="15132" width="8.5" style="412" customWidth="1"/>
    <col min="15133" max="15133" width="9.5" style="412" customWidth="1"/>
    <col min="15134" max="15134" width="9.125" style="412" customWidth="1"/>
    <col min="15135" max="15136" width="8.5" style="412" customWidth="1"/>
    <col min="15137" max="15137" width="9.5" style="412" customWidth="1"/>
    <col min="15138" max="15138" width="9.75" style="412" customWidth="1"/>
    <col min="15139" max="15140" width="8.5" style="412" customWidth="1"/>
    <col min="15141" max="15141" width="9.5" style="412" customWidth="1"/>
    <col min="15142" max="15142" width="10.5" style="412" customWidth="1"/>
    <col min="15143" max="15144" width="8.5" style="412" customWidth="1"/>
    <col min="15145" max="15145" width="9.5" style="412" customWidth="1"/>
    <col min="15146" max="15146" width="9.75" style="412" customWidth="1"/>
    <col min="15147" max="15148" width="8.5" style="412" customWidth="1"/>
    <col min="15149" max="15149" width="9.5" style="412" customWidth="1"/>
    <col min="15150" max="15150" width="10.5" style="412" bestFit="1" customWidth="1"/>
    <col min="15151" max="15152" width="8.5" style="412" customWidth="1"/>
    <col min="15153" max="15153" width="9.5" style="412" customWidth="1"/>
    <col min="15154" max="15154" width="11.125" style="412" bestFit="1" customWidth="1"/>
    <col min="15155" max="15155" width="10.375" style="412" bestFit="1" customWidth="1"/>
    <col min="15156" max="15156" width="9.375" style="412" bestFit="1" customWidth="1"/>
    <col min="15157" max="15157" width="10.375" style="412" bestFit="1" customWidth="1"/>
    <col min="15158" max="15158" width="10.375" style="412" customWidth="1"/>
    <col min="15159" max="15159" width="11.125" style="412" bestFit="1" customWidth="1"/>
    <col min="15160" max="15161" width="2.875" style="412" customWidth="1"/>
    <col min="15162" max="15162" width="8.625" style="412" bestFit="1" customWidth="1"/>
    <col min="15163" max="15360" width="9" style="412"/>
    <col min="15361" max="15361" width="35" style="412" customWidth="1"/>
    <col min="15362" max="15362" width="9.125" style="412" customWidth="1"/>
    <col min="15363" max="15364" width="8.5" style="412" customWidth="1"/>
    <col min="15365" max="15365" width="9.5" style="412" customWidth="1"/>
    <col min="15366" max="15366" width="9.75" style="412" customWidth="1"/>
    <col min="15367" max="15368" width="8.5" style="412" customWidth="1"/>
    <col min="15369" max="15369" width="9.5" style="412" customWidth="1"/>
    <col min="15370" max="15370" width="9.75" style="412" customWidth="1"/>
    <col min="15371" max="15372" width="8.5" style="412" customWidth="1"/>
    <col min="15373" max="15373" width="9.5" style="412" customWidth="1"/>
    <col min="15374" max="15374" width="9.75" style="412" customWidth="1"/>
    <col min="15375" max="15376" width="8.5" style="412" customWidth="1"/>
    <col min="15377" max="15377" width="9.5" style="412" customWidth="1"/>
    <col min="15378" max="15378" width="9.75" style="412" bestFit="1" customWidth="1"/>
    <col min="15379" max="15380" width="8.5" style="412" customWidth="1"/>
    <col min="15381" max="15381" width="9.5" style="412" customWidth="1"/>
    <col min="15382" max="15382" width="9.75" style="412" customWidth="1"/>
    <col min="15383" max="15384" width="8.5" style="412" customWidth="1"/>
    <col min="15385" max="15385" width="9.5" style="412" customWidth="1"/>
    <col min="15386" max="15386" width="9.75" style="412" customWidth="1"/>
    <col min="15387" max="15388" width="8.5" style="412" customWidth="1"/>
    <col min="15389" max="15389" width="9.5" style="412" customWidth="1"/>
    <col min="15390" max="15390" width="9.125" style="412" customWidth="1"/>
    <col min="15391" max="15392" width="8.5" style="412" customWidth="1"/>
    <col min="15393" max="15393" width="9.5" style="412" customWidth="1"/>
    <col min="15394" max="15394" width="9.75" style="412" customWidth="1"/>
    <col min="15395" max="15396" width="8.5" style="412" customWidth="1"/>
    <col min="15397" max="15397" width="9.5" style="412" customWidth="1"/>
    <col min="15398" max="15398" width="10.5" style="412" customWidth="1"/>
    <col min="15399" max="15400" width="8.5" style="412" customWidth="1"/>
    <col min="15401" max="15401" width="9.5" style="412" customWidth="1"/>
    <col min="15402" max="15402" width="9.75" style="412" customWidth="1"/>
    <col min="15403" max="15404" width="8.5" style="412" customWidth="1"/>
    <col min="15405" max="15405" width="9.5" style="412" customWidth="1"/>
    <col min="15406" max="15406" width="10.5" style="412" bestFit="1" customWidth="1"/>
    <col min="15407" max="15408" width="8.5" style="412" customWidth="1"/>
    <col min="15409" max="15409" width="9.5" style="412" customWidth="1"/>
    <col min="15410" max="15410" width="11.125" style="412" bestFit="1" customWidth="1"/>
    <col min="15411" max="15411" width="10.375" style="412" bestFit="1" customWidth="1"/>
    <col min="15412" max="15412" width="9.375" style="412" bestFit="1" customWidth="1"/>
    <col min="15413" max="15413" width="10.375" style="412" bestFit="1" customWidth="1"/>
    <col min="15414" max="15414" width="10.375" style="412" customWidth="1"/>
    <col min="15415" max="15415" width="11.125" style="412" bestFit="1" customWidth="1"/>
    <col min="15416" max="15417" width="2.875" style="412" customWidth="1"/>
    <col min="15418" max="15418" width="8.625" style="412" bestFit="1" customWidth="1"/>
    <col min="15419" max="15616" width="9" style="412"/>
    <col min="15617" max="15617" width="35" style="412" customWidth="1"/>
    <col min="15618" max="15618" width="9.125" style="412" customWidth="1"/>
    <col min="15619" max="15620" width="8.5" style="412" customWidth="1"/>
    <col min="15621" max="15621" width="9.5" style="412" customWidth="1"/>
    <col min="15622" max="15622" width="9.75" style="412" customWidth="1"/>
    <col min="15623" max="15624" width="8.5" style="412" customWidth="1"/>
    <col min="15625" max="15625" width="9.5" style="412" customWidth="1"/>
    <col min="15626" max="15626" width="9.75" style="412" customWidth="1"/>
    <col min="15627" max="15628" width="8.5" style="412" customWidth="1"/>
    <col min="15629" max="15629" width="9.5" style="412" customWidth="1"/>
    <col min="15630" max="15630" width="9.75" style="412" customWidth="1"/>
    <col min="15631" max="15632" width="8.5" style="412" customWidth="1"/>
    <col min="15633" max="15633" width="9.5" style="412" customWidth="1"/>
    <col min="15634" max="15634" width="9.75" style="412" bestFit="1" customWidth="1"/>
    <col min="15635" max="15636" width="8.5" style="412" customWidth="1"/>
    <col min="15637" max="15637" width="9.5" style="412" customWidth="1"/>
    <col min="15638" max="15638" width="9.75" style="412" customWidth="1"/>
    <col min="15639" max="15640" width="8.5" style="412" customWidth="1"/>
    <col min="15641" max="15641" width="9.5" style="412" customWidth="1"/>
    <col min="15642" max="15642" width="9.75" style="412" customWidth="1"/>
    <col min="15643" max="15644" width="8.5" style="412" customWidth="1"/>
    <col min="15645" max="15645" width="9.5" style="412" customWidth="1"/>
    <col min="15646" max="15646" width="9.125" style="412" customWidth="1"/>
    <col min="15647" max="15648" width="8.5" style="412" customWidth="1"/>
    <col min="15649" max="15649" width="9.5" style="412" customWidth="1"/>
    <col min="15650" max="15650" width="9.75" style="412" customWidth="1"/>
    <col min="15651" max="15652" width="8.5" style="412" customWidth="1"/>
    <col min="15653" max="15653" width="9.5" style="412" customWidth="1"/>
    <col min="15654" max="15654" width="10.5" style="412" customWidth="1"/>
    <col min="15655" max="15656" width="8.5" style="412" customWidth="1"/>
    <col min="15657" max="15657" width="9.5" style="412" customWidth="1"/>
    <col min="15658" max="15658" width="9.75" style="412" customWidth="1"/>
    <col min="15659" max="15660" width="8.5" style="412" customWidth="1"/>
    <col min="15661" max="15661" width="9.5" style="412" customWidth="1"/>
    <col min="15662" max="15662" width="10.5" style="412" bestFit="1" customWidth="1"/>
    <col min="15663" max="15664" width="8.5" style="412" customWidth="1"/>
    <col min="15665" max="15665" width="9.5" style="412" customWidth="1"/>
    <col min="15666" max="15666" width="11.125" style="412" bestFit="1" customWidth="1"/>
    <col min="15667" max="15667" width="10.375" style="412" bestFit="1" customWidth="1"/>
    <col min="15668" max="15668" width="9.375" style="412" bestFit="1" customWidth="1"/>
    <col min="15669" max="15669" width="10.375" style="412" bestFit="1" customWidth="1"/>
    <col min="15670" max="15670" width="10.375" style="412" customWidth="1"/>
    <col min="15671" max="15671" width="11.125" style="412" bestFit="1" customWidth="1"/>
    <col min="15672" max="15673" width="2.875" style="412" customWidth="1"/>
    <col min="15674" max="15674" width="8.625" style="412" bestFit="1" customWidth="1"/>
    <col min="15675" max="15872" width="9" style="412"/>
    <col min="15873" max="15873" width="35" style="412" customWidth="1"/>
    <col min="15874" max="15874" width="9.125" style="412" customWidth="1"/>
    <col min="15875" max="15876" width="8.5" style="412" customWidth="1"/>
    <col min="15877" max="15877" width="9.5" style="412" customWidth="1"/>
    <col min="15878" max="15878" width="9.75" style="412" customWidth="1"/>
    <col min="15879" max="15880" width="8.5" style="412" customWidth="1"/>
    <col min="15881" max="15881" width="9.5" style="412" customWidth="1"/>
    <col min="15882" max="15882" width="9.75" style="412" customWidth="1"/>
    <col min="15883" max="15884" width="8.5" style="412" customWidth="1"/>
    <col min="15885" max="15885" width="9.5" style="412" customWidth="1"/>
    <col min="15886" max="15886" width="9.75" style="412" customWidth="1"/>
    <col min="15887" max="15888" width="8.5" style="412" customWidth="1"/>
    <col min="15889" max="15889" width="9.5" style="412" customWidth="1"/>
    <col min="15890" max="15890" width="9.75" style="412" bestFit="1" customWidth="1"/>
    <col min="15891" max="15892" width="8.5" style="412" customWidth="1"/>
    <col min="15893" max="15893" width="9.5" style="412" customWidth="1"/>
    <col min="15894" max="15894" width="9.75" style="412" customWidth="1"/>
    <col min="15895" max="15896" width="8.5" style="412" customWidth="1"/>
    <col min="15897" max="15897" width="9.5" style="412" customWidth="1"/>
    <col min="15898" max="15898" width="9.75" style="412" customWidth="1"/>
    <col min="15899" max="15900" width="8.5" style="412" customWidth="1"/>
    <col min="15901" max="15901" width="9.5" style="412" customWidth="1"/>
    <col min="15902" max="15902" width="9.125" style="412" customWidth="1"/>
    <col min="15903" max="15904" width="8.5" style="412" customWidth="1"/>
    <col min="15905" max="15905" width="9.5" style="412" customWidth="1"/>
    <col min="15906" max="15906" width="9.75" style="412" customWidth="1"/>
    <col min="15907" max="15908" width="8.5" style="412" customWidth="1"/>
    <col min="15909" max="15909" width="9.5" style="412" customWidth="1"/>
    <col min="15910" max="15910" width="10.5" style="412" customWidth="1"/>
    <col min="15911" max="15912" width="8.5" style="412" customWidth="1"/>
    <col min="15913" max="15913" width="9.5" style="412" customWidth="1"/>
    <col min="15914" max="15914" width="9.75" style="412" customWidth="1"/>
    <col min="15915" max="15916" width="8.5" style="412" customWidth="1"/>
    <col min="15917" max="15917" width="9.5" style="412" customWidth="1"/>
    <col min="15918" max="15918" width="10.5" style="412" bestFit="1" customWidth="1"/>
    <col min="15919" max="15920" width="8.5" style="412" customWidth="1"/>
    <col min="15921" max="15921" width="9.5" style="412" customWidth="1"/>
    <col min="15922" max="15922" width="11.125" style="412" bestFit="1" customWidth="1"/>
    <col min="15923" max="15923" width="10.375" style="412" bestFit="1" customWidth="1"/>
    <col min="15924" max="15924" width="9.375" style="412" bestFit="1" customWidth="1"/>
    <col min="15925" max="15925" width="10.375" style="412" bestFit="1" customWidth="1"/>
    <col min="15926" max="15926" width="10.375" style="412" customWidth="1"/>
    <col min="15927" max="15927" width="11.125" style="412" bestFit="1" customWidth="1"/>
    <col min="15928" max="15929" width="2.875" style="412" customWidth="1"/>
    <col min="15930" max="15930" width="8.625" style="412" bestFit="1" customWidth="1"/>
    <col min="15931" max="16128" width="9" style="412"/>
    <col min="16129" max="16129" width="35" style="412" customWidth="1"/>
    <col min="16130" max="16130" width="9.125" style="412" customWidth="1"/>
    <col min="16131" max="16132" width="8.5" style="412" customWidth="1"/>
    <col min="16133" max="16133" width="9.5" style="412" customWidth="1"/>
    <col min="16134" max="16134" width="9.75" style="412" customWidth="1"/>
    <col min="16135" max="16136" width="8.5" style="412" customWidth="1"/>
    <col min="16137" max="16137" width="9.5" style="412" customWidth="1"/>
    <col min="16138" max="16138" width="9.75" style="412" customWidth="1"/>
    <col min="16139" max="16140" width="8.5" style="412" customWidth="1"/>
    <col min="16141" max="16141" width="9.5" style="412" customWidth="1"/>
    <col min="16142" max="16142" width="9.75" style="412" customWidth="1"/>
    <col min="16143" max="16144" width="8.5" style="412" customWidth="1"/>
    <col min="16145" max="16145" width="9.5" style="412" customWidth="1"/>
    <col min="16146" max="16146" width="9.75" style="412" bestFit="1" customWidth="1"/>
    <col min="16147" max="16148" width="8.5" style="412" customWidth="1"/>
    <col min="16149" max="16149" width="9.5" style="412" customWidth="1"/>
    <col min="16150" max="16150" width="9.75" style="412" customWidth="1"/>
    <col min="16151" max="16152" width="8.5" style="412" customWidth="1"/>
    <col min="16153" max="16153" width="9.5" style="412" customWidth="1"/>
    <col min="16154" max="16154" width="9.75" style="412" customWidth="1"/>
    <col min="16155" max="16156" width="8.5" style="412" customWidth="1"/>
    <col min="16157" max="16157" width="9.5" style="412" customWidth="1"/>
    <col min="16158" max="16158" width="9.125" style="412" customWidth="1"/>
    <col min="16159" max="16160" width="8.5" style="412" customWidth="1"/>
    <col min="16161" max="16161" width="9.5" style="412" customWidth="1"/>
    <col min="16162" max="16162" width="9.75" style="412" customWidth="1"/>
    <col min="16163" max="16164" width="8.5" style="412" customWidth="1"/>
    <col min="16165" max="16165" width="9.5" style="412" customWidth="1"/>
    <col min="16166" max="16166" width="10.5" style="412" customWidth="1"/>
    <col min="16167" max="16168" width="8.5" style="412" customWidth="1"/>
    <col min="16169" max="16169" width="9.5" style="412" customWidth="1"/>
    <col min="16170" max="16170" width="9.75" style="412" customWidth="1"/>
    <col min="16171" max="16172" width="8.5" style="412" customWidth="1"/>
    <col min="16173" max="16173" width="9.5" style="412" customWidth="1"/>
    <col min="16174" max="16174" width="10.5" style="412" bestFit="1" customWidth="1"/>
    <col min="16175" max="16176" width="8.5" style="412" customWidth="1"/>
    <col min="16177" max="16177" width="9.5" style="412" customWidth="1"/>
    <col min="16178" max="16178" width="11.125" style="412" bestFit="1" customWidth="1"/>
    <col min="16179" max="16179" width="10.375" style="412" bestFit="1" customWidth="1"/>
    <col min="16180" max="16180" width="9.375" style="412" bestFit="1" customWidth="1"/>
    <col min="16181" max="16181" width="10.375" style="412" bestFit="1" customWidth="1"/>
    <col min="16182" max="16182" width="10.375" style="412" customWidth="1"/>
    <col min="16183" max="16183" width="11.125" style="412" bestFit="1" customWidth="1"/>
    <col min="16184" max="16185" width="2.875" style="412" customWidth="1"/>
    <col min="16186" max="16186" width="8.625" style="412" bestFit="1" customWidth="1"/>
    <col min="16187" max="16384" width="9" style="412"/>
  </cols>
  <sheetData>
    <row r="1" spans="1:59" s="192" customFormat="1" ht="21.75" x14ac:dyDescent="0.45">
      <c r="A1" s="820" t="s">
        <v>0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820"/>
      <c r="AJ1" s="820"/>
      <c r="AK1" s="820"/>
      <c r="AL1" s="820"/>
      <c r="AM1" s="820"/>
      <c r="AN1" s="820"/>
      <c r="AO1" s="820"/>
      <c r="AP1" s="820"/>
      <c r="AQ1" s="820"/>
      <c r="AR1" s="820"/>
      <c r="AS1" s="820"/>
      <c r="AT1" s="820"/>
      <c r="AU1" s="820"/>
      <c r="AV1" s="820"/>
      <c r="AW1" s="820"/>
      <c r="AX1" s="820"/>
      <c r="AY1" s="820"/>
      <c r="AZ1" s="820"/>
      <c r="BA1" s="820"/>
      <c r="BB1" s="820"/>
      <c r="BC1" s="820"/>
      <c r="BG1" s="367"/>
    </row>
    <row r="2" spans="1:59" s="510" customFormat="1" ht="21.75" x14ac:dyDescent="0.45">
      <c r="A2" s="821" t="s">
        <v>1220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821"/>
      <c r="AK2" s="821"/>
      <c r="AL2" s="821"/>
      <c r="AM2" s="821"/>
      <c r="AN2" s="821"/>
      <c r="AO2" s="821"/>
      <c r="AP2" s="821"/>
      <c r="AQ2" s="821"/>
      <c r="AR2" s="821"/>
      <c r="AS2" s="821"/>
      <c r="AT2" s="821"/>
      <c r="AU2" s="821"/>
      <c r="AV2" s="821"/>
      <c r="AW2" s="821"/>
      <c r="AX2" s="821"/>
      <c r="AY2" s="821"/>
      <c r="AZ2" s="821"/>
      <c r="BA2" s="821"/>
      <c r="BB2" s="821"/>
      <c r="BC2" s="821"/>
      <c r="BG2" s="174"/>
    </row>
    <row r="3" spans="1:59" s="192" customFormat="1" ht="21.75" x14ac:dyDescent="0.45">
      <c r="A3" s="822" t="s">
        <v>3530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  <c r="AP3" s="822"/>
      <c r="AQ3" s="822"/>
      <c r="AR3" s="822"/>
      <c r="AS3" s="822"/>
      <c r="AT3" s="822"/>
      <c r="AU3" s="822"/>
      <c r="AV3" s="822"/>
      <c r="AW3" s="822"/>
      <c r="AX3" s="822"/>
      <c r="AY3" s="822"/>
      <c r="AZ3" s="822"/>
      <c r="BA3" s="822"/>
      <c r="BB3" s="822"/>
      <c r="BC3" s="822"/>
      <c r="BG3" s="367"/>
    </row>
    <row r="4" spans="1:59" s="367" customFormat="1" ht="18" customHeight="1" x14ac:dyDescent="0.4">
      <c r="A4" s="817" t="s">
        <v>3</v>
      </c>
      <c r="B4" s="808" t="s">
        <v>3531</v>
      </c>
      <c r="C4" s="809"/>
      <c r="D4" s="809"/>
      <c r="E4" s="810"/>
      <c r="F4" s="808" t="s">
        <v>3532</v>
      </c>
      <c r="G4" s="809"/>
      <c r="H4" s="809"/>
      <c r="I4" s="810"/>
      <c r="J4" s="808" t="s">
        <v>3533</v>
      </c>
      <c r="K4" s="809"/>
      <c r="L4" s="809"/>
      <c r="M4" s="810"/>
      <c r="N4" s="808" t="s">
        <v>3534</v>
      </c>
      <c r="O4" s="809"/>
      <c r="P4" s="809"/>
      <c r="Q4" s="810"/>
      <c r="R4" s="808" t="s">
        <v>3535</v>
      </c>
      <c r="S4" s="809"/>
      <c r="T4" s="809"/>
      <c r="U4" s="810"/>
      <c r="V4" s="808" t="s">
        <v>3536</v>
      </c>
      <c r="W4" s="809"/>
      <c r="X4" s="809"/>
      <c r="Y4" s="810"/>
      <c r="Z4" s="808" t="s">
        <v>3537</v>
      </c>
      <c r="AA4" s="809"/>
      <c r="AB4" s="809"/>
      <c r="AC4" s="810"/>
      <c r="AD4" s="808" t="s">
        <v>3538</v>
      </c>
      <c r="AE4" s="809"/>
      <c r="AF4" s="809"/>
      <c r="AG4" s="810"/>
      <c r="AH4" s="878" t="s">
        <v>3539</v>
      </c>
      <c r="AI4" s="878"/>
      <c r="AJ4" s="878"/>
      <c r="AK4" s="878"/>
      <c r="AL4" s="808" t="s">
        <v>3540</v>
      </c>
      <c r="AM4" s="809"/>
      <c r="AN4" s="809"/>
      <c r="AO4" s="810"/>
      <c r="AP4" s="808" t="s">
        <v>3541</v>
      </c>
      <c r="AQ4" s="809"/>
      <c r="AR4" s="809"/>
      <c r="AS4" s="810"/>
      <c r="AT4" s="808" t="s">
        <v>3542</v>
      </c>
      <c r="AU4" s="809"/>
      <c r="AV4" s="809"/>
      <c r="AW4" s="810"/>
      <c r="AX4" s="879" t="s">
        <v>3543</v>
      </c>
      <c r="AY4" s="880"/>
      <c r="AZ4" s="880"/>
      <c r="BA4" s="880"/>
      <c r="BB4" s="880"/>
      <c r="BC4" s="881"/>
    </row>
    <row r="5" spans="1:59" s="367" customFormat="1" ht="18" customHeight="1" x14ac:dyDescent="0.4">
      <c r="A5" s="818"/>
      <c r="B5" s="806" t="s">
        <v>2007</v>
      </c>
      <c r="C5" s="875" t="s">
        <v>3406</v>
      </c>
      <c r="D5" s="876"/>
      <c r="E5" s="877"/>
      <c r="F5" s="806" t="s">
        <v>2007</v>
      </c>
      <c r="G5" s="875" t="s">
        <v>3406</v>
      </c>
      <c r="H5" s="876"/>
      <c r="I5" s="877"/>
      <c r="J5" s="806" t="s">
        <v>2007</v>
      </c>
      <c r="K5" s="875" t="s">
        <v>3406</v>
      </c>
      <c r="L5" s="876"/>
      <c r="M5" s="877"/>
      <c r="N5" s="806" t="s">
        <v>2007</v>
      </c>
      <c r="O5" s="875" t="s">
        <v>3406</v>
      </c>
      <c r="P5" s="876"/>
      <c r="Q5" s="877"/>
      <c r="R5" s="806" t="s">
        <v>2007</v>
      </c>
      <c r="S5" s="875" t="s">
        <v>3406</v>
      </c>
      <c r="T5" s="876"/>
      <c r="U5" s="877"/>
      <c r="V5" s="806" t="s">
        <v>2007</v>
      </c>
      <c r="W5" s="875" t="s">
        <v>3406</v>
      </c>
      <c r="X5" s="876"/>
      <c r="Y5" s="877"/>
      <c r="Z5" s="806" t="s">
        <v>2007</v>
      </c>
      <c r="AA5" s="875" t="s">
        <v>3406</v>
      </c>
      <c r="AB5" s="876"/>
      <c r="AC5" s="877"/>
      <c r="AD5" s="806" t="s">
        <v>2007</v>
      </c>
      <c r="AE5" s="875" t="s">
        <v>3406</v>
      </c>
      <c r="AF5" s="876"/>
      <c r="AG5" s="877"/>
      <c r="AH5" s="806" t="s">
        <v>2007</v>
      </c>
      <c r="AI5" s="875" t="s">
        <v>3406</v>
      </c>
      <c r="AJ5" s="876"/>
      <c r="AK5" s="877"/>
      <c r="AL5" s="806" t="s">
        <v>2007</v>
      </c>
      <c r="AM5" s="875" t="s">
        <v>3406</v>
      </c>
      <c r="AN5" s="876"/>
      <c r="AO5" s="877"/>
      <c r="AP5" s="806" t="s">
        <v>2007</v>
      </c>
      <c r="AQ5" s="875" t="s">
        <v>3406</v>
      </c>
      <c r="AR5" s="876"/>
      <c r="AS5" s="877"/>
      <c r="AT5" s="806" t="s">
        <v>2007</v>
      </c>
      <c r="AU5" s="875" t="s">
        <v>3406</v>
      </c>
      <c r="AV5" s="876"/>
      <c r="AW5" s="877"/>
      <c r="AX5" s="792" t="s">
        <v>2007</v>
      </c>
      <c r="AY5" s="794" t="s">
        <v>3406</v>
      </c>
      <c r="AZ5" s="795"/>
      <c r="BA5" s="796"/>
      <c r="BB5" s="797" t="s">
        <v>3407</v>
      </c>
      <c r="BC5" s="799" t="s">
        <v>1231</v>
      </c>
    </row>
    <row r="6" spans="1:59" s="416" customFormat="1" ht="57" x14ac:dyDescent="0.4">
      <c r="A6" s="819"/>
      <c r="B6" s="807"/>
      <c r="C6" s="511" t="s">
        <v>3415</v>
      </c>
      <c r="D6" s="511" t="s">
        <v>3413</v>
      </c>
      <c r="E6" s="511" t="s">
        <v>3544</v>
      </c>
      <c r="F6" s="807"/>
      <c r="G6" s="511" t="s">
        <v>3415</v>
      </c>
      <c r="H6" s="511" t="s">
        <v>3413</v>
      </c>
      <c r="I6" s="511" t="s">
        <v>3544</v>
      </c>
      <c r="J6" s="807"/>
      <c r="K6" s="511" t="s">
        <v>3415</v>
      </c>
      <c r="L6" s="511" t="s">
        <v>3413</v>
      </c>
      <c r="M6" s="511" t="s">
        <v>3544</v>
      </c>
      <c r="N6" s="807"/>
      <c r="O6" s="511" t="s">
        <v>3415</v>
      </c>
      <c r="P6" s="511" t="s">
        <v>3413</v>
      </c>
      <c r="Q6" s="511" t="s">
        <v>3544</v>
      </c>
      <c r="R6" s="807"/>
      <c r="S6" s="511" t="s">
        <v>3415</v>
      </c>
      <c r="T6" s="511" t="s">
        <v>3413</v>
      </c>
      <c r="U6" s="511" t="s">
        <v>3544</v>
      </c>
      <c r="V6" s="807"/>
      <c r="W6" s="511" t="s">
        <v>3415</v>
      </c>
      <c r="X6" s="511" t="s">
        <v>3413</v>
      </c>
      <c r="Y6" s="511" t="s">
        <v>3544</v>
      </c>
      <c r="Z6" s="807"/>
      <c r="AA6" s="511" t="s">
        <v>3415</v>
      </c>
      <c r="AB6" s="511" t="s">
        <v>3413</v>
      </c>
      <c r="AC6" s="511" t="s">
        <v>3544</v>
      </c>
      <c r="AD6" s="807"/>
      <c r="AE6" s="511" t="s">
        <v>3415</v>
      </c>
      <c r="AF6" s="511" t="s">
        <v>3413</v>
      </c>
      <c r="AG6" s="511" t="s">
        <v>3544</v>
      </c>
      <c r="AH6" s="807"/>
      <c r="AI6" s="511" t="s">
        <v>3415</v>
      </c>
      <c r="AJ6" s="511" t="s">
        <v>3413</v>
      </c>
      <c r="AK6" s="511" t="s">
        <v>3544</v>
      </c>
      <c r="AL6" s="807"/>
      <c r="AM6" s="511" t="s">
        <v>3415</v>
      </c>
      <c r="AN6" s="511" t="s">
        <v>3413</v>
      </c>
      <c r="AO6" s="511" t="s">
        <v>3544</v>
      </c>
      <c r="AP6" s="807"/>
      <c r="AQ6" s="511" t="s">
        <v>3415</v>
      </c>
      <c r="AR6" s="511" t="s">
        <v>3413</v>
      </c>
      <c r="AS6" s="511" t="s">
        <v>3544</v>
      </c>
      <c r="AT6" s="807"/>
      <c r="AU6" s="511" t="s">
        <v>3415</v>
      </c>
      <c r="AV6" s="511" t="s">
        <v>3413</v>
      </c>
      <c r="AW6" s="511" t="s">
        <v>3544</v>
      </c>
      <c r="AX6" s="793"/>
      <c r="AY6" s="549" t="s">
        <v>3415</v>
      </c>
      <c r="AZ6" s="549" t="s">
        <v>3413</v>
      </c>
      <c r="BA6" s="549" t="s">
        <v>3544</v>
      </c>
      <c r="BB6" s="798"/>
      <c r="BC6" s="800"/>
      <c r="BG6" s="367"/>
    </row>
    <row r="7" spans="1:59" s="367" customFormat="1" ht="21" x14ac:dyDescent="0.45">
      <c r="A7" s="361" t="s">
        <v>2009</v>
      </c>
      <c r="B7" s="512">
        <v>100400</v>
      </c>
      <c r="C7" s="512">
        <v>0</v>
      </c>
      <c r="D7" s="512">
        <v>13052</v>
      </c>
      <c r="E7" s="512">
        <v>3012</v>
      </c>
      <c r="F7" s="512">
        <v>1288900</v>
      </c>
      <c r="G7" s="512">
        <v>0</v>
      </c>
      <c r="H7" s="512">
        <v>51556</v>
      </c>
      <c r="I7" s="512">
        <v>25778</v>
      </c>
      <c r="J7" s="512">
        <v>56200</v>
      </c>
      <c r="K7" s="512">
        <v>0</v>
      </c>
      <c r="L7" s="512">
        <v>7306</v>
      </c>
      <c r="M7" s="512">
        <v>1686</v>
      </c>
      <c r="N7" s="512">
        <v>-240000</v>
      </c>
      <c r="O7" s="512">
        <v>0</v>
      </c>
      <c r="P7" s="512">
        <v>-9600</v>
      </c>
      <c r="Q7" s="512">
        <v>-4800</v>
      </c>
      <c r="R7" s="512">
        <v>339026.5</v>
      </c>
      <c r="S7" s="512">
        <v>0</v>
      </c>
      <c r="T7" s="512">
        <v>15811.06</v>
      </c>
      <c r="U7" s="512">
        <v>7030.53</v>
      </c>
      <c r="V7" s="512">
        <v>0</v>
      </c>
      <c r="W7" s="512">
        <v>0</v>
      </c>
      <c r="X7" s="512">
        <v>0</v>
      </c>
      <c r="Y7" s="512">
        <v>0</v>
      </c>
      <c r="Z7" s="512">
        <v>0</v>
      </c>
      <c r="AA7" s="512">
        <v>0</v>
      </c>
      <c r="AB7" s="512">
        <v>0</v>
      </c>
      <c r="AC7" s="512">
        <v>0</v>
      </c>
      <c r="AD7" s="512">
        <v>0</v>
      </c>
      <c r="AE7" s="512">
        <v>0</v>
      </c>
      <c r="AF7" s="512">
        <v>0</v>
      </c>
      <c r="AG7" s="512">
        <v>0</v>
      </c>
      <c r="AH7" s="513">
        <v>796950</v>
      </c>
      <c r="AI7" s="513">
        <v>19923.75</v>
      </c>
      <c r="AJ7" s="512">
        <v>15939</v>
      </c>
      <c r="AK7" s="513">
        <v>11954.25</v>
      </c>
      <c r="AL7" s="513">
        <v>131660</v>
      </c>
      <c r="AM7" s="513">
        <v>3291.5</v>
      </c>
      <c r="AN7" s="512">
        <v>2633.2</v>
      </c>
      <c r="AO7" s="513">
        <v>1974.9</v>
      </c>
      <c r="AP7" s="513">
        <v>691800</v>
      </c>
      <c r="AQ7" s="513">
        <v>24555</v>
      </c>
      <c r="AR7" s="512">
        <v>17796</v>
      </c>
      <c r="AS7" s="513">
        <v>12357</v>
      </c>
      <c r="AT7" s="513">
        <v>927000</v>
      </c>
      <c r="AU7" s="513">
        <v>23175</v>
      </c>
      <c r="AV7" s="512">
        <v>18540</v>
      </c>
      <c r="AW7" s="513">
        <v>13905</v>
      </c>
      <c r="AX7" s="366">
        <f>SUM(B7+F7+J7+N7+R7+V7+Z7+AD7+AH7+AL7+AP7+AT7)</f>
        <v>4091936.5</v>
      </c>
      <c r="AY7" s="366">
        <f>SUM(C7+G7+K7+O7+S7+W7+AA7+AE7+AI7+AM7+AQ7+AU7)</f>
        <v>70945.25</v>
      </c>
      <c r="AZ7" s="366">
        <f>SUM(D7+H7+L7+P7+T7+X7+AB7+AF7+AJ7+AN7+AR7+AV7)</f>
        <v>133033.26</v>
      </c>
      <c r="BA7" s="366">
        <f>SUM(E7+I7+M7+Q7+U7+Y7+AC7+AG7+AK7+AO7+AS7+AW7)</f>
        <v>72897.679999999993</v>
      </c>
      <c r="BB7" s="366">
        <f>SUM(AY7:BA7)</f>
        <v>276876.19</v>
      </c>
      <c r="BC7" s="366">
        <f>SUM(AX7-BB7)</f>
        <v>3815060.31</v>
      </c>
      <c r="BD7" s="514"/>
      <c r="BE7" s="514"/>
      <c r="BF7" s="514">
        <f>SUM(BC7-'[1]รวมทั้งปีงปม.63(ก่อนปิดบัญชี)'!BB7)</f>
        <v>871380</v>
      </c>
      <c r="BG7" s="2" t="s">
        <v>3528</v>
      </c>
    </row>
    <row r="8" spans="1:59" s="367" customFormat="1" ht="21" x14ac:dyDescent="0.45">
      <c r="A8" s="361" t="s">
        <v>2010</v>
      </c>
      <c r="B8" s="512">
        <v>0</v>
      </c>
      <c r="C8" s="512">
        <v>0</v>
      </c>
      <c r="D8" s="512">
        <v>0</v>
      </c>
      <c r="E8" s="512">
        <v>0</v>
      </c>
      <c r="F8" s="512">
        <v>354000</v>
      </c>
      <c r="G8" s="512">
        <v>0</v>
      </c>
      <c r="H8" s="512">
        <v>14160</v>
      </c>
      <c r="I8" s="512">
        <v>7080</v>
      </c>
      <c r="J8" s="512">
        <v>0</v>
      </c>
      <c r="K8" s="512">
        <v>0</v>
      </c>
      <c r="L8" s="512">
        <v>0</v>
      </c>
      <c r="M8" s="512">
        <v>0</v>
      </c>
      <c r="N8" s="512">
        <v>145000</v>
      </c>
      <c r="O8" s="512">
        <v>0</v>
      </c>
      <c r="P8" s="512">
        <v>5800</v>
      </c>
      <c r="Q8" s="512">
        <v>2900</v>
      </c>
      <c r="R8" s="512">
        <v>0</v>
      </c>
      <c r="S8" s="512">
        <v>0</v>
      </c>
      <c r="T8" s="512">
        <v>0</v>
      </c>
      <c r="U8" s="512">
        <v>0</v>
      </c>
      <c r="V8" s="512">
        <v>0</v>
      </c>
      <c r="W8" s="512">
        <v>0</v>
      </c>
      <c r="X8" s="512">
        <v>0</v>
      </c>
      <c r="Y8" s="512">
        <v>0</v>
      </c>
      <c r="Z8" s="512">
        <v>0</v>
      </c>
      <c r="AA8" s="512">
        <v>0</v>
      </c>
      <c r="AB8" s="512">
        <v>0</v>
      </c>
      <c r="AC8" s="512">
        <v>0</v>
      </c>
      <c r="AD8" s="512">
        <v>0</v>
      </c>
      <c r="AE8" s="512">
        <v>0</v>
      </c>
      <c r="AF8" s="512">
        <v>0</v>
      </c>
      <c r="AG8" s="512">
        <v>0</v>
      </c>
      <c r="AH8" s="513">
        <v>25500</v>
      </c>
      <c r="AI8" s="513">
        <v>637.5</v>
      </c>
      <c r="AJ8" s="512">
        <v>510</v>
      </c>
      <c r="AK8" s="513">
        <v>382.5</v>
      </c>
      <c r="AL8" s="513">
        <v>0</v>
      </c>
      <c r="AM8" s="513">
        <v>0</v>
      </c>
      <c r="AN8" s="512">
        <v>0</v>
      </c>
      <c r="AO8" s="513">
        <v>0</v>
      </c>
      <c r="AP8" s="513">
        <v>0</v>
      </c>
      <c r="AQ8" s="513">
        <v>0</v>
      </c>
      <c r="AR8" s="512">
        <v>0</v>
      </c>
      <c r="AS8" s="513">
        <v>0</v>
      </c>
      <c r="AT8" s="513">
        <v>0</v>
      </c>
      <c r="AU8" s="513">
        <v>0</v>
      </c>
      <c r="AV8" s="512">
        <v>0</v>
      </c>
      <c r="AW8" s="513">
        <v>0</v>
      </c>
      <c r="AX8" s="366">
        <f t="shared" ref="AX8:BA23" si="0">SUM(B8+F8+J8+N8+R8+V8+Z8+AD8+AH8+AL8+AP8+AT8)</f>
        <v>524500</v>
      </c>
      <c r="AY8" s="366">
        <f t="shared" si="0"/>
        <v>637.5</v>
      </c>
      <c r="AZ8" s="366">
        <f t="shared" si="0"/>
        <v>20470</v>
      </c>
      <c r="BA8" s="366">
        <f t="shared" si="0"/>
        <v>10362.5</v>
      </c>
      <c r="BB8" s="366">
        <f t="shared" ref="BB8:BB36" si="1">SUM(AY8:BA8)</f>
        <v>31470</v>
      </c>
      <c r="BC8" s="366">
        <f t="shared" ref="BC8:BC36" si="2">SUM(AX8-BB8)</f>
        <v>493030</v>
      </c>
      <c r="BD8" s="514"/>
      <c r="BE8" s="514"/>
      <c r="BF8" s="514">
        <f>SUM(BC8-'[1]รวมทั้งปีงปม.63(ก่อนปิดบัญชี)'!BB8)</f>
        <v>0</v>
      </c>
    </row>
    <row r="9" spans="1:59" s="367" customFormat="1" ht="21" x14ac:dyDescent="0.45">
      <c r="A9" s="361" t="s">
        <v>2011</v>
      </c>
      <c r="B9" s="512">
        <v>0</v>
      </c>
      <c r="C9" s="512">
        <v>0</v>
      </c>
      <c r="D9" s="512">
        <v>0</v>
      </c>
      <c r="E9" s="512">
        <v>0</v>
      </c>
      <c r="F9" s="512">
        <v>0</v>
      </c>
      <c r="G9" s="512">
        <v>0</v>
      </c>
      <c r="H9" s="512">
        <v>0</v>
      </c>
      <c r="I9" s="512">
        <v>0</v>
      </c>
      <c r="J9" s="512">
        <v>0</v>
      </c>
      <c r="K9" s="512">
        <v>0</v>
      </c>
      <c r="L9" s="512">
        <v>0</v>
      </c>
      <c r="M9" s="512">
        <v>0</v>
      </c>
      <c r="N9" s="512">
        <v>0</v>
      </c>
      <c r="O9" s="512">
        <v>0</v>
      </c>
      <c r="P9" s="512">
        <v>0</v>
      </c>
      <c r="Q9" s="512">
        <v>0</v>
      </c>
      <c r="R9" s="512">
        <v>0</v>
      </c>
      <c r="S9" s="512">
        <v>0</v>
      </c>
      <c r="T9" s="512">
        <v>0</v>
      </c>
      <c r="U9" s="512">
        <v>0</v>
      </c>
      <c r="V9" s="512">
        <v>0</v>
      </c>
      <c r="W9" s="512">
        <v>0</v>
      </c>
      <c r="X9" s="512">
        <v>0</v>
      </c>
      <c r="Y9" s="512">
        <v>0</v>
      </c>
      <c r="Z9" s="512">
        <v>0</v>
      </c>
      <c r="AA9" s="512">
        <v>0</v>
      </c>
      <c r="AB9" s="512">
        <v>0</v>
      </c>
      <c r="AC9" s="512">
        <v>0</v>
      </c>
      <c r="AD9" s="512">
        <v>0</v>
      </c>
      <c r="AE9" s="512">
        <v>0</v>
      </c>
      <c r="AF9" s="512">
        <v>0</v>
      </c>
      <c r="AG9" s="512">
        <v>0</v>
      </c>
      <c r="AH9" s="513">
        <v>0</v>
      </c>
      <c r="AI9" s="513">
        <v>0</v>
      </c>
      <c r="AJ9" s="512">
        <v>0</v>
      </c>
      <c r="AK9" s="513">
        <v>0</v>
      </c>
      <c r="AL9" s="513">
        <v>0</v>
      </c>
      <c r="AM9" s="513">
        <v>0</v>
      </c>
      <c r="AN9" s="512">
        <v>0</v>
      </c>
      <c r="AO9" s="513">
        <v>0</v>
      </c>
      <c r="AP9" s="513">
        <v>0</v>
      </c>
      <c r="AQ9" s="513">
        <v>0</v>
      </c>
      <c r="AR9" s="512">
        <v>0</v>
      </c>
      <c r="AS9" s="513">
        <v>0</v>
      </c>
      <c r="AT9" s="513">
        <v>850000</v>
      </c>
      <c r="AU9" s="513">
        <v>21250</v>
      </c>
      <c r="AV9" s="512">
        <v>17000</v>
      </c>
      <c r="AW9" s="513">
        <v>12750</v>
      </c>
      <c r="AX9" s="366">
        <f t="shared" si="0"/>
        <v>850000</v>
      </c>
      <c r="AY9" s="366">
        <f t="shared" si="0"/>
        <v>21250</v>
      </c>
      <c r="AZ9" s="366">
        <f t="shared" si="0"/>
        <v>17000</v>
      </c>
      <c r="BA9" s="366">
        <f t="shared" si="0"/>
        <v>12750</v>
      </c>
      <c r="BB9" s="366">
        <f t="shared" si="1"/>
        <v>51000</v>
      </c>
      <c r="BC9" s="366">
        <f t="shared" si="2"/>
        <v>799000</v>
      </c>
      <c r="BD9" s="514"/>
      <c r="BE9" s="514"/>
      <c r="BF9" s="514">
        <f>SUM(BC9-'[1]รวมทั้งปีงปม.63(ก่อนปิดบัญชี)'!BB9)</f>
        <v>0</v>
      </c>
    </row>
    <row r="10" spans="1:59" s="367" customFormat="1" ht="21" x14ac:dyDescent="0.45">
      <c r="A10" s="361" t="s">
        <v>2012</v>
      </c>
      <c r="B10" s="512">
        <v>20000</v>
      </c>
      <c r="C10" s="512">
        <v>0</v>
      </c>
      <c r="D10" s="512">
        <v>2600</v>
      </c>
      <c r="E10" s="512">
        <v>600</v>
      </c>
      <c r="F10" s="512">
        <v>68400</v>
      </c>
      <c r="G10" s="512">
        <v>0</v>
      </c>
      <c r="H10" s="512">
        <v>6192</v>
      </c>
      <c r="I10" s="512">
        <v>1752</v>
      </c>
      <c r="J10" s="512">
        <v>386600</v>
      </c>
      <c r="K10" s="512">
        <v>0</v>
      </c>
      <c r="L10" s="512">
        <v>50258</v>
      </c>
      <c r="M10" s="512">
        <v>11598</v>
      </c>
      <c r="N10" s="512">
        <v>57100</v>
      </c>
      <c r="O10" s="512">
        <v>0</v>
      </c>
      <c r="P10" s="512">
        <v>7423</v>
      </c>
      <c r="Q10" s="512">
        <v>1713</v>
      </c>
      <c r="R10" s="512">
        <v>0</v>
      </c>
      <c r="S10" s="512">
        <v>0</v>
      </c>
      <c r="T10" s="512">
        <v>0</v>
      </c>
      <c r="U10" s="512">
        <v>0</v>
      </c>
      <c r="V10" s="512">
        <v>379000</v>
      </c>
      <c r="W10" s="512">
        <v>0</v>
      </c>
      <c r="X10" s="512">
        <v>16780</v>
      </c>
      <c r="Y10" s="512">
        <v>7760</v>
      </c>
      <c r="Z10" s="512">
        <v>0</v>
      </c>
      <c r="AA10" s="512">
        <v>0</v>
      </c>
      <c r="AB10" s="512">
        <v>0</v>
      </c>
      <c r="AC10" s="512">
        <v>0</v>
      </c>
      <c r="AD10" s="512">
        <v>0</v>
      </c>
      <c r="AE10" s="512">
        <v>0</v>
      </c>
      <c r="AF10" s="512">
        <v>0</v>
      </c>
      <c r="AG10" s="512">
        <v>0</v>
      </c>
      <c r="AH10" s="513">
        <v>0</v>
      </c>
      <c r="AI10" s="513">
        <v>0</v>
      </c>
      <c r="AJ10" s="512">
        <v>0</v>
      </c>
      <c r="AK10" s="513">
        <v>0</v>
      </c>
      <c r="AL10" s="513">
        <v>332600</v>
      </c>
      <c r="AM10" s="513">
        <v>26608</v>
      </c>
      <c r="AN10" s="512">
        <v>16630</v>
      </c>
      <c r="AO10" s="513">
        <v>9978</v>
      </c>
      <c r="AP10" s="513">
        <v>483050</v>
      </c>
      <c r="AQ10" s="513">
        <v>32676.5</v>
      </c>
      <c r="AR10" s="512">
        <v>20897.5</v>
      </c>
      <c r="AS10" s="513">
        <v>12864</v>
      </c>
      <c r="AT10" s="513">
        <v>88800</v>
      </c>
      <c r="AU10" s="513">
        <v>7104</v>
      </c>
      <c r="AV10" s="512">
        <v>4440</v>
      </c>
      <c r="AW10" s="513">
        <v>2664</v>
      </c>
      <c r="AX10" s="366">
        <f t="shared" si="0"/>
        <v>1815550</v>
      </c>
      <c r="AY10" s="366">
        <f t="shared" si="0"/>
        <v>66388.5</v>
      </c>
      <c r="AZ10" s="366">
        <f t="shared" si="0"/>
        <v>125220.5</v>
      </c>
      <c r="BA10" s="366">
        <f t="shared" si="0"/>
        <v>48929</v>
      </c>
      <c r="BB10" s="366">
        <f t="shared" si="1"/>
        <v>240538</v>
      </c>
      <c r="BC10" s="366">
        <f t="shared" si="2"/>
        <v>1575012</v>
      </c>
      <c r="BD10" s="514"/>
      <c r="BE10" s="514"/>
      <c r="BF10" s="514">
        <f>SUM(BC10-'[1]รวมทั้งปีงปม.63(ก่อนปิดบัญชี)'!BB10)</f>
        <v>0</v>
      </c>
    </row>
    <row r="11" spans="1:59" s="367" customFormat="1" ht="21" x14ac:dyDescent="0.45">
      <c r="A11" s="361" t="s">
        <v>2013</v>
      </c>
      <c r="B11" s="512">
        <v>80500</v>
      </c>
      <c r="C11" s="512">
        <v>0</v>
      </c>
      <c r="D11" s="512">
        <v>3220</v>
      </c>
      <c r="E11" s="512">
        <v>1610</v>
      </c>
      <c r="F11" s="512">
        <v>180000</v>
      </c>
      <c r="G11" s="512">
        <v>0</v>
      </c>
      <c r="H11" s="512">
        <v>7200</v>
      </c>
      <c r="I11" s="512">
        <v>3600</v>
      </c>
      <c r="J11" s="512">
        <v>0</v>
      </c>
      <c r="K11" s="512">
        <v>0</v>
      </c>
      <c r="L11" s="512">
        <v>0</v>
      </c>
      <c r="M11" s="512">
        <v>0</v>
      </c>
      <c r="N11" s="512">
        <v>0</v>
      </c>
      <c r="O11" s="512">
        <v>0</v>
      </c>
      <c r="P11" s="512">
        <v>0</v>
      </c>
      <c r="Q11" s="512">
        <v>0</v>
      </c>
      <c r="R11" s="512">
        <v>0</v>
      </c>
      <c r="S11" s="512">
        <v>0</v>
      </c>
      <c r="T11" s="512">
        <v>0</v>
      </c>
      <c r="U11" s="512">
        <v>0</v>
      </c>
      <c r="V11" s="512">
        <v>48000</v>
      </c>
      <c r="W11" s="512">
        <v>0</v>
      </c>
      <c r="X11" s="512">
        <v>1920</v>
      </c>
      <c r="Y11" s="512">
        <v>960</v>
      </c>
      <c r="Z11" s="512">
        <v>0</v>
      </c>
      <c r="AA11" s="512">
        <v>0</v>
      </c>
      <c r="AB11" s="512">
        <v>0</v>
      </c>
      <c r="AC11" s="512">
        <v>0</v>
      </c>
      <c r="AD11" s="512">
        <v>0</v>
      </c>
      <c r="AE11" s="512">
        <v>0</v>
      </c>
      <c r="AF11" s="512">
        <v>0</v>
      </c>
      <c r="AG11" s="512">
        <v>0</v>
      </c>
      <c r="AH11" s="513">
        <v>0</v>
      </c>
      <c r="AI11" s="513">
        <v>0</v>
      </c>
      <c r="AJ11" s="512">
        <v>0</v>
      </c>
      <c r="AK11" s="513">
        <v>0</v>
      </c>
      <c r="AL11" s="513">
        <v>0</v>
      </c>
      <c r="AM11" s="513">
        <v>0</v>
      </c>
      <c r="AN11" s="512">
        <v>0</v>
      </c>
      <c r="AO11" s="513">
        <v>0</v>
      </c>
      <c r="AP11" s="513">
        <v>53200</v>
      </c>
      <c r="AQ11" s="513">
        <v>1330</v>
      </c>
      <c r="AR11" s="512">
        <v>1064</v>
      </c>
      <c r="AS11" s="513">
        <v>798</v>
      </c>
      <c r="AT11" s="513">
        <v>0</v>
      </c>
      <c r="AU11" s="513">
        <v>0</v>
      </c>
      <c r="AV11" s="512">
        <v>0</v>
      </c>
      <c r="AW11" s="513">
        <v>0</v>
      </c>
      <c r="AX11" s="366">
        <f t="shared" si="0"/>
        <v>361700</v>
      </c>
      <c r="AY11" s="366">
        <f t="shared" si="0"/>
        <v>1330</v>
      </c>
      <c r="AZ11" s="366">
        <f t="shared" si="0"/>
        <v>13404</v>
      </c>
      <c r="BA11" s="366">
        <f t="shared" si="0"/>
        <v>6968</v>
      </c>
      <c r="BB11" s="366">
        <f t="shared" si="1"/>
        <v>21702</v>
      </c>
      <c r="BC11" s="366">
        <f t="shared" si="2"/>
        <v>339998</v>
      </c>
      <c r="BD11" s="514"/>
      <c r="BE11" s="514"/>
      <c r="BF11" s="514">
        <f>SUM(BC11-'[1]รวมทั้งปีงปม.63(ก่อนปิดบัญชี)'!BB11)</f>
        <v>0</v>
      </c>
    </row>
    <row r="12" spans="1:59" s="367" customFormat="1" ht="21" x14ac:dyDescent="0.45">
      <c r="A12" s="338" t="s">
        <v>2014</v>
      </c>
      <c r="B12" s="512">
        <v>0</v>
      </c>
      <c r="C12" s="512">
        <v>0</v>
      </c>
      <c r="D12" s="512">
        <v>0</v>
      </c>
      <c r="E12" s="512">
        <v>0</v>
      </c>
      <c r="F12" s="512">
        <v>1800</v>
      </c>
      <c r="G12" s="512">
        <v>0</v>
      </c>
      <c r="H12" s="512">
        <v>234</v>
      </c>
      <c r="I12" s="512">
        <v>54</v>
      </c>
      <c r="J12" s="512">
        <v>5373</v>
      </c>
      <c r="K12" s="512">
        <v>0</v>
      </c>
      <c r="L12" s="512">
        <v>698.49</v>
      </c>
      <c r="M12" s="512">
        <v>161.19</v>
      </c>
      <c r="N12" s="512">
        <v>3228</v>
      </c>
      <c r="O12" s="512">
        <v>0</v>
      </c>
      <c r="P12" s="512">
        <v>419.64</v>
      </c>
      <c r="Q12" s="512">
        <v>96.84</v>
      </c>
      <c r="R12" s="512">
        <v>1918</v>
      </c>
      <c r="S12" s="512">
        <v>0</v>
      </c>
      <c r="T12" s="512">
        <v>249.34</v>
      </c>
      <c r="U12" s="512">
        <v>57.54</v>
      </c>
      <c r="V12" s="512">
        <v>836</v>
      </c>
      <c r="W12" s="512">
        <v>0</v>
      </c>
      <c r="X12" s="512">
        <v>108.68</v>
      </c>
      <c r="Y12" s="512">
        <v>25.08</v>
      </c>
      <c r="Z12" s="512">
        <v>0</v>
      </c>
      <c r="AA12" s="512">
        <v>0</v>
      </c>
      <c r="AB12" s="512">
        <v>0</v>
      </c>
      <c r="AC12" s="512">
        <v>0</v>
      </c>
      <c r="AD12" s="512">
        <v>0</v>
      </c>
      <c r="AE12" s="512">
        <v>0</v>
      </c>
      <c r="AF12" s="512">
        <v>0</v>
      </c>
      <c r="AG12" s="512">
        <v>0</v>
      </c>
      <c r="AH12" s="513">
        <v>0</v>
      </c>
      <c r="AI12" s="513">
        <v>0</v>
      </c>
      <c r="AJ12" s="512">
        <v>0</v>
      </c>
      <c r="AK12" s="513">
        <v>0</v>
      </c>
      <c r="AL12" s="513">
        <v>0</v>
      </c>
      <c r="AM12" s="513">
        <v>0</v>
      </c>
      <c r="AN12" s="512">
        <v>0</v>
      </c>
      <c r="AO12" s="513">
        <v>0</v>
      </c>
      <c r="AP12" s="513">
        <v>0</v>
      </c>
      <c r="AQ12" s="513">
        <v>0</v>
      </c>
      <c r="AR12" s="512">
        <v>0</v>
      </c>
      <c r="AS12" s="513">
        <v>0</v>
      </c>
      <c r="AT12" s="513">
        <v>0</v>
      </c>
      <c r="AU12" s="513">
        <v>0</v>
      </c>
      <c r="AV12" s="512">
        <v>0</v>
      </c>
      <c r="AW12" s="513">
        <v>0</v>
      </c>
      <c r="AX12" s="366">
        <f t="shared" si="0"/>
        <v>13155</v>
      </c>
      <c r="AY12" s="366">
        <f t="shared" si="0"/>
        <v>0</v>
      </c>
      <c r="AZ12" s="366">
        <f t="shared" si="0"/>
        <v>1710.15</v>
      </c>
      <c r="BA12" s="366">
        <f t="shared" si="0"/>
        <v>394.65</v>
      </c>
      <c r="BB12" s="366">
        <f t="shared" si="1"/>
        <v>2104.8000000000002</v>
      </c>
      <c r="BC12" s="366">
        <f t="shared" si="2"/>
        <v>11050.2</v>
      </c>
      <c r="BD12" s="514"/>
      <c r="BE12" s="514"/>
      <c r="BF12" s="514">
        <f>SUM(BC12-'[1]รวมทั้งปีงปม.63(ก่อนปิดบัญชี)'!BB12)</f>
        <v>0</v>
      </c>
    </row>
    <row r="13" spans="1:59" s="367" customFormat="1" ht="21" x14ac:dyDescent="0.45">
      <c r="A13" s="338" t="s">
        <v>2015</v>
      </c>
      <c r="B13" s="512">
        <v>0</v>
      </c>
      <c r="C13" s="512">
        <v>0</v>
      </c>
      <c r="D13" s="512">
        <v>0</v>
      </c>
      <c r="E13" s="512">
        <v>0</v>
      </c>
      <c r="F13" s="512">
        <v>0</v>
      </c>
      <c r="G13" s="512">
        <v>0</v>
      </c>
      <c r="H13" s="512">
        <v>0</v>
      </c>
      <c r="I13" s="512">
        <v>0</v>
      </c>
      <c r="J13" s="512">
        <v>0</v>
      </c>
      <c r="K13" s="512">
        <v>0</v>
      </c>
      <c r="L13" s="512">
        <v>0</v>
      </c>
      <c r="M13" s="512">
        <v>0</v>
      </c>
      <c r="N13" s="512">
        <v>0</v>
      </c>
      <c r="O13" s="512">
        <v>0</v>
      </c>
      <c r="P13" s="512">
        <v>0</v>
      </c>
      <c r="Q13" s="512">
        <v>0</v>
      </c>
      <c r="R13" s="512">
        <v>0</v>
      </c>
      <c r="S13" s="512">
        <v>0</v>
      </c>
      <c r="T13" s="512">
        <v>0</v>
      </c>
      <c r="U13" s="512">
        <v>0</v>
      </c>
      <c r="V13" s="512">
        <v>0</v>
      </c>
      <c r="W13" s="512">
        <v>0</v>
      </c>
      <c r="X13" s="512">
        <v>0</v>
      </c>
      <c r="Y13" s="512">
        <v>0</v>
      </c>
      <c r="Z13" s="512">
        <v>0</v>
      </c>
      <c r="AA13" s="512">
        <v>0</v>
      </c>
      <c r="AB13" s="512">
        <v>0</v>
      </c>
      <c r="AC13" s="512">
        <v>0</v>
      </c>
      <c r="AD13" s="512">
        <v>0</v>
      </c>
      <c r="AE13" s="512">
        <v>0</v>
      </c>
      <c r="AF13" s="512">
        <v>0</v>
      </c>
      <c r="AG13" s="512">
        <v>0</v>
      </c>
      <c r="AH13" s="513">
        <v>0</v>
      </c>
      <c r="AI13" s="513">
        <v>0</v>
      </c>
      <c r="AJ13" s="512">
        <v>0</v>
      </c>
      <c r="AK13" s="513">
        <v>0</v>
      </c>
      <c r="AL13" s="513">
        <v>8000</v>
      </c>
      <c r="AM13" s="513">
        <v>640</v>
      </c>
      <c r="AN13" s="512">
        <v>400</v>
      </c>
      <c r="AO13" s="513">
        <v>240</v>
      </c>
      <c r="AP13" s="513">
        <v>0</v>
      </c>
      <c r="AQ13" s="513">
        <v>0</v>
      </c>
      <c r="AR13" s="512">
        <v>0</v>
      </c>
      <c r="AS13" s="513">
        <v>0</v>
      </c>
      <c r="AT13" s="513">
        <v>0</v>
      </c>
      <c r="AU13" s="513">
        <v>0</v>
      </c>
      <c r="AV13" s="512">
        <v>0</v>
      </c>
      <c r="AW13" s="513">
        <v>0</v>
      </c>
      <c r="AX13" s="366">
        <f t="shared" si="0"/>
        <v>8000</v>
      </c>
      <c r="AY13" s="366">
        <f t="shared" si="0"/>
        <v>640</v>
      </c>
      <c r="AZ13" s="366">
        <f t="shared" si="0"/>
        <v>400</v>
      </c>
      <c r="BA13" s="366">
        <f t="shared" si="0"/>
        <v>240</v>
      </c>
      <c r="BB13" s="366">
        <f t="shared" si="1"/>
        <v>1280</v>
      </c>
      <c r="BC13" s="366">
        <f t="shared" si="2"/>
        <v>6720</v>
      </c>
      <c r="BD13" s="514"/>
      <c r="BE13" s="514"/>
      <c r="BF13" s="514">
        <f>SUM(BC13-'[1]รวมทั้งปีงปม.63(ก่อนปิดบัญชี)'!BB13)</f>
        <v>0</v>
      </c>
    </row>
    <row r="14" spans="1:59" s="367" customFormat="1" ht="21" x14ac:dyDescent="0.45">
      <c r="A14" s="338" t="s">
        <v>2016</v>
      </c>
      <c r="B14" s="512">
        <v>0</v>
      </c>
      <c r="C14" s="512">
        <v>0</v>
      </c>
      <c r="D14" s="512">
        <v>0</v>
      </c>
      <c r="E14" s="512">
        <v>0</v>
      </c>
      <c r="F14" s="512">
        <v>69000</v>
      </c>
      <c r="G14" s="512">
        <v>0</v>
      </c>
      <c r="H14" s="512">
        <v>8970</v>
      </c>
      <c r="I14" s="512">
        <v>2070</v>
      </c>
      <c r="J14" s="512">
        <v>182100</v>
      </c>
      <c r="K14" s="512">
        <v>0</v>
      </c>
      <c r="L14" s="512">
        <v>23673</v>
      </c>
      <c r="M14" s="512">
        <v>5463</v>
      </c>
      <c r="N14" s="512">
        <v>44500</v>
      </c>
      <c r="O14" s="512">
        <v>0</v>
      </c>
      <c r="P14" s="512">
        <v>5785</v>
      </c>
      <c r="Q14" s="512">
        <v>1335</v>
      </c>
      <c r="R14" s="512">
        <v>164000</v>
      </c>
      <c r="S14" s="512">
        <v>0</v>
      </c>
      <c r="T14" s="512">
        <v>21320</v>
      </c>
      <c r="U14" s="512">
        <v>4920</v>
      </c>
      <c r="V14" s="512">
        <v>0</v>
      </c>
      <c r="W14" s="512">
        <v>0</v>
      </c>
      <c r="X14" s="512">
        <v>0</v>
      </c>
      <c r="Y14" s="512">
        <v>0</v>
      </c>
      <c r="Z14" s="512">
        <v>0</v>
      </c>
      <c r="AA14" s="512">
        <v>0</v>
      </c>
      <c r="AB14" s="512">
        <v>0</v>
      </c>
      <c r="AC14" s="512">
        <v>0</v>
      </c>
      <c r="AD14" s="512">
        <v>15000</v>
      </c>
      <c r="AE14" s="512">
        <v>0</v>
      </c>
      <c r="AF14" s="512">
        <v>10000</v>
      </c>
      <c r="AG14" s="512">
        <v>5000</v>
      </c>
      <c r="AH14" s="513">
        <v>0</v>
      </c>
      <c r="AI14" s="513">
        <v>0</v>
      </c>
      <c r="AJ14" s="512">
        <v>0</v>
      </c>
      <c r="AK14" s="513">
        <v>0</v>
      </c>
      <c r="AL14" s="513">
        <v>69915</v>
      </c>
      <c r="AM14" s="513">
        <v>313.2</v>
      </c>
      <c r="AN14" s="512">
        <v>2835.75</v>
      </c>
      <c r="AO14" s="513">
        <v>1437.45</v>
      </c>
      <c r="AP14" s="513">
        <v>119315</v>
      </c>
      <c r="AQ14" s="513">
        <v>9545.2000000000007</v>
      </c>
      <c r="AR14" s="512">
        <v>5965.75</v>
      </c>
      <c r="AS14" s="513">
        <v>3579.45</v>
      </c>
      <c r="AT14" s="513">
        <v>112000</v>
      </c>
      <c r="AU14" s="513">
        <v>8960</v>
      </c>
      <c r="AV14" s="512">
        <v>5600</v>
      </c>
      <c r="AW14" s="513">
        <v>3360</v>
      </c>
      <c r="AX14" s="366">
        <f t="shared" si="0"/>
        <v>775830</v>
      </c>
      <c r="AY14" s="366">
        <f t="shared" si="0"/>
        <v>18818.400000000001</v>
      </c>
      <c r="AZ14" s="366">
        <f t="shared" si="0"/>
        <v>84149.5</v>
      </c>
      <c r="BA14" s="366">
        <f t="shared" si="0"/>
        <v>27164.9</v>
      </c>
      <c r="BB14" s="366">
        <f t="shared" si="1"/>
        <v>130132.79999999999</v>
      </c>
      <c r="BC14" s="366">
        <f t="shared" si="2"/>
        <v>645697.19999999995</v>
      </c>
      <c r="BD14" s="514"/>
      <c r="BE14" s="514"/>
      <c r="BF14" s="514">
        <f>SUM(BC14-'[1]รวมทั้งปีงปม.63(ก่อนปิดบัญชี)'!BB14)</f>
        <v>0</v>
      </c>
    </row>
    <row r="15" spans="1:59" s="367" customFormat="1" ht="21" x14ac:dyDescent="0.45">
      <c r="A15" s="515" t="s">
        <v>2017</v>
      </c>
      <c r="B15" s="512">
        <v>183000</v>
      </c>
      <c r="C15" s="512">
        <v>0</v>
      </c>
      <c r="D15" s="512">
        <v>122000</v>
      </c>
      <c r="E15" s="512">
        <v>61000</v>
      </c>
      <c r="F15" s="512">
        <v>0</v>
      </c>
      <c r="G15" s="512">
        <v>0</v>
      </c>
      <c r="H15" s="512">
        <v>0</v>
      </c>
      <c r="I15" s="512">
        <v>0</v>
      </c>
      <c r="J15" s="512">
        <v>0</v>
      </c>
      <c r="K15" s="512">
        <v>0</v>
      </c>
      <c r="L15" s="512">
        <v>0</v>
      </c>
      <c r="M15" s="512">
        <v>0</v>
      </c>
      <c r="N15" s="512">
        <v>0</v>
      </c>
      <c r="O15" s="512">
        <v>0</v>
      </c>
      <c r="P15" s="512">
        <v>0</v>
      </c>
      <c r="Q15" s="512">
        <v>0</v>
      </c>
      <c r="R15" s="512">
        <v>0</v>
      </c>
      <c r="S15" s="512">
        <v>0</v>
      </c>
      <c r="T15" s="512">
        <v>0</v>
      </c>
      <c r="U15" s="512">
        <v>0</v>
      </c>
      <c r="V15" s="512">
        <v>0</v>
      </c>
      <c r="W15" s="512">
        <v>0</v>
      </c>
      <c r="X15" s="512">
        <v>0</v>
      </c>
      <c r="Y15" s="512">
        <v>0</v>
      </c>
      <c r="Z15" s="512">
        <v>0</v>
      </c>
      <c r="AA15" s="512">
        <v>0</v>
      </c>
      <c r="AB15" s="512">
        <v>0</v>
      </c>
      <c r="AC15" s="512">
        <v>0</v>
      </c>
      <c r="AD15" s="512">
        <v>260250</v>
      </c>
      <c r="AE15" s="512">
        <v>0</v>
      </c>
      <c r="AF15" s="512">
        <v>173500</v>
      </c>
      <c r="AG15" s="512">
        <v>86750</v>
      </c>
      <c r="AH15" s="513">
        <v>0</v>
      </c>
      <c r="AI15" s="513">
        <v>0</v>
      </c>
      <c r="AJ15" s="512">
        <v>0</v>
      </c>
      <c r="AK15" s="513">
        <v>0</v>
      </c>
      <c r="AL15" s="513">
        <v>0</v>
      </c>
      <c r="AM15" s="513">
        <v>0</v>
      </c>
      <c r="AN15" s="512">
        <v>0</v>
      </c>
      <c r="AO15" s="513">
        <v>0</v>
      </c>
      <c r="AP15" s="513">
        <v>0</v>
      </c>
      <c r="AQ15" s="513">
        <v>0</v>
      </c>
      <c r="AR15" s="512">
        <v>0</v>
      </c>
      <c r="AS15" s="513">
        <v>0</v>
      </c>
      <c r="AT15" s="513">
        <v>0</v>
      </c>
      <c r="AU15" s="513">
        <v>0</v>
      </c>
      <c r="AV15" s="512">
        <v>0</v>
      </c>
      <c r="AW15" s="513">
        <v>0</v>
      </c>
      <c r="AX15" s="366">
        <f t="shared" si="0"/>
        <v>443250</v>
      </c>
      <c r="AY15" s="366">
        <f t="shared" si="0"/>
        <v>0</v>
      </c>
      <c r="AZ15" s="366">
        <f t="shared" si="0"/>
        <v>295500</v>
      </c>
      <c r="BA15" s="366">
        <f t="shared" si="0"/>
        <v>147750</v>
      </c>
      <c r="BB15" s="366">
        <f t="shared" si="1"/>
        <v>443250</v>
      </c>
      <c r="BC15" s="366">
        <f t="shared" si="2"/>
        <v>0</v>
      </c>
      <c r="BD15" s="514"/>
      <c r="BE15" s="514"/>
      <c r="BF15" s="514">
        <f>SUM(BC15-'[1]รวมทั้งปีงปม.63(ก่อนปิดบัญชี)'!BB15)</f>
        <v>0</v>
      </c>
    </row>
    <row r="16" spans="1:59" s="367" customFormat="1" ht="21" x14ac:dyDescent="0.45">
      <c r="A16" s="515" t="s">
        <v>2018</v>
      </c>
      <c r="B16" s="512">
        <v>1500</v>
      </c>
      <c r="C16" s="512">
        <v>0</v>
      </c>
      <c r="D16" s="512">
        <v>1000</v>
      </c>
      <c r="E16" s="512">
        <v>500</v>
      </c>
      <c r="F16" s="512">
        <v>0</v>
      </c>
      <c r="G16" s="512">
        <v>0</v>
      </c>
      <c r="H16" s="512">
        <v>0</v>
      </c>
      <c r="I16" s="512">
        <v>0</v>
      </c>
      <c r="J16" s="512">
        <v>0</v>
      </c>
      <c r="K16" s="512">
        <v>0</v>
      </c>
      <c r="L16" s="512">
        <v>0</v>
      </c>
      <c r="M16" s="512">
        <v>0</v>
      </c>
      <c r="N16" s="512">
        <v>63000</v>
      </c>
      <c r="O16" s="512">
        <v>0</v>
      </c>
      <c r="P16" s="512">
        <v>8190</v>
      </c>
      <c r="Q16" s="512">
        <v>1890</v>
      </c>
      <c r="R16" s="512">
        <v>0</v>
      </c>
      <c r="S16" s="512">
        <v>0</v>
      </c>
      <c r="T16" s="512">
        <v>0</v>
      </c>
      <c r="U16" s="512">
        <v>0</v>
      </c>
      <c r="V16" s="512">
        <v>4005</v>
      </c>
      <c r="W16" s="512">
        <v>0</v>
      </c>
      <c r="X16" s="512">
        <v>520.65</v>
      </c>
      <c r="Y16" s="512">
        <v>120.15</v>
      </c>
      <c r="Z16" s="512">
        <v>0</v>
      </c>
      <c r="AA16" s="512">
        <v>0</v>
      </c>
      <c r="AB16" s="512">
        <v>0</v>
      </c>
      <c r="AC16" s="512">
        <v>0</v>
      </c>
      <c r="AD16" s="512">
        <v>0</v>
      </c>
      <c r="AE16" s="512">
        <v>0</v>
      </c>
      <c r="AF16" s="512">
        <v>0</v>
      </c>
      <c r="AG16" s="512">
        <v>0</v>
      </c>
      <c r="AH16" s="513">
        <v>0</v>
      </c>
      <c r="AI16" s="513">
        <v>0</v>
      </c>
      <c r="AJ16" s="512">
        <v>0</v>
      </c>
      <c r="AK16" s="513">
        <v>0</v>
      </c>
      <c r="AL16" s="513">
        <v>0</v>
      </c>
      <c r="AM16" s="513">
        <v>0</v>
      </c>
      <c r="AN16" s="512">
        <v>0</v>
      </c>
      <c r="AO16" s="513">
        <v>0</v>
      </c>
      <c r="AP16" s="513">
        <v>0</v>
      </c>
      <c r="AQ16" s="513">
        <v>0</v>
      </c>
      <c r="AR16" s="512">
        <v>0</v>
      </c>
      <c r="AS16" s="513">
        <v>0</v>
      </c>
      <c r="AT16" s="513">
        <v>0</v>
      </c>
      <c r="AU16" s="513">
        <v>0</v>
      </c>
      <c r="AV16" s="512">
        <v>0</v>
      </c>
      <c r="AW16" s="513">
        <v>0</v>
      </c>
      <c r="AX16" s="366">
        <f t="shared" si="0"/>
        <v>68505</v>
      </c>
      <c r="AY16" s="366">
        <f t="shared" si="0"/>
        <v>0</v>
      </c>
      <c r="AZ16" s="366">
        <f t="shared" si="0"/>
        <v>9710.65</v>
      </c>
      <c r="BA16" s="366">
        <f t="shared" si="0"/>
        <v>2510.15</v>
      </c>
      <c r="BB16" s="366">
        <f t="shared" si="1"/>
        <v>12220.8</v>
      </c>
      <c r="BC16" s="366">
        <f t="shared" si="2"/>
        <v>56284.2</v>
      </c>
      <c r="BD16" s="514"/>
      <c r="BE16" s="514"/>
      <c r="BF16" s="514">
        <f>SUM(BC16-'[1]รวมทั้งปีงปม.63(ก่อนปิดบัญชี)'!BB16)</f>
        <v>0</v>
      </c>
    </row>
    <row r="17" spans="1:59" s="367" customFormat="1" ht="21" x14ac:dyDescent="0.45">
      <c r="A17" s="361" t="s">
        <v>2019</v>
      </c>
      <c r="B17" s="512">
        <v>0</v>
      </c>
      <c r="C17" s="512">
        <v>0</v>
      </c>
      <c r="D17" s="512">
        <v>0</v>
      </c>
      <c r="E17" s="512">
        <v>0</v>
      </c>
      <c r="F17" s="512">
        <v>0</v>
      </c>
      <c r="G17" s="512">
        <v>0</v>
      </c>
      <c r="H17" s="512">
        <v>0</v>
      </c>
      <c r="I17" s="512">
        <v>0</v>
      </c>
      <c r="J17" s="512">
        <v>0</v>
      </c>
      <c r="K17" s="512">
        <v>0</v>
      </c>
      <c r="L17" s="512">
        <v>0</v>
      </c>
      <c r="M17" s="512">
        <v>0</v>
      </c>
      <c r="N17" s="512">
        <v>0</v>
      </c>
      <c r="O17" s="512">
        <v>0</v>
      </c>
      <c r="P17" s="512">
        <v>0</v>
      </c>
      <c r="Q17" s="512">
        <v>0</v>
      </c>
      <c r="R17" s="512">
        <v>0</v>
      </c>
      <c r="S17" s="512">
        <v>0</v>
      </c>
      <c r="T17" s="512">
        <v>0</v>
      </c>
      <c r="U17" s="512">
        <v>0</v>
      </c>
      <c r="V17" s="512">
        <v>0</v>
      </c>
      <c r="W17" s="512">
        <v>0</v>
      </c>
      <c r="X17" s="512">
        <v>0</v>
      </c>
      <c r="Y17" s="512">
        <v>0</v>
      </c>
      <c r="Z17" s="512">
        <v>0</v>
      </c>
      <c r="AA17" s="512">
        <v>0</v>
      </c>
      <c r="AB17" s="512">
        <v>0</v>
      </c>
      <c r="AC17" s="512">
        <v>0</v>
      </c>
      <c r="AD17" s="512">
        <v>0</v>
      </c>
      <c r="AE17" s="512">
        <v>0</v>
      </c>
      <c r="AF17" s="512">
        <v>0</v>
      </c>
      <c r="AG17" s="512">
        <v>0</v>
      </c>
      <c r="AH17" s="513">
        <v>0</v>
      </c>
      <c r="AI17" s="513">
        <v>0</v>
      </c>
      <c r="AJ17" s="512">
        <v>0</v>
      </c>
      <c r="AK17" s="513">
        <v>0</v>
      </c>
      <c r="AL17" s="513">
        <v>0</v>
      </c>
      <c r="AM17" s="513">
        <v>0</v>
      </c>
      <c r="AN17" s="512">
        <v>0</v>
      </c>
      <c r="AO17" s="513">
        <v>0</v>
      </c>
      <c r="AP17" s="513">
        <v>0</v>
      </c>
      <c r="AQ17" s="513">
        <v>0</v>
      </c>
      <c r="AR17" s="512">
        <v>0</v>
      </c>
      <c r="AS17" s="513">
        <v>0</v>
      </c>
      <c r="AT17" s="513">
        <v>0</v>
      </c>
      <c r="AU17" s="513">
        <v>0</v>
      </c>
      <c r="AV17" s="512">
        <v>0</v>
      </c>
      <c r="AW17" s="513">
        <v>0</v>
      </c>
      <c r="AX17" s="366">
        <f t="shared" si="0"/>
        <v>0</v>
      </c>
      <c r="AY17" s="366">
        <f t="shared" si="0"/>
        <v>0</v>
      </c>
      <c r="AZ17" s="366">
        <f t="shared" si="0"/>
        <v>0</v>
      </c>
      <c r="BA17" s="366">
        <f t="shared" si="0"/>
        <v>0</v>
      </c>
      <c r="BB17" s="366">
        <f t="shared" si="1"/>
        <v>0</v>
      </c>
      <c r="BC17" s="366">
        <f t="shared" si="2"/>
        <v>0</v>
      </c>
      <c r="BD17" s="514"/>
      <c r="BE17" s="514"/>
      <c r="BF17" s="514">
        <f>SUM(BC17-'[1]รวมทั้งปีงปม.63(ก่อนปิดบัญชี)'!BB17)</f>
        <v>0</v>
      </c>
    </row>
    <row r="18" spans="1:59" s="367" customFormat="1" ht="21" x14ac:dyDescent="0.45">
      <c r="A18" s="361" t="s">
        <v>2020</v>
      </c>
      <c r="B18" s="512">
        <v>190000</v>
      </c>
      <c r="C18" s="512">
        <v>0</v>
      </c>
      <c r="D18" s="512">
        <v>7600</v>
      </c>
      <c r="E18" s="512">
        <v>3800</v>
      </c>
      <c r="F18" s="512">
        <v>155720</v>
      </c>
      <c r="G18" s="512">
        <v>0</v>
      </c>
      <c r="H18" s="512">
        <v>20243.599999999999</v>
      </c>
      <c r="I18" s="512">
        <v>4671.6000000000004</v>
      </c>
      <c r="J18" s="512">
        <v>0</v>
      </c>
      <c r="K18" s="512">
        <v>0</v>
      </c>
      <c r="L18" s="512">
        <v>0</v>
      </c>
      <c r="M18" s="512">
        <v>0</v>
      </c>
      <c r="N18" s="512">
        <v>0</v>
      </c>
      <c r="O18" s="512">
        <v>0</v>
      </c>
      <c r="P18" s="512">
        <v>0</v>
      </c>
      <c r="Q18" s="512">
        <v>0</v>
      </c>
      <c r="R18" s="512">
        <v>0</v>
      </c>
      <c r="S18" s="512">
        <v>0</v>
      </c>
      <c r="T18" s="512">
        <v>0</v>
      </c>
      <c r="U18" s="512">
        <v>0</v>
      </c>
      <c r="V18" s="512">
        <v>2500</v>
      </c>
      <c r="W18" s="512">
        <v>0</v>
      </c>
      <c r="X18" s="512">
        <v>325</v>
      </c>
      <c r="Y18" s="512">
        <v>75</v>
      </c>
      <c r="Z18" s="512">
        <v>0</v>
      </c>
      <c r="AA18" s="512">
        <v>0</v>
      </c>
      <c r="AB18" s="512">
        <v>0</v>
      </c>
      <c r="AC18" s="512">
        <v>0</v>
      </c>
      <c r="AD18" s="512">
        <v>0</v>
      </c>
      <c r="AE18" s="512">
        <v>0</v>
      </c>
      <c r="AF18" s="512">
        <v>0</v>
      </c>
      <c r="AG18" s="512">
        <v>0</v>
      </c>
      <c r="AH18" s="513">
        <v>41300</v>
      </c>
      <c r="AI18" s="513">
        <v>3304</v>
      </c>
      <c r="AJ18" s="512">
        <v>2065</v>
      </c>
      <c r="AK18" s="513">
        <v>1239</v>
      </c>
      <c r="AL18" s="513">
        <v>0</v>
      </c>
      <c r="AM18" s="513">
        <v>0</v>
      </c>
      <c r="AN18" s="512">
        <v>0</v>
      </c>
      <c r="AO18" s="513">
        <v>0</v>
      </c>
      <c r="AP18" s="513">
        <v>0</v>
      </c>
      <c r="AQ18" s="513">
        <v>0</v>
      </c>
      <c r="AR18" s="512">
        <v>0</v>
      </c>
      <c r="AS18" s="513">
        <v>0</v>
      </c>
      <c r="AT18" s="513">
        <v>4500</v>
      </c>
      <c r="AU18" s="513">
        <v>360</v>
      </c>
      <c r="AV18" s="512">
        <v>225</v>
      </c>
      <c r="AW18" s="513">
        <v>135</v>
      </c>
      <c r="AX18" s="366">
        <f>SUM(B18+F18+J18+N18+R18+V18+Z18+AD18+AH18+AL18+AP18+AT18+B19+F19)</f>
        <v>48300</v>
      </c>
      <c r="AY18" s="366">
        <f>SUM(C18+G18+K18+O18+S18+W18+AA18+AE18+AI18+AM18+AQ18+AU18+C19+G19)</f>
        <v>3664</v>
      </c>
      <c r="AZ18" s="366">
        <f>SUM(D18+H18+L18+P18+T18+X18+AB18+AF18+AJ18+AN18+AR18+AV18+D19+H19)</f>
        <v>2615</v>
      </c>
      <c r="BA18" s="366">
        <f>SUM(E18+I18+M18+Q18+U18+Y18+AC18+AG18+AK18+AO18+AS18+AW18+E19+I19)</f>
        <v>1449</v>
      </c>
      <c r="BB18" s="366">
        <f t="shared" si="1"/>
        <v>7728</v>
      </c>
      <c r="BC18" s="366">
        <f t="shared" si="2"/>
        <v>40572</v>
      </c>
      <c r="BD18" s="514"/>
      <c r="BE18" s="514"/>
      <c r="BF18" s="514">
        <f>SUM(BC18-'[1]รวมทั้งปีงปม.63(ก่อนปิดบัญชี)'!BB18)</f>
        <v>0</v>
      </c>
    </row>
    <row r="19" spans="1:59" s="108" customFormat="1" ht="36" x14ac:dyDescent="0.4">
      <c r="A19" s="516" t="s">
        <v>3545</v>
      </c>
      <c r="B19" s="517">
        <v>-190000</v>
      </c>
      <c r="C19" s="517">
        <v>0</v>
      </c>
      <c r="D19" s="517">
        <v>-7600</v>
      </c>
      <c r="E19" s="517">
        <v>-3800</v>
      </c>
      <c r="F19" s="517">
        <v>-155720</v>
      </c>
      <c r="G19" s="517">
        <v>0</v>
      </c>
      <c r="H19" s="517">
        <v>-20243.599999999999</v>
      </c>
      <c r="I19" s="517">
        <v>-4671.6000000000004</v>
      </c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9"/>
      <c r="AI19" s="519"/>
      <c r="AJ19" s="518"/>
      <c r="AK19" s="519"/>
      <c r="AL19" s="519"/>
      <c r="AM19" s="519"/>
      <c r="AN19" s="518"/>
      <c r="AO19" s="519"/>
      <c r="AP19" s="519"/>
      <c r="AQ19" s="519"/>
      <c r="AR19" s="518"/>
      <c r="AS19" s="519"/>
      <c r="AT19" s="519"/>
      <c r="AU19" s="519"/>
      <c r="AV19" s="518"/>
      <c r="AW19" s="519"/>
      <c r="AX19" s="520"/>
      <c r="AY19" s="520"/>
      <c r="AZ19" s="520"/>
      <c r="BA19" s="520"/>
      <c r="BB19" s="366"/>
      <c r="BC19" s="366"/>
      <c r="BD19" s="514"/>
      <c r="BE19" s="514"/>
      <c r="BF19" s="514">
        <f>SUM(BC19-'[1]รวมทั้งปีงปม.63(ก่อนปิดบัญชี)'!BB19)</f>
        <v>0</v>
      </c>
    </row>
    <row r="20" spans="1:59" s="367" customFormat="1" ht="21" x14ac:dyDescent="0.45">
      <c r="A20" s="361" t="s">
        <v>2021</v>
      </c>
      <c r="B20" s="512">
        <v>0</v>
      </c>
      <c r="C20" s="512">
        <v>0</v>
      </c>
      <c r="D20" s="512">
        <v>0</v>
      </c>
      <c r="E20" s="512">
        <v>0</v>
      </c>
      <c r="F20" s="512">
        <v>0</v>
      </c>
      <c r="G20" s="512">
        <v>0</v>
      </c>
      <c r="H20" s="512">
        <v>0</v>
      </c>
      <c r="I20" s="512">
        <v>0</v>
      </c>
      <c r="J20" s="512">
        <v>0</v>
      </c>
      <c r="K20" s="512">
        <v>0</v>
      </c>
      <c r="L20" s="512">
        <v>0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  <c r="S20" s="512">
        <v>0</v>
      </c>
      <c r="T20" s="512">
        <v>0</v>
      </c>
      <c r="U20" s="512">
        <v>0</v>
      </c>
      <c r="V20" s="512">
        <v>0</v>
      </c>
      <c r="W20" s="512">
        <v>0</v>
      </c>
      <c r="X20" s="512">
        <v>0</v>
      </c>
      <c r="Y20" s="512">
        <v>0</v>
      </c>
      <c r="Z20" s="512">
        <v>0</v>
      </c>
      <c r="AA20" s="512">
        <v>0</v>
      </c>
      <c r="AB20" s="512">
        <v>0</v>
      </c>
      <c r="AC20" s="512">
        <v>0</v>
      </c>
      <c r="AD20" s="512">
        <v>0</v>
      </c>
      <c r="AE20" s="512">
        <v>0</v>
      </c>
      <c r="AF20" s="512">
        <v>0</v>
      </c>
      <c r="AG20" s="512">
        <v>0</v>
      </c>
      <c r="AH20" s="513">
        <v>0</v>
      </c>
      <c r="AI20" s="513">
        <v>0</v>
      </c>
      <c r="AJ20" s="512">
        <v>0</v>
      </c>
      <c r="AK20" s="513">
        <v>0</v>
      </c>
      <c r="AL20" s="513">
        <v>0</v>
      </c>
      <c r="AM20" s="513">
        <v>0</v>
      </c>
      <c r="AN20" s="512">
        <v>0</v>
      </c>
      <c r="AO20" s="513">
        <v>0</v>
      </c>
      <c r="AP20" s="513">
        <v>0</v>
      </c>
      <c r="AQ20" s="513">
        <v>0</v>
      </c>
      <c r="AR20" s="512">
        <v>0</v>
      </c>
      <c r="AS20" s="513">
        <v>0</v>
      </c>
      <c r="AT20" s="513">
        <v>0</v>
      </c>
      <c r="AU20" s="513">
        <v>0</v>
      </c>
      <c r="AV20" s="512">
        <v>0</v>
      </c>
      <c r="AW20" s="513">
        <v>0</v>
      </c>
      <c r="AX20" s="366">
        <f t="shared" ref="AX20:BA35" si="3">SUM(B20+F20+J20+N20+R20+V20+Z20+AD20+AH20+AL20+AP20+AT20)</f>
        <v>0</v>
      </c>
      <c r="AY20" s="366">
        <f t="shared" si="0"/>
        <v>0</v>
      </c>
      <c r="AZ20" s="366">
        <f t="shared" si="0"/>
        <v>0</v>
      </c>
      <c r="BA20" s="366">
        <f t="shared" si="0"/>
        <v>0</v>
      </c>
      <c r="BB20" s="366">
        <f t="shared" si="1"/>
        <v>0</v>
      </c>
      <c r="BC20" s="366">
        <f t="shared" si="2"/>
        <v>0</v>
      </c>
      <c r="BD20" s="514"/>
      <c r="BE20" s="514"/>
      <c r="BF20" s="514">
        <f>SUM(BC20-'[1]รวมทั้งปีงปม.63(ก่อนปิดบัญชี)'!BB20)</f>
        <v>0</v>
      </c>
    </row>
    <row r="21" spans="1:59" s="367" customFormat="1" ht="21" x14ac:dyDescent="0.45">
      <c r="A21" s="515" t="s">
        <v>2022</v>
      </c>
      <c r="B21" s="512">
        <v>0</v>
      </c>
      <c r="C21" s="512">
        <v>0</v>
      </c>
      <c r="D21" s="512">
        <v>0</v>
      </c>
      <c r="E21" s="512">
        <v>0</v>
      </c>
      <c r="F21" s="512">
        <v>0</v>
      </c>
      <c r="G21" s="512">
        <v>0</v>
      </c>
      <c r="H21" s="512">
        <v>0</v>
      </c>
      <c r="I21" s="512">
        <v>0</v>
      </c>
      <c r="J21" s="512">
        <v>0</v>
      </c>
      <c r="K21" s="512">
        <v>0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0</v>
      </c>
      <c r="R21" s="512">
        <v>0</v>
      </c>
      <c r="S21" s="512">
        <v>0</v>
      </c>
      <c r="T21" s="512">
        <v>0</v>
      </c>
      <c r="U21" s="512">
        <v>0</v>
      </c>
      <c r="V21" s="512">
        <v>0</v>
      </c>
      <c r="W21" s="512">
        <v>0</v>
      </c>
      <c r="X21" s="512">
        <v>0</v>
      </c>
      <c r="Y21" s="512">
        <v>0</v>
      </c>
      <c r="Z21" s="512">
        <v>0</v>
      </c>
      <c r="AA21" s="512">
        <v>0</v>
      </c>
      <c r="AB21" s="512">
        <v>0</v>
      </c>
      <c r="AC21" s="512">
        <v>0</v>
      </c>
      <c r="AD21" s="512">
        <v>0</v>
      </c>
      <c r="AE21" s="512">
        <v>0</v>
      </c>
      <c r="AF21" s="512">
        <v>0</v>
      </c>
      <c r="AG21" s="512">
        <v>0</v>
      </c>
      <c r="AH21" s="513">
        <v>0</v>
      </c>
      <c r="AI21" s="513">
        <v>0</v>
      </c>
      <c r="AJ21" s="512">
        <v>0</v>
      </c>
      <c r="AK21" s="513">
        <v>0</v>
      </c>
      <c r="AL21" s="513">
        <v>0</v>
      </c>
      <c r="AM21" s="513">
        <v>0</v>
      </c>
      <c r="AN21" s="512">
        <v>0</v>
      </c>
      <c r="AO21" s="513">
        <v>0</v>
      </c>
      <c r="AP21" s="513">
        <v>0</v>
      </c>
      <c r="AQ21" s="513">
        <v>0</v>
      </c>
      <c r="AR21" s="512">
        <v>0</v>
      </c>
      <c r="AS21" s="513">
        <v>0</v>
      </c>
      <c r="AT21" s="513">
        <v>0</v>
      </c>
      <c r="AU21" s="513">
        <v>0</v>
      </c>
      <c r="AV21" s="512">
        <v>0</v>
      </c>
      <c r="AW21" s="513">
        <v>0</v>
      </c>
      <c r="AX21" s="366">
        <f t="shared" si="3"/>
        <v>0</v>
      </c>
      <c r="AY21" s="366">
        <f t="shared" si="0"/>
        <v>0</v>
      </c>
      <c r="AZ21" s="366">
        <f t="shared" si="0"/>
        <v>0</v>
      </c>
      <c r="BA21" s="366">
        <f t="shared" si="0"/>
        <v>0</v>
      </c>
      <c r="BB21" s="366">
        <f t="shared" si="1"/>
        <v>0</v>
      </c>
      <c r="BC21" s="366">
        <f t="shared" si="2"/>
        <v>0</v>
      </c>
      <c r="BD21" s="514"/>
      <c r="BE21" s="514"/>
      <c r="BF21" s="514">
        <f>SUM(BC21-'[1]รวมทั้งปีงปม.63(ก่อนปิดบัญชี)'!BB21)</f>
        <v>0</v>
      </c>
    </row>
    <row r="22" spans="1:59" s="367" customFormat="1" ht="21" x14ac:dyDescent="0.45">
      <c r="A22" s="339" t="s">
        <v>2023</v>
      </c>
      <c r="B22" s="512">
        <v>0</v>
      </c>
      <c r="C22" s="512">
        <v>0</v>
      </c>
      <c r="D22" s="512">
        <v>0</v>
      </c>
      <c r="E22" s="512">
        <v>0</v>
      </c>
      <c r="F22" s="512">
        <v>0</v>
      </c>
      <c r="G22" s="512">
        <v>0</v>
      </c>
      <c r="H22" s="512">
        <v>0</v>
      </c>
      <c r="I22" s="512">
        <v>0</v>
      </c>
      <c r="J22" s="512">
        <v>0</v>
      </c>
      <c r="K22" s="512">
        <v>0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0</v>
      </c>
      <c r="R22" s="512">
        <v>0</v>
      </c>
      <c r="S22" s="512">
        <v>0</v>
      </c>
      <c r="T22" s="512">
        <v>0</v>
      </c>
      <c r="U22" s="512">
        <v>0</v>
      </c>
      <c r="V22" s="512">
        <v>0</v>
      </c>
      <c r="W22" s="512">
        <v>0</v>
      </c>
      <c r="X22" s="512">
        <v>0</v>
      </c>
      <c r="Y22" s="512">
        <v>0</v>
      </c>
      <c r="Z22" s="512">
        <v>0</v>
      </c>
      <c r="AA22" s="512">
        <v>0</v>
      </c>
      <c r="AB22" s="512">
        <v>0</v>
      </c>
      <c r="AC22" s="512">
        <v>0</v>
      </c>
      <c r="AD22" s="512">
        <v>0</v>
      </c>
      <c r="AE22" s="512">
        <v>0</v>
      </c>
      <c r="AF22" s="512">
        <v>0</v>
      </c>
      <c r="AG22" s="512">
        <v>0</v>
      </c>
      <c r="AH22" s="513">
        <v>0</v>
      </c>
      <c r="AI22" s="513">
        <v>0</v>
      </c>
      <c r="AJ22" s="512">
        <v>0</v>
      </c>
      <c r="AK22" s="513">
        <v>0</v>
      </c>
      <c r="AL22" s="513">
        <v>0</v>
      </c>
      <c r="AM22" s="513">
        <v>0</v>
      </c>
      <c r="AN22" s="512">
        <v>0</v>
      </c>
      <c r="AO22" s="513">
        <v>0</v>
      </c>
      <c r="AP22" s="513">
        <v>0</v>
      </c>
      <c r="AQ22" s="513">
        <v>0</v>
      </c>
      <c r="AR22" s="512">
        <v>0</v>
      </c>
      <c r="AS22" s="513">
        <v>0</v>
      </c>
      <c r="AT22" s="513">
        <v>0</v>
      </c>
      <c r="AU22" s="513">
        <v>0</v>
      </c>
      <c r="AV22" s="512">
        <v>0</v>
      </c>
      <c r="AW22" s="513">
        <v>0</v>
      </c>
      <c r="AX22" s="366">
        <f t="shared" si="3"/>
        <v>0</v>
      </c>
      <c r="AY22" s="366">
        <f t="shared" si="0"/>
        <v>0</v>
      </c>
      <c r="AZ22" s="366">
        <f t="shared" si="0"/>
        <v>0</v>
      </c>
      <c r="BA22" s="366">
        <f t="shared" si="0"/>
        <v>0</v>
      </c>
      <c r="BB22" s="366">
        <f t="shared" si="1"/>
        <v>0</v>
      </c>
      <c r="BC22" s="366">
        <f t="shared" si="2"/>
        <v>0</v>
      </c>
      <c r="BD22" s="514"/>
      <c r="BE22" s="514"/>
      <c r="BF22" s="514">
        <f>SUM(BC22-'[1]รวมทั้งปีงปม.63(ก่อนปิดบัญชี)'!BB22)</f>
        <v>0</v>
      </c>
    </row>
    <row r="23" spans="1:59" s="367" customFormat="1" ht="21" x14ac:dyDescent="0.4">
      <c r="A23" s="225" t="s">
        <v>2024</v>
      </c>
      <c r="B23" s="512">
        <v>0</v>
      </c>
      <c r="C23" s="512">
        <v>0</v>
      </c>
      <c r="D23" s="512">
        <v>0</v>
      </c>
      <c r="E23" s="512">
        <v>0</v>
      </c>
      <c r="F23" s="512">
        <v>0</v>
      </c>
      <c r="G23" s="512">
        <v>0</v>
      </c>
      <c r="H23" s="512">
        <v>0</v>
      </c>
      <c r="I23" s="512">
        <v>0</v>
      </c>
      <c r="J23" s="512">
        <v>56000</v>
      </c>
      <c r="K23" s="512">
        <v>0</v>
      </c>
      <c r="L23" s="512">
        <v>7280</v>
      </c>
      <c r="M23" s="512">
        <v>1680</v>
      </c>
      <c r="N23" s="512">
        <v>0</v>
      </c>
      <c r="O23" s="512">
        <v>0</v>
      </c>
      <c r="P23" s="512">
        <v>0</v>
      </c>
      <c r="Q23" s="512">
        <v>0</v>
      </c>
      <c r="R23" s="512">
        <v>0</v>
      </c>
      <c r="S23" s="512">
        <v>0</v>
      </c>
      <c r="T23" s="512">
        <v>0</v>
      </c>
      <c r="U23" s="512">
        <v>0</v>
      </c>
      <c r="V23" s="512">
        <v>0</v>
      </c>
      <c r="W23" s="512">
        <v>0</v>
      </c>
      <c r="X23" s="512">
        <v>0</v>
      </c>
      <c r="Y23" s="512">
        <v>0</v>
      </c>
      <c r="Z23" s="512">
        <v>0</v>
      </c>
      <c r="AA23" s="512">
        <v>0</v>
      </c>
      <c r="AB23" s="512">
        <v>0</v>
      </c>
      <c r="AC23" s="512">
        <v>0</v>
      </c>
      <c r="AD23" s="512">
        <v>0</v>
      </c>
      <c r="AE23" s="512">
        <v>0</v>
      </c>
      <c r="AF23" s="512">
        <v>0</v>
      </c>
      <c r="AG23" s="512">
        <v>0</v>
      </c>
      <c r="AH23" s="513">
        <v>0</v>
      </c>
      <c r="AI23" s="513">
        <v>0</v>
      </c>
      <c r="AJ23" s="512">
        <v>0</v>
      </c>
      <c r="AK23" s="513">
        <v>0</v>
      </c>
      <c r="AL23" s="513">
        <v>0</v>
      </c>
      <c r="AM23" s="513">
        <v>0</v>
      </c>
      <c r="AN23" s="512">
        <v>0</v>
      </c>
      <c r="AO23" s="513">
        <v>0</v>
      </c>
      <c r="AP23" s="513">
        <v>0</v>
      </c>
      <c r="AQ23" s="513">
        <v>0</v>
      </c>
      <c r="AR23" s="512">
        <v>0</v>
      </c>
      <c r="AS23" s="513">
        <v>0</v>
      </c>
      <c r="AT23" s="513">
        <v>0</v>
      </c>
      <c r="AU23" s="513">
        <v>0</v>
      </c>
      <c r="AV23" s="512">
        <v>0</v>
      </c>
      <c r="AW23" s="513">
        <v>0</v>
      </c>
      <c r="AX23" s="366">
        <f t="shared" si="3"/>
        <v>56000</v>
      </c>
      <c r="AY23" s="366">
        <f t="shared" si="0"/>
        <v>0</v>
      </c>
      <c r="AZ23" s="366">
        <f t="shared" si="0"/>
        <v>7280</v>
      </c>
      <c r="BA23" s="366">
        <f t="shared" si="0"/>
        <v>1680</v>
      </c>
      <c r="BB23" s="366">
        <f t="shared" si="1"/>
        <v>8960</v>
      </c>
      <c r="BC23" s="366">
        <f t="shared" si="2"/>
        <v>47040</v>
      </c>
      <c r="BD23" s="514"/>
      <c r="BE23" s="514"/>
      <c r="BF23" s="514">
        <f>SUM(BC23-'[1]รวมทั้งปีงปม.63(ก่อนปิดบัญชี)'!BB23)</f>
        <v>0</v>
      </c>
    </row>
    <row r="24" spans="1:59" s="367" customFormat="1" ht="21" x14ac:dyDescent="0.45">
      <c r="A24" s="361" t="s">
        <v>2025</v>
      </c>
      <c r="B24" s="512">
        <v>0</v>
      </c>
      <c r="C24" s="512">
        <v>0</v>
      </c>
      <c r="D24" s="512">
        <v>0</v>
      </c>
      <c r="E24" s="512">
        <v>0</v>
      </c>
      <c r="F24" s="512">
        <v>27500</v>
      </c>
      <c r="G24" s="512">
        <v>0</v>
      </c>
      <c r="H24" s="512">
        <v>1100</v>
      </c>
      <c r="I24" s="512">
        <v>550</v>
      </c>
      <c r="J24" s="512">
        <v>141500</v>
      </c>
      <c r="K24" s="512">
        <v>0</v>
      </c>
      <c r="L24" s="512">
        <v>5660</v>
      </c>
      <c r="M24" s="512">
        <v>2830</v>
      </c>
      <c r="N24" s="512">
        <v>272500</v>
      </c>
      <c r="O24" s="512">
        <v>0</v>
      </c>
      <c r="P24" s="512">
        <v>10900</v>
      </c>
      <c r="Q24" s="512">
        <v>5450</v>
      </c>
      <c r="R24" s="512">
        <v>0</v>
      </c>
      <c r="S24" s="512">
        <v>0</v>
      </c>
      <c r="T24" s="512">
        <v>0</v>
      </c>
      <c r="U24" s="512">
        <v>0</v>
      </c>
      <c r="V24" s="512">
        <v>0</v>
      </c>
      <c r="W24" s="512">
        <v>0</v>
      </c>
      <c r="X24" s="512">
        <v>0</v>
      </c>
      <c r="Y24" s="512">
        <v>0</v>
      </c>
      <c r="Z24" s="512">
        <v>0</v>
      </c>
      <c r="AA24" s="512">
        <v>0</v>
      </c>
      <c r="AB24" s="512">
        <v>0</v>
      </c>
      <c r="AC24" s="512">
        <v>0</v>
      </c>
      <c r="AD24" s="512">
        <v>0</v>
      </c>
      <c r="AE24" s="512">
        <v>0</v>
      </c>
      <c r="AF24" s="512">
        <v>0</v>
      </c>
      <c r="AG24" s="512">
        <v>0</v>
      </c>
      <c r="AH24" s="513">
        <v>0</v>
      </c>
      <c r="AI24" s="513">
        <v>0</v>
      </c>
      <c r="AJ24" s="512">
        <v>0</v>
      </c>
      <c r="AK24" s="513">
        <v>0</v>
      </c>
      <c r="AL24" s="513">
        <v>0</v>
      </c>
      <c r="AM24" s="513">
        <v>0</v>
      </c>
      <c r="AN24" s="512">
        <v>0</v>
      </c>
      <c r="AO24" s="513">
        <v>0</v>
      </c>
      <c r="AP24" s="513">
        <v>0</v>
      </c>
      <c r="AQ24" s="513">
        <v>0</v>
      </c>
      <c r="AR24" s="512">
        <v>0</v>
      </c>
      <c r="AS24" s="513">
        <v>0</v>
      </c>
      <c r="AT24" s="513">
        <v>0</v>
      </c>
      <c r="AU24" s="513">
        <v>0</v>
      </c>
      <c r="AV24" s="512">
        <v>0</v>
      </c>
      <c r="AW24" s="513">
        <v>0</v>
      </c>
      <c r="AX24" s="366">
        <f t="shared" si="3"/>
        <v>441500</v>
      </c>
      <c r="AY24" s="366">
        <f t="shared" si="3"/>
        <v>0</v>
      </c>
      <c r="AZ24" s="366">
        <f t="shared" si="3"/>
        <v>17660</v>
      </c>
      <c r="BA24" s="366">
        <f t="shared" si="3"/>
        <v>8830</v>
      </c>
      <c r="BB24" s="366">
        <f t="shared" si="1"/>
        <v>26490</v>
      </c>
      <c r="BC24" s="366">
        <f t="shared" si="2"/>
        <v>415010</v>
      </c>
      <c r="BD24" s="514"/>
      <c r="BE24" s="514"/>
      <c r="BF24" s="514">
        <f>SUM(BC24-'[1]รวมทั้งปีงปม.63(ก่อนปิดบัญชี)'!BB24)</f>
        <v>0</v>
      </c>
    </row>
    <row r="25" spans="1:59" s="367" customFormat="1" ht="21" x14ac:dyDescent="0.45">
      <c r="A25" s="515" t="s">
        <v>2026</v>
      </c>
      <c r="B25" s="512">
        <v>0</v>
      </c>
      <c r="C25" s="512">
        <v>0</v>
      </c>
      <c r="D25" s="512">
        <v>0</v>
      </c>
      <c r="E25" s="512">
        <v>0</v>
      </c>
      <c r="F25" s="512">
        <v>0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v>0</v>
      </c>
      <c r="M25" s="512"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v>0</v>
      </c>
      <c r="S25" s="512">
        <v>0</v>
      </c>
      <c r="T25" s="512">
        <v>0</v>
      </c>
      <c r="U25" s="512">
        <v>0</v>
      </c>
      <c r="V25" s="512">
        <v>0</v>
      </c>
      <c r="W25" s="512">
        <v>0</v>
      </c>
      <c r="X25" s="512">
        <v>0</v>
      </c>
      <c r="Y25" s="512">
        <v>0</v>
      </c>
      <c r="Z25" s="512">
        <v>0</v>
      </c>
      <c r="AA25" s="512">
        <v>0</v>
      </c>
      <c r="AB25" s="512">
        <v>0</v>
      </c>
      <c r="AC25" s="512">
        <v>0</v>
      </c>
      <c r="AD25" s="512">
        <v>0</v>
      </c>
      <c r="AE25" s="512">
        <v>0</v>
      </c>
      <c r="AF25" s="512">
        <v>0</v>
      </c>
      <c r="AG25" s="512">
        <v>0</v>
      </c>
      <c r="AH25" s="513">
        <v>0</v>
      </c>
      <c r="AI25" s="513">
        <v>0</v>
      </c>
      <c r="AJ25" s="512">
        <v>0</v>
      </c>
      <c r="AK25" s="513">
        <v>0</v>
      </c>
      <c r="AL25" s="513">
        <v>0</v>
      </c>
      <c r="AM25" s="513">
        <v>0</v>
      </c>
      <c r="AN25" s="512">
        <v>0</v>
      </c>
      <c r="AO25" s="513">
        <v>0</v>
      </c>
      <c r="AP25" s="513">
        <v>0</v>
      </c>
      <c r="AQ25" s="513">
        <v>0</v>
      </c>
      <c r="AR25" s="512">
        <v>0</v>
      </c>
      <c r="AS25" s="513">
        <v>0</v>
      </c>
      <c r="AT25" s="513">
        <v>0</v>
      </c>
      <c r="AU25" s="513">
        <v>0</v>
      </c>
      <c r="AV25" s="512">
        <v>0</v>
      </c>
      <c r="AW25" s="513">
        <v>0</v>
      </c>
      <c r="AX25" s="366">
        <f t="shared" si="3"/>
        <v>0</v>
      </c>
      <c r="AY25" s="366">
        <f t="shared" si="3"/>
        <v>0</v>
      </c>
      <c r="AZ25" s="366">
        <f t="shared" si="3"/>
        <v>0</v>
      </c>
      <c r="BA25" s="366">
        <f t="shared" si="3"/>
        <v>0</v>
      </c>
      <c r="BB25" s="366">
        <f t="shared" si="1"/>
        <v>0</v>
      </c>
      <c r="BC25" s="366">
        <f t="shared" si="2"/>
        <v>0</v>
      </c>
      <c r="BD25" s="514"/>
      <c r="BE25" s="514"/>
      <c r="BF25" s="514">
        <f>SUM(BC25-'[1]รวมทั้งปีงปม.63(ก่อนปิดบัญชี)'!BB25)</f>
        <v>0</v>
      </c>
    </row>
    <row r="26" spans="1:59" s="367" customFormat="1" ht="21" x14ac:dyDescent="0.45">
      <c r="A26" s="361" t="s">
        <v>2027</v>
      </c>
      <c r="B26" s="512">
        <v>123180</v>
      </c>
      <c r="C26" s="512">
        <v>0</v>
      </c>
      <c r="D26" s="512">
        <v>4927.2</v>
      </c>
      <c r="E26" s="512">
        <v>2463.6</v>
      </c>
      <c r="F26" s="512">
        <v>48000</v>
      </c>
      <c r="G26" s="512">
        <v>0</v>
      </c>
      <c r="H26" s="512">
        <v>1920</v>
      </c>
      <c r="I26" s="512">
        <v>960</v>
      </c>
      <c r="J26" s="512">
        <v>0</v>
      </c>
      <c r="K26" s="512">
        <v>0</v>
      </c>
      <c r="L26" s="512">
        <v>0</v>
      </c>
      <c r="M26" s="512">
        <v>0</v>
      </c>
      <c r="N26" s="512">
        <v>154420</v>
      </c>
      <c r="O26" s="512">
        <v>0</v>
      </c>
      <c r="P26" s="512">
        <v>6176.8</v>
      </c>
      <c r="Q26" s="512">
        <v>3088.4</v>
      </c>
      <c r="R26" s="512">
        <v>0</v>
      </c>
      <c r="S26" s="512">
        <v>0</v>
      </c>
      <c r="T26" s="512">
        <v>0</v>
      </c>
      <c r="U26" s="512">
        <v>0</v>
      </c>
      <c r="V26" s="512">
        <v>0</v>
      </c>
      <c r="W26" s="512">
        <v>0</v>
      </c>
      <c r="X26" s="512">
        <v>0</v>
      </c>
      <c r="Y26" s="512">
        <v>0</v>
      </c>
      <c r="Z26" s="512">
        <v>0</v>
      </c>
      <c r="AA26" s="512">
        <v>0</v>
      </c>
      <c r="AB26" s="512">
        <v>0</v>
      </c>
      <c r="AC26" s="512">
        <v>0</v>
      </c>
      <c r="AD26" s="512">
        <v>0</v>
      </c>
      <c r="AE26" s="512">
        <v>0</v>
      </c>
      <c r="AF26" s="512">
        <v>0</v>
      </c>
      <c r="AG26" s="512">
        <v>0</v>
      </c>
      <c r="AH26" s="513">
        <v>0</v>
      </c>
      <c r="AI26" s="513">
        <v>0</v>
      </c>
      <c r="AJ26" s="512">
        <v>0</v>
      </c>
      <c r="AK26" s="513">
        <v>0</v>
      </c>
      <c r="AL26" s="513">
        <v>0</v>
      </c>
      <c r="AM26" s="513">
        <v>0</v>
      </c>
      <c r="AN26" s="512">
        <v>0</v>
      </c>
      <c r="AO26" s="513">
        <v>0</v>
      </c>
      <c r="AP26" s="513">
        <v>0</v>
      </c>
      <c r="AQ26" s="513">
        <v>0</v>
      </c>
      <c r="AR26" s="512">
        <v>0</v>
      </c>
      <c r="AS26" s="513">
        <v>0</v>
      </c>
      <c r="AT26" s="513">
        <v>65000</v>
      </c>
      <c r="AU26" s="513">
        <v>1625</v>
      </c>
      <c r="AV26" s="512">
        <v>1300</v>
      </c>
      <c r="AW26" s="513">
        <v>975</v>
      </c>
      <c r="AX26" s="366">
        <f t="shared" si="3"/>
        <v>390600</v>
      </c>
      <c r="AY26" s="366">
        <f t="shared" si="3"/>
        <v>1625</v>
      </c>
      <c r="AZ26" s="366">
        <f t="shared" si="3"/>
        <v>14324</v>
      </c>
      <c r="BA26" s="366">
        <f t="shared" si="3"/>
        <v>7487</v>
      </c>
      <c r="BB26" s="366">
        <f t="shared" si="1"/>
        <v>23436</v>
      </c>
      <c r="BC26" s="366">
        <f t="shared" si="2"/>
        <v>367164</v>
      </c>
      <c r="BD26" s="514"/>
      <c r="BE26" s="514"/>
      <c r="BF26" s="514">
        <f>SUM(BC26-'[1]รวมทั้งปีงปม.63(ก่อนปิดบัญชี)'!BB26)</f>
        <v>61100</v>
      </c>
      <c r="BG26" s="2" t="s">
        <v>3529</v>
      </c>
    </row>
    <row r="27" spans="1:59" s="367" customFormat="1" ht="21" x14ac:dyDescent="0.45">
      <c r="A27" s="515" t="s">
        <v>2028</v>
      </c>
      <c r="B27" s="512">
        <v>0</v>
      </c>
      <c r="C27" s="512">
        <v>0</v>
      </c>
      <c r="D27" s="512">
        <v>0</v>
      </c>
      <c r="E27" s="512">
        <v>0</v>
      </c>
      <c r="F27" s="512">
        <v>0</v>
      </c>
      <c r="G27" s="512"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v>0</v>
      </c>
      <c r="M27" s="512">
        <v>0</v>
      </c>
      <c r="N27" s="512">
        <v>18000</v>
      </c>
      <c r="O27" s="512">
        <v>0</v>
      </c>
      <c r="P27" s="512">
        <v>2340</v>
      </c>
      <c r="Q27" s="512">
        <v>540</v>
      </c>
      <c r="R27" s="512">
        <v>0</v>
      </c>
      <c r="S27" s="512">
        <v>0</v>
      </c>
      <c r="T27" s="512">
        <v>0</v>
      </c>
      <c r="U27" s="512">
        <v>0</v>
      </c>
      <c r="V27" s="512">
        <v>0</v>
      </c>
      <c r="W27" s="512">
        <v>0</v>
      </c>
      <c r="X27" s="512">
        <v>0</v>
      </c>
      <c r="Y27" s="512">
        <v>0</v>
      </c>
      <c r="Z27" s="512">
        <v>0</v>
      </c>
      <c r="AA27" s="512">
        <v>0</v>
      </c>
      <c r="AB27" s="512">
        <v>0</v>
      </c>
      <c r="AC27" s="512">
        <v>0</v>
      </c>
      <c r="AD27" s="512">
        <v>0</v>
      </c>
      <c r="AE27" s="512">
        <v>0</v>
      </c>
      <c r="AF27" s="512">
        <v>0</v>
      </c>
      <c r="AG27" s="512">
        <v>0</v>
      </c>
      <c r="AH27" s="513">
        <v>0</v>
      </c>
      <c r="AI27" s="513">
        <v>0</v>
      </c>
      <c r="AJ27" s="512">
        <v>0</v>
      </c>
      <c r="AK27" s="513">
        <v>0</v>
      </c>
      <c r="AL27" s="513">
        <v>0</v>
      </c>
      <c r="AM27" s="513">
        <v>0</v>
      </c>
      <c r="AN27" s="512">
        <v>0</v>
      </c>
      <c r="AO27" s="513">
        <v>0</v>
      </c>
      <c r="AP27" s="513">
        <v>12200</v>
      </c>
      <c r="AQ27" s="513">
        <v>976</v>
      </c>
      <c r="AR27" s="512">
        <v>610</v>
      </c>
      <c r="AS27" s="513">
        <v>366</v>
      </c>
      <c r="AT27" s="513">
        <v>17700</v>
      </c>
      <c r="AU27" s="513">
        <v>1416</v>
      </c>
      <c r="AV27" s="512">
        <v>885</v>
      </c>
      <c r="AW27" s="513">
        <v>531</v>
      </c>
      <c r="AX27" s="366">
        <f t="shared" si="3"/>
        <v>47900</v>
      </c>
      <c r="AY27" s="366">
        <f t="shared" si="3"/>
        <v>2392</v>
      </c>
      <c r="AZ27" s="366">
        <f t="shared" si="3"/>
        <v>3835</v>
      </c>
      <c r="BA27" s="366">
        <f t="shared" si="3"/>
        <v>1437</v>
      </c>
      <c r="BB27" s="366">
        <f t="shared" si="1"/>
        <v>7664</v>
      </c>
      <c r="BC27" s="366">
        <f t="shared" si="2"/>
        <v>40236</v>
      </c>
      <c r="BD27" s="514"/>
      <c r="BE27" s="514"/>
      <c r="BF27" s="514">
        <f>SUM(BC27-'[1]รวมทั้งปีงปม.63(ก่อนปิดบัญชี)'!BB27)</f>
        <v>0</v>
      </c>
    </row>
    <row r="28" spans="1:59" s="367" customFormat="1" ht="21" x14ac:dyDescent="0.45">
      <c r="A28" s="361" t="s">
        <v>2029</v>
      </c>
      <c r="B28" s="512">
        <v>0</v>
      </c>
      <c r="C28" s="512">
        <v>0</v>
      </c>
      <c r="D28" s="512">
        <v>0</v>
      </c>
      <c r="E28" s="512">
        <v>0</v>
      </c>
      <c r="F28" s="512">
        <v>0</v>
      </c>
      <c r="G28" s="512"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v>0</v>
      </c>
      <c r="M28" s="512"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v>0</v>
      </c>
      <c r="S28" s="512">
        <v>0</v>
      </c>
      <c r="T28" s="512">
        <v>0</v>
      </c>
      <c r="U28" s="512">
        <v>0</v>
      </c>
      <c r="V28" s="512">
        <v>0</v>
      </c>
      <c r="W28" s="512">
        <v>0</v>
      </c>
      <c r="X28" s="512">
        <v>0</v>
      </c>
      <c r="Y28" s="512">
        <v>0</v>
      </c>
      <c r="Z28" s="512">
        <v>0</v>
      </c>
      <c r="AA28" s="512">
        <v>0</v>
      </c>
      <c r="AB28" s="512">
        <v>0</v>
      </c>
      <c r="AC28" s="512">
        <v>0</v>
      </c>
      <c r="AD28" s="512">
        <v>0</v>
      </c>
      <c r="AE28" s="512">
        <v>0</v>
      </c>
      <c r="AF28" s="512">
        <v>0</v>
      </c>
      <c r="AG28" s="512">
        <v>0</v>
      </c>
      <c r="AH28" s="513">
        <v>0</v>
      </c>
      <c r="AI28" s="513">
        <v>0</v>
      </c>
      <c r="AJ28" s="512">
        <v>0</v>
      </c>
      <c r="AK28" s="513">
        <v>0</v>
      </c>
      <c r="AL28" s="513">
        <v>0</v>
      </c>
      <c r="AM28" s="513">
        <v>0</v>
      </c>
      <c r="AN28" s="512">
        <v>0</v>
      </c>
      <c r="AO28" s="513">
        <v>0</v>
      </c>
      <c r="AP28" s="513">
        <v>0</v>
      </c>
      <c r="AQ28" s="513">
        <v>0</v>
      </c>
      <c r="AR28" s="512">
        <v>0</v>
      </c>
      <c r="AS28" s="513">
        <v>0</v>
      </c>
      <c r="AT28" s="513">
        <v>0</v>
      </c>
      <c r="AU28" s="513">
        <v>0</v>
      </c>
      <c r="AV28" s="512">
        <v>0</v>
      </c>
      <c r="AW28" s="513">
        <v>0</v>
      </c>
      <c r="AX28" s="366">
        <f t="shared" si="3"/>
        <v>0</v>
      </c>
      <c r="AY28" s="366">
        <f t="shared" si="3"/>
        <v>0</v>
      </c>
      <c r="AZ28" s="366">
        <f t="shared" si="3"/>
        <v>0</v>
      </c>
      <c r="BA28" s="366">
        <f t="shared" si="3"/>
        <v>0</v>
      </c>
      <c r="BB28" s="366">
        <f t="shared" si="1"/>
        <v>0</v>
      </c>
      <c r="BC28" s="366">
        <f t="shared" si="2"/>
        <v>0</v>
      </c>
      <c r="BD28" s="514"/>
      <c r="BE28" s="514"/>
      <c r="BF28" s="514">
        <f>SUM(BC28-'[1]รวมทั้งปีงปม.63(ก่อนปิดบัญชี)'!BB28)</f>
        <v>0</v>
      </c>
    </row>
    <row r="29" spans="1:59" s="367" customFormat="1" ht="21" x14ac:dyDescent="0.45">
      <c r="A29" s="515" t="s">
        <v>2030</v>
      </c>
      <c r="B29" s="512">
        <v>0</v>
      </c>
      <c r="C29" s="512">
        <v>0</v>
      </c>
      <c r="D29" s="512">
        <v>0</v>
      </c>
      <c r="E29" s="512">
        <v>0</v>
      </c>
      <c r="F29" s="512">
        <v>0</v>
      </c>
      <c r="G29" s="512">
        <v>0</v>
      </c>
      <c r="H29" s="512">
        <v>0</v>
      </c>
      <c r="I29" s="512">
        <v>0</v>
      </c>
      <c r="J29" s="512">
        <v>0</v>
      </c>
      <c r="K29" s="512">
        <v>0</v>
      </c>
      <c r="L29" s="512">
        <v>0</v>
      </c>
      <c r="M29" s="512">
        <v>0</v>
      </c>
      <c r="N29" s="512">
        <v>0</v>
      </c>
      <c r="O29" s="512">
        <v>0</v>
      </c>
      <c r="P29" s="512">
        <v>0</v>
      </c>
      <c r="Q29" s="512">
        <v>0</v>
      </c>
      <c r="R29" s="512">
        <v>0</v>
      </c>
      <c r="S29" s="512">
        <v>0</v>
      </c>
      <c r="T29" s="512">
        <v>0</v>
      </c>
      <c r="U29" s="512">
        <v>0</v>
      </c>
      <c r="V29" s="512">
        <v>45160</v>
      </c>
      <c r="W29" s="512">
        <v>0</v>
      </c>
      <c r="X29" s="512">
        <v>5870.8</v>
      </c>
      <c r="Y29" s="512">
        <v>1354.8</v>
      </c>
      <c r="Z29" s="512">
        <v>0</v>
      </c>
      <c r="AA29" s="512">
        <v>0</v>
      </c>
      <c r="AB29" s="512">
        <v>0</v>
      </c>
      <c r="AC29" s="512">
        <v>0</v>
      </c>
      <c r="AD29" s="512">
        <v>0</v>
      </c>
      <c r="AE29" s="512">
        <v>0</v>
      </c>
      <c r="AF29" s="512">
        <v>0</v>
      </c>
      <c r="AG29" s="512">
        <v>0</v>
      </c>
      <c r="AH29" s="513">
        <v>0</v>
      </c>
      <c r="AI29" s="513">
        <v>0</v>
      </c>
      <c r="AJ29" s="512">
        <v>0</v>
      </c>
      <c r="AK29" s="513">
        <v>0</v>
      </c>
      <c r="AL29" s="513">
        <v>0</v>
      </c>
      <c r="AM29" s="513">
        <v>0</v>
      </c>
      <c r="AN29" s="512">
        <v>0</v>
      </c>
      <c r="AO29" s="513">
        <v>0</v>
      </c>
      <c r="AP29" s="513">
        <v>0</v>
      </c>
      <c r="AQ29" s="513">
        <v>0</v>
      </c>
      <c r="AR29" s="512">
        <v>0</v>
      </c>
      <c r="AS29" s="513">
        <v>0</v>
      </c>
      <c r="AT29" s="513">
        <v>0</v>
      </c>
      <c r="AU29" s="513">
        <v>0</v>
      </c>
      <c r="AV29" s="512">
        <v>0</v>
      </c>
      <c r="AW29" s="513">
        <v>0</v>
      </c>
      <c r="AX29" s="366">
        <f t="shared" si="3"/>
        <v>45160</v>
      </c>
      <c r="AY29" s="366">
        <f t="shared" si="3"/>
        <v>0</v>
      </c>
      <c r="AZ29" s="366">
        <f t="shared" si="3"/>
        <v>5870.8</v>
      </c>
      <c r="BA29" s="366">
        <f t="shared" si="3"/>
        <v>1354.8</v>
      </c>
      <c r="BB29" s="366">
        <f t="shared" si="1"/>
        <v>7225.6</v>
      </c>
      <c r="BC29" s="366">
        <f t="shared" si="2"/>
        <v>37934.400000000001</v>
      </c>
      <c r="BD29" s="514"/>
      <c r="BE29" s="514"/>
      <c r="BF29" s="514">
        <f>SUM(BC29-'[1]รวมทั้งปีงปม.63(ก่อนปิดบัญชี)'!BB29)</f>
        <v>7.2759576141834259E-12</v>
      </c>
    </row>
    <row r="30" spans="1:59" s="367" customFormat="1" ht="21" x14ac:dyDescent="0.45">
      <c r="A30" s="515" t="s">
        <v>2031</v>
      </c>
      <c r="B30" s="512">
        <v>19500</v>
      </c>
      <c r="C30" s="512">
        <v>0</v>
      </c>
      <c r="D30" s="512">
        <v>2535</v>
      </c>
      <c r="E30" s="512">
        <v>585</v>
      </c>
      <c r="F30" s="512">
        <v>0</v>
      </c>
      <c r="G30" s="512">
        <v>0</v>
      </c>
      <c r="H30" s="512">
        <v>0</v>
      </c>
      <c r="I30" s="512">
        <v>0</v>
      </c>
      <c r="J30" s="512">
        <v>0</v>
      </c>
      <c r="K30" s="512">
        <v>0</v>
      </c>
      <c r="L30" s="512">
        <v>0</v>
      </c>
      <c r="M30" s="512">
        <v>0</v>
      </c>
      <c r="N30" s="512">
        <v>0</v>
      </c>
      <c r="O30" s="512">
        <v>0</v>
      </c>
      <c r="P30" s="512">
        <v>0</v>
      </c>
      <c r="Q30" s="512">
        <v>0</v>
      </c>
      <c r="R30" s="512">
        <v>0</v>
      </c>
      <c r="S30" s="512">
        <v>0</v>
      </c>
      <c r="T30" s="512">
        <v>0</v>
      </c>
      <c r="U30" s="512">
        <v>0</v>
      </c>
      <c r="V30" s="512">
        <v>0</v>
      </c>
      <c r="W30" s="512">
        <v>0</v>
      </c>
      <c r="X30" s="512">
        <v>0</v>
      </c>
      <c r="Y30" s="512">
        <v>0</v>
      </c>
      <c r="Z30" s="512">
        <v>0</v>
      </c>
      <c r="AA30" s="512">
        <v>0</v>
      </c>
      <c r="AB30" s="512">
        <v>0</v>
      </c>
      <c r="AC30" s="512">
        <v>0</v>
      </c>
      <c r="AD30" s="512">
        <v>0</v>
      </c>
      <c r="AE30" s="512">
        <v>0</v>
      </c>
      <c r="AF30" s="512">
        <v>0</v>
      </c>
      <c r="AG30" s="512">
        <v>0</v>
      </c>
      <c r="AH30" s="513">
        <v>0</v>
      </c>
      <c r="AI30" s="513">
        <v>0</v>
      </c>
      <c r="AJ30" s="512">
        <v>0</v>
      </c>
      <c r="AK30" s="513">
        <v>0</v>
      </c>
      <c r="AL30" s="513"/>
      <c r="AM30" s="513"/>
      <c r="AN30" s="512"/>
      <c r="AO30" s="513"/>
      <c r="AP30" s="513"/>
      <c r="AQ30" s="513"/>
      <c r="AR30" s="512"/>
      <c r="AS30" s="513"/>
      <c r="AT30" s="513"/>
      <c r="AU30" s="513"/>
      <c r="AV30" s="512"/>
      <c r="AW30" s="513"/>
      <c r="AX30" s="366">
        <f>SUM(B30+F30+J30+N30+R30+V30+Z30+AD30+AH30+AL30+AP30+AT30+B31)</f>
        <v>0</v>
      </c>
      <c r="AY30" s="366">
        <f>SUM(C30+G30+K30+O30+S30+W30+AA30+AE30+AI30+AM30+AQ30+AU30+C31)</f>
        <v>0</v>
      </c>
      <c r="AZ30" s="366">
        <f>SUM(D30+H30+L30+P30+T30+X30+AB30+AF30+AJ30+AN30+AR30+AV30+D31)</f>
        <v>0</v>
      </c>
      <c r="BA30" s="366">
        <f>SUM(E30+I30+M30+Q30+U30+Y30+AC30+AG30+AK30+AO30+AS30+AW30+E31)</f>
        <v>0</v>
      </c>
      <c r="BB30" s="366">
        <f t="shared" si="1"/>
        <v>0</v>
      </c>
      <c r="BC30" s="366">
        <f t="shared" si="2"/>
        <v>0</v>
      </c>
      <c r="BD30" s="514"/>
      <c r="BE30" s="514"/>
      <c r="BF30" s="514">
        <f>SUM(BC30-'[1]รวมทั้งปีงปม.63(ก่อนปิดบัญชี)'!BB30)</f>
        <v>0</v>
      </c>
    </row>
    <row r="31" spans="1:59" s="525" customFormat="1" ht="36" x14ac:dyDescent="0.4">
      <c r="A31" s="516" t="s">
        <v>3546</v>
      </c>
      <c r="B31" s="521">
        <v>-19500</v>
      </c>
      <c r="C31" s="521">
        <v>0</v>
      </c>
      <c r="D31" s="521">
        <v>-2535</v>
      </c>
      <c r="E31" s="521">
        <v>-585</v>
      </c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3"/>
      <c r="AI31" s="523"/>
      <c r="AJ31" s="522"/>
      <c r="AK31" s="523"/>
      <c r="AL31" s="523"/>
      <c r="AM31" s="523"/>
      <c r="AN31" s="522"/>
      <c r="AO31" s="523"/>
      <c r="AP31" s="523"/>
      <c r="AQ31" s="523"/>
      <c r="AR31" s="522"/>
      <c r="AS31" s="523"/>
      <c r="AT31" s="523"/>
      <c r="AU31" s="523"/>
      <c r="AV31" s="522"/>
      <c r="AW31" s="523"/>
      <c r="AX31" s="524"/>
      <c r="AY31" s="524"/>
      <c r="AZ31" s="524"/>
      <c r="BA31" s="524"/>
      <c r="BB31" s="366"/>
      <c r="BC31" s="366"/>
      <c r="BD31" s="514"/>
      <c r="BE31" s="514"/>
      <c r="BF31" s="514">
        <f>SUM(BC31-'[1]รวมทั้งปีงปม.63(ก่อนปิดบัญชี)'!BB31)</f>
        <v>0</v>
      </c>
    </row>
    <row r="32" spans="1:59" s="367" customFormat="1" ht="21" x14ac:dyDescent="0.4">
      <c r="A32" s="225" t="s">
        <v>2032</v>
      </c>
      <c r="B32" s="512">
        <v>0</v>
      </c>
      <c r="C32" s="512">
        <v>0</v>
      </c>
      <c r="D32" s="512">
        <v>0</v>
      </c>
      <c r="E32" s="512">
        <v>0</v>
      </c>
      <c r="F32" s="512">
        <v>298300</v>
      </c>
      <c r="G32" s="512">
        <v>0</v>
      </c>
      <c r="H32" s="512">
        <v>0</v>
      </c>
      <c r="I32" s="512">
        <v>0</v>
      </c>
      <c r="J32" s="512">
        <v>2243900</v>
      </c>
      <c r="K32" s="512">
        <v>0</v>
      </c>
      <c r="L32" s="512">
        <v>0</v>
      </c>
      <c r="M32" s="512">
        <v>0</v>
      </c>
      <c r="N32" s="512">
        <v>2744540.19</v>
      </c>
      <c r="O32" s="512">
        <v>0</v>
      </c>
      <c r="P32" s="512">
        <v>0</v>
      </c>
      <c r="Q32" s="512">
        <v>0</v>
      </c>
      <c r="R32" s="512">
        <v>4063459.81</v>
      </c>
      <c r="S32" s="512">
        <v>0</v>
      </c>
      <c r="T32" s="512">
        <v>0</v>
      </c>
      <c r="U32" s="512">
        <v>0</v>
      </c>
      <c r="V32" s="512">
        <v>1293900</v>
      </c>
      <c r="W32" s="512">
        <v>0</v>
      </c>
      <c r="X32" s="512">
        <v>0</v>
      </c>
      <c r="Y32" s="512">
        <v>0</v>
      </c>
      <c r="Z32" s="512">
        <v>3151500</v>
      </c>
      <c r="AA32" s="512">
        <v>0</v>
      </c>
      <c r="AB32" s="512">
        <v>0</v>
      </c>
      <c r="AC32" s="512">
        <v>0</v>
      </c>
      <c r="AD32" s="512">
        <v>115000</v>
      </c>
      <c r="AE32" s="512">
        <v>0</v>
      </c>
      <c r="AF32" s="512">
        <v>0</v>
      </c>
      <c r="AG32" s="512">
        <v>0</v>
      </c>
      <c r="AH32" s="513">
        <v>0</v>
      </c>
      <c r="AI32" s="513">
        <v>0</v>
      </c>
      <c r="AJ32" s="512">
        <v>0</v>
      </c>
      <c r="AK32" s="513">
        <v>0</v>
      </c>
      <c r="AL32" s="513">
        <v>1187700</v>
      </c>
      <c r="AM32" s="513">
        <v>0</v>
      </c>
      <c r="AN32" s="512">
        <v>0</v>
      </c>
      <c r="AO32" s="513">
        <v>0</v>
      </c>
      <c r="AP32" s="513">
        <v>4520700</v>
      </c>
      <c r="AQ32" s="513">
        <v>0</v>
      </c>
      <c r="AR32" s="512">
        <v>0</v>
      </c>
      <c r="AS32" s="513">
        <v>0</v>
      </c>
      <c r="AT32" s="513">
        <v>7418040</v>
      </c>
      <c r="AU32" s="513">
        <v>0</v>
      </c>
      <c r="AV32" s="512">
        <v>0</v>
      </c>
      <c r="AW32" s="513">
        <v>0</v>
      </c>
      <c r="AX32" s="366">
        <f>SUM(B32+F32+J32+N32+R32+V32+Z32+AD32+AH32+AL32+AP32+AT32)</f>
        <v>27037040</v>
      </c>
      <c r="AY32" s="366">
        <f t="shared" si="3"/>
        <v>0</v>
      </c>
      <c r="AZ32" s="366">
        <f t="shared" si="3"/>
        <v>0</v>
      </c>
      <c r="BA32" s="366">
        <f t="shared" si="3"/>
        <v>0</v>
      </c>
      <c r="BB32" s="366">
        <f t="shared" si="1"/>
        <v>0</v>
      </c>
      <c r="BC32" s="366">
        <f t="shared" si="2"/>
        <v>27037040</v>
      </c>
      <c r="BD32" s="514"/>
      <c r="BE32" s="514"/>
      <c r="BF32" s="514">
        <f>SUM(BC32-'[1]รวมทั้งปีงปม.63(ก่อนปิดบัญชี)'!BB32)</f>
        <v>564940</v>
      </c>
      <c r="BG32" s="2" t="s">
        <v>3529</v>
      </c>
    </row>
    <row r="33" spans="1:59" s="367" customFormat="1" ht="21" x14ac:dyDescent="0.45">
      <c r="A33" s="361" t="s">
        <v>2033</v>
      </c>
      <c r="B33" s="512">
        <v>0</v>
      </c>
      <c r="C33" s="512">
        <v>0</v>
      </c>
      <c r="D33" s="512">
        <v>0</v>
      </c>
      <c r="E33" s="512">
        <v>0</v>
      </c>
      <c r="F33" s="512">
        <v>0</v>
      </c>
      <c r="G33" s="512">
        <v>0</v>
      </c>
      <c r="H33" s="512">
        <v>0</v>
      </c>
      <c r="I33" s="512">
        <v>0</v>
      </c>
      <c r="J33" s="512">
        <v>0</v>
      </c>
      <c r="K33" s="512">
        <v>0</v>
      </c>
      <c r="L33" s="512">
        <v>0</v>
      </c>
      <c r="M33" s="512">
        <v>0</v>
      </c>
      <c r="N33" s="512">
        <v>0</v>
      </c>
      <c r="O33" s="512">
        <v>0</v>
      </c>
      <c r="P33" s="512">
        <v>0</v>
      </c>
      <c r="Q33" s="512">
        <v>0</v>
      </c>
      <c r="R33" s="512">
        <v>0</v>
      </c>
      <c r="S33" s="512">
        <v>0</v>
      </c>
      <c r="T33" s="512">
        <v>0</v>
      </c>
      <c r="U33" s="512">
        <v>0</v>
      </c>
      <c r="V33" s="512">
        <v>0</v>
      </c>
      <c r="W33" s="512">
        <v>0</v>
      </c>
      <c r="X33" s="512">
        <v>0</v>
      </c>
      <c r="Y33" s="512">
        <v>0</v>
      </c>
      <c r="Z33" s="512">
        <v>0</v>
      </c>
      <c r="AA33" s="512">
        <v>0</v>
      </c>
      <c r="AB33" s="512">
        <v>0</v>
      </c>
      <c r="AC33" s="512">
        <v>0</v>
      </c>
      <c r="AD33" s="512">
        <v>0</v>
      </c>
      <c r="AE33" s="512">
        <v>0</v>
      </c>
      <c r="AF33" s="512">
        <v>0</v>
      </c>
      <c r="AG33" s="512">
        <v>0</v>
      </c>
      <c r="AH33" s="513">
        <v>0</v>
      </c>
      <c r="AI33" s="513">
        <v>0</v>
      </c>
      <c r="AJ33" s="512">
        <v>0</v>
      </c>
      <c r="AK33" s="513">
        <v>0</v>
      </c>
      <c r="AL33" s="513">
        <v>0</v>
      </c>
      <c r="AM33" s="513">
        <v>0</v>
      </c>
      <c r="AN33" s="512">
        <v>0</v>
      </c>
      <c r="AO33" s="513">
        <v>0</v>
      </c>
      <c r="AP33" s="513">
        <v>0</v>
      </c>
      <c r="AQ33" s="513">
        <v>0</v>
      </c>
      <c r="AR33" s="512">
        <v>0</v>
      </c>
      <c r="AS33" s="513">
        <v>0</v>
      </c>
      <c r="AT33" s="513">
        <v>0</v>
      </c>
      <c r="AU33" s="513">
        <v>0</v>
      </c>
      <c r="AV33" s="512">
        <v>0</v>
      </c>
      <c r="AW33" s="513">
        <v>0</v>
      </c>
      <c r="AX33" s="366">
        <f>SUM(B33+F33+J33+N33+R33+V33+Z33+AD33+AH33+AL33+AP33+AT33)</f>
        <v>0</v>
      </c>
      <c r="AY33" s="366">
        <f t="shared" si="3"/>
        <v>0</v>
      </c>
      <c r="AZ33" s="366">
        <f t="shared" si="3"/>
        <v>0</v>
      </c>
      <c r="BA33" s="366">
        <f t="shared" si="3"/>
        <v>0</v>
      </c>
      <c r="BB33" s="366">
        <f t="shared" si="1"/>
        <v>0</v>
      </c>
      <c r="BC33" s="366">
        <f t="shared" si="2"/>
        <v>0</v>
      </c>
      <c r="BD33" s="514"/>
      <c r="BE33" s="514"/>
      <c r="BF33" s="514">
        <f>SUM(BC33-'[1]รวมทั้งปีงปม.63(ก่อนปิดบัญชี)'!BB33)</f>
        <v>0</v>
      </c>
    </row>
    <row r="34" spans="1:59" s="367" customFormat="1" ht="21" x14ac:dyDescent="0.45">
      <c r="A34" s="515" t="s">
        <v>2034</v>
      </c>
      <c r="B34" s="512">
        <v>0</v>
      </c>
      <c r="C34" s="512">
        <v>0</v>
      </c>
      <c r="D34" s="512">
        <v>0</v>
      </c>
      <c r="E34" s="512"/>
      <c r="F34" s="512">
        <v>0</v>
      </c>
      <c r="G34" s="512">
        <v>0</v>
      </c>
      <c r="H34" s="512">
        <v>0</v>
      </c>
      <c r="I34" s="512">
        <v>0</v>
      </c>
      <c r="J34" s="512">
        <v>0</v>
      </c>
      <c r="K34" s="512">
        <v>0</v>
      </c>
      <c r="L34" s="512">
        <v>0</v>
      </c>
      <c r="M34" s="512">
        <v>0</v>
      </c>
      <c r="N34" s="512">
        <v>0</v>
      </c>
      <c r="O34" s="512">
        <v>0</v>
      </c>
      <c r="P34" s="512">
        <v>0</v>
      </c>
      <c r="Q34" s="512">
        <v>0</v>
      </c>
      <c r="R34" s="512">
        <v>0</v>
      </c>
      <c r="S34" s="512">
        <v>0</v>
      </c>
      <c r="T34" s="512">
        <v>0</v>
      </c>
      <c r="U34" s="512">
        <v>0</v>
      </c>
      <c r="V34" s="512">
        <v>0</v>
      </c>
      <c r="W34" s="512">
        <v>0</v>
      </c>
      <c r="X34" s="512">
        <v>0</v>
      </c>
      <c r="Y34" s="512">
        <v>0</v>
      </c>
      <c r="Z34" s="512">
        <v>0</v>
      </c>
      <c r="AA34" s="512">
        <v>0</v>
      </c>
      <c r="AB34" s="512">
        <v>0</v>
      </c>
      <c r="AC34" s="512">
        <v>0</v>
      </c>
      <c r="AD34" s="512">
        <v>0</v>
      </c>
      <c r="AE34" s="512">
        <v>0</v>
      </c>
      <c r="AF34" s="512">
        <v>0</v>
      </c>
      <c r="AG34" s="512">
        <v>0</v>
      </c>
      <c r="AH34" s="513">
        <v>926500</v>
      </c>
      <c r="AI34" s="513">
        <v>23162.5</v>
      </c>
      <c r="AJ34" s="512">
        <v>18530</v>
      </c>
      <c r="AK34" s="513">
        <v>13897.5</v>
      </c>
      <c r="AL34" s="513">
        <v>0</v>
      </c>
      <c r="AM34" s="513">
        <v>0</v>
      </c>
      <c r="AN34" s="512">
        <v>0</v>
      </c>
      <c r="AO34" s="513">
        <v>0</v>
      </c>
      <c r="AP34" s="513">
        <v>0</v>
      </c>
      <c r="AQ34" s="513">
        <v>0</v>
      </c>
      <c r="AR34" s="513">
        <v>0</v>
      </c>
      <c r="AS34" s="513">
        <v>0</v>
      </c>
      <c r="AT34" s="513">
        <v>0</v>
      </c>
      <c r="AU34" s="513">
        <v>0</v>
      </c>
      <c r="AV34" s="513">
        <v>0</v>
      </c>
      <c r="AW34" s="513">
        <v>0</v>
      </c>
      <c r="AX34" s="366">
        <f>SUM(B34+F34+J34+N34+R34+V34+Z34+AD34+AH34+AL34+AP34+AT34)</f>
        <v>926500</v>
      </c>
      <c r="AY34" s="366">
        <f t="shared" si="3"/>
        <v>23162.5</v>
      </c>
      <c r="AZ34" s="366">
        <f t="shared" si="3"/>
        <v>18530</v>
      </c>
      <c r="BA34" s="366">
        <f t="shared" si="3"/>
        <v>13897.5</v>
      </c>
      <c r="BB34" s="366">
        <f t="shared" si="1"/>
        <v>55590</v>
      </c>
      <c r="BC34" s="366">
        <f t="shared" si="2"/>
        <v>870910</v>
      </c>
      <c r="BD34" s="514"/>
      <c r="BE34" s="514"/>
      <c r="BF34" s="514">
        <v>0</v>
      </c>
      <c r="BG34" s="367" t="s">
        <v>3659</v>
      </c>
    </row>
    <row r="35" spans="1:59" s="367" customFormat="1" ht="21" x14ac:dyDescent="0.4">
      <c r="A35" s="225" t="s">
        <v>2035</v>
      </c>
      <c r="B35" s="512">
        <v>201000</v>
      </c>
      <c r="C35" s="512">
        <v>0</v>
      </c>
      <c r="D35" s="512">
        <v>8040</v>
      </c>
      <c r="E35" s="512">
        <v>4020</v>
      </c>
      <c r="F35" s="512">
        <v>0</v>
      </c>
      <c r="G35" s="512">
        <v>0</v>
      </c>
      <c r="H35" s="512">
        <v>0</v>
      </c>
      <c r="I35" s="512">
        <v>0</v>
      </c>
      <c r="J35" s="526">
        <v>0</v>
      </c>
      <c r="K35" s="512">
        <v>0</v>
      </c>
      <c r="L35" s="526">
        <v>0</v>
      </c>
      <c r="M35" s="512">
        <v>0</v>
      </c>
      <c r="N35" s="512">
        <v>0</v>
      </c>
      <c r="O35" s="512">
        <v>0</v>
      </c>
      <c r="P35" s="512">
        <v>0</v>
      </c>
      <c r="Q35" s="512">
        <v>0</v>
      </c>
      <c r="R35" s="512">
        <v>0</v>
      </c>
      <c r="S35" s="512">
        <v>0</v>
      </c>
      <c r="T35" s="512">
        <v>0</v>
      </c>
      <c r="U35" s="512">
        <v>0</v>
      </c>
      <c r="V35" s="512">
        <v>0</v>
      </c>
      <c r="W35" s="512">
        <v>0</v>
      </c>
      <c r="X35" s="512">
        <v>0</v>
      </c>
      <c r="Y35" s="512">
        <v>0</v>
      </c>
      <c r="Z35" s="512">
        <v>0</v>
      </c>
      <c r="AA35" s="512">
        <v>0</v>
      </c>
      <c r="AB35" s="512">
        <v>0</v>
      </c>
      <c r="AC35" s="512">
        <v>0</v>
      </c>
      <c r="AD35" s="512">
        <v>0</v>
      </c>
      <c r="AE35" s="512">
        <v>0</v>
      </c>
      <c r="AF35" s="512">
        <v>0</v>
      </c>
      <c r="AG35" s="512">
        <v>0</v>
      </c>
      <c r="AH35" s="513">
        <v>0</v>
      </c>
      <c r="AI35" s="513">
        <v>0</v>
      </c>
      <c r="AJ35" s="512">
        <v>0</v>
      </c>
      <c r="AK35" s="513">
        <v>0</v>
      </c>
      <c r="AL35" s="513">
        <v>0</v>
      </c>
      <c r="AM35" s="513">
        <v>0</v>
      </c>
      <c r="AN35" s="512">
        <v>0</v>
      </c>
      <c r="AO35" s="513">
        <v>0</v>
      </c>
      <c r="AP35" s="513">
        <v>0</v>
      </c>
      <c r="AQ35" s="513">
        <v>0</v>
      </c>
      <c r="AR35" s="512">
        <v>0</v>
      </c>
      <c r="AS35" s="513">
        <v>0</v>
      </c>
      <c r="AT35" s="513">
        <v>0</v>
      </c>
      <c r="AU35" s="513">
        <v>0</v>
      </c>
      <c r="AV35" s="512">
        <v>0</v>
      </c>
      <c r="AW35" s="513">
        <v>0</v>
      </c>
      <c r="AX35" s="366">
        <f>SUM(B35+F35+J35+N35+R35+V35+Z35+AD35+AH35+AL35+AP35+AT35)</f>
        <v>201000</v>
      </c>
      <c r="AY35" s="366">
        <f t="shared" si="3"/>
        <v>0</v>
      </c>
      <c r="AZ35" s="366">
        <f t="shared" si="3"/>
        <v>8040</v>
      </c>
      <c r="BA35" s="366">
        <f t="shared" si="3"/>
        <v>4020</v>
      </c>
      <c r="BB35" s="366">
        <f t="shared" si="1"/>
        <v>12060</v>
      </c>
      <c r="BC35" s="366">
        <f t="shared" si="2"/>
        <v>188940</v>
      </c>
      <c r="BD35" s="514"/>
      <c r="BE35" s="514"/>
      <c r="BF35" s="514">
        <f>SUM(BC35-'[1]รวมทั้งปีงปม.63(ก่อนปิดบัญชี)'!BB35)</f>
        <v>0</v>
      </c>
    </row>
    <row r="36" spans="1:59" s="367" customFormat="1" ht="21" x14ac:dyDescent="0.4">
      <c r="A36" s="527" t="s">
        <v>3547</v>
      </c>
      <c r="B36" s="528">
        <v>0</v>
      </c>
      <c r="C36" s="512">
        <v>0</v>
      </c>
      <c r="D36" s="528">
        <v>0</v>
      </c>
      <c r="E36" s="512">
        <v>0</v>
      </c>
      <c r="F36" s="528">
        <v>0</v>
      </c>
      <c r="G36" s="512">
        <v>0</v>
      </c>
      <c r="H36" s="528">
        <v>0</v>
      </c>
      <c r="I36" s="512">
        <v>0</v>
      </c>
      <c r="J36" s="529">
        <v>0</v>
      </c>
      <c r="K36" s="512">
        <v>0</v>
      </c>
      <c r="L36" s="529">
        <v>0</v>
      </c>
      <c r="M36" s="512">
        <v>0</v>
      </c>
      <c r="N36" s="528">
        <v>0</v>
      </c>
      <c r="O36" s="512">
        <v>0</v>
      </c>
      <c r="P36" s="528">
        <v>0</v>
      </c>
      <c r="Q36" s="512">
        <v>0</v>
      </c>
      <c r="R36" s="528">
        <v>230100</v>
      </c>
      <c r="S36" s="512">
        <v>0</v>
      </c>
      <c r="T36" s="512">
        <v>9204</v>
      </c>
      <c r="U36" s="512">
        <v>4602</v>
      </c>
      <c r="V36" s="512">
        <v>222300</v>
      </c>
      <c r="W36" s="512">
        <v>0</v>
      </c>
      <c r="X36" s="512">
        <v>8892</v>
      </c>
      <c r="Y36" s="512">
        <v>4446</v>
      </c>
      <c r="Z36" s="512">
        <v>0</v>
      </c>
      <c r="AA36" s="512">
        <v>0</v>
      </c>
      <c r="AB36" s="512">
        <v>0</v>
      </c>
      <c r="AC36" s="512">
        <v>0</v>
      </c>
      <c r="AD36" s="512">
        <v>0</v>
      </c>
      <c r="AE36" s="512">
        <v>0</v>
      </c>
      <c r="AF36" s="512">
        <v>0</v>
      </c>
      <c r="AG36" s="512">
        <v>0</v>
      </c>
      <c r="AH36" s="513">
        <v>0</v>
      </c>
      <c r="AI36" s="513">
        <v>0</v>
      </c>
      <c r="AJ36" s="512">
        <v>0</v>
      </c>
      <c r="AK36" s="513">
        <v>0</v>
      </c>
      <c r="AL36" s="513">
        <v>11700000</v>
      </c>
      <c r="AM36" s="513">
        <v>0</v>
      </c>
      <c r="AN36" s="512">
        <v>0</v>
      </c>
      <c r="AO36" s="513">
        <v>0</v>
      </c>
      <c r="AP36" s="513">
        <v>187960</v>
      </c>
      <c r="AQ36" s="513">
        <v>15036.8</v>
      </c>
      <c r="AR36" s="512">
        <v>9398</v>
      </c>
      <c r="AS36" s="513">
        <v>5638.8</v>
      </c>
      <c r="AT36" s="513">
        <v>1280000</v>
      </c>
      <c r="AU36" s="513">
        <v>32000</v>
      </c>
      <c r="AV36" s="512">
        <v>25600</v>
      </c>
      <c r="AW36" s="513">
        <v>19200</v>
      </c>
      <c r="AX36" s="366">
        <f>SUM(B36+F36+J36+N36+R36+V36+Z36+AD36+AH36+AL36+AP36+AT36+B37+B38+F38)</f>
        <v>13985580</v>
      </c>
      <c r="AY36" s="366">
        <f>SUM(C36+G36+K36+O36+S36+W36+AA36+AE36+AI36+AM36+AQ36+AU36+C37+C38+G38)</f>
        <v>47036.800000000003</v>
      </c>
      <c r="AZ36" s="366">
        <f>SUM(D36+H36+L36+P36+T36+X36+AB36+AF36+AJ36+AN36+AR36+AV36+D37+D38+H38)</f>
        <v>83472.600000000006</v>
      </c>
      <c r="BA36" s="366">
        <f>SUM(E36+I36+M36+Q36+U36+Y36+AC36+AG36+AK36+AO36+AS36+AW36+E37+E38+I38)</f>
        <v>42943.4</v>
      </c>
      <c r="BB36" s="366">
        <f t="shared" si="1"/>
        <v>173452.80000000002</v>
      </c>
      <c r="BC36" s="366">
        <f t="shared" si="2"/>
        <v>13812127.199999999</v>
      </c>
      <c r="BD36" s="514"/>
      <c r="BE36" s="514"/>
      <c r="BF36" s="514">
        <f>SUM(BC36-'[1]รวมทั้งปีงปม.63(ก่อนปิดบัญชี)'!BB36)</f>
        <v>470000</v>
      </c>
      <c r="BG36" s="2" t="s">
        <v>3529</v>
      </c>
    </row>
    <row r="37" spans="1:59" s="108" customFormat="1" ht="36" x14ac:dyDescent="0.4">
      <c r="A37" s="516" t="s">
        <v>3548</v>
      </c>
      <c r="B37" s="517">
        <v>19500</v>
      </c>
      <c r="C37" s="517">
        <v>0</v>
      </c>
      <c r="D37" s="517">
        <v>2535</v>
      </c>
      <c r="E37" s="517">
        <v>585</v>
      </c>
      <c r="F37" s="517"/>
      <c r="G37" s="517"/>
      <c r="H37" s="517"/>
      <c r="I37" s="517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9"/>
      <c r="AI37" s="519"/>
      <c r="AJ37" s="518"/>
      <c r="AK37" s="519"/>
      <c r="AL37" s="519"/>
      <c r="AM37" s="519"/>
      <c r="AN37" s="518"/>
      <c r="AO37" s="519"/>
      <c r="AP37" s="519"/>
      <c r="AQ37" s="519"/>
      <c r="AR37" s="518"/>
      <c r="AS37" s="519"/>
      <c r="AT37" s="519"/>
      <c r="AU37" s="519"/>
      <c r="AV37" s="518"/>
      <c r="AW37" s="519"/>
      <c r="AX37" s="520"/>
      <c r="AY37" s="520"/>
      <c r="AZ37" s="520"/>
      <c r="BA37" s="520"/>
      <c r="BB37" s="520"/>
      <c r="BC37" s="520"/>
      <c r="BD37" s="514"/>
      <c r="BE37" s="514"/>
      <c r="BF37" s="514">
        <f>SUM(BC37-'[1]รวมทั้งปีงปม.63(ก่อนปิดบัญชี)'!BB37)</f>
        <v>0</v>
      </c>
    </row>
    <row r="38" spans="1:59" s="108" customFormat="1" ht="36" x14ac:dyDescent="0.4">
      <c r="A38" s="516" t="s">
        <v>3549</v>
      </c>
      <c r="B38" s="517">
        <v>190000</v>
      </c>
      <c r="C38" s="517">
        <v>0</v>
      </c>
      <c r="D38" s="517">
        <v>7600</v>
      </c>
      <c r="E38" s="517">
        <v>3800</v>
      </c>
      <c r="F38" s="517">
        <v>155720</v>
      </c>
      <c r="G38" s="517">
        <v>0</v>
      </c>
      <c r="H38" s="517">
        <v>20243.599999999999</v>
      </c>
      <c r="I38" s="517">
        <v>4671.6000000000004</v>
      </c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9"/>
      <c r="AI38" s="519"/>
      <c r="AJ38" s="518"/>
      <c r="AK38" s="519"/>
      <c r="AL38" s="519"/>
      <c r="AM38" s="519"/>
      <c r="AN38" s="518"/>
      <c r="AO38" s="519"/>
      <c r="AP38" s="519"/>
      <c r="AQ38" s="519"/>
      <c r="AR38" s="518"/>
      <c r="AS38" s="519"/>
      <c r="AT38" s="519"/>
      <c r="AU38" s="519"/>
      <c r="AV38" s="518"/>
      <c r="AW38" s="519"/>
      <c r="AX38" s="520"/>
      <c r="AY38" s="520"/>
      <c r="AZ38" s="520"/>
      <c r="BA38" s="520"/>
      <c r="BB38" s="520"/>
      <c r="BC38" s="520"/>
      <c r="BD38" s="514"/>
      <c r="BE38" s="514"/>
      <c r="BF38" s="514">
        <f>SUM(BC38-'[1]รวมทั้งปีงปม.63(ก่อนปิดบัญชี)'!BB38)</f>
        <v>0</v>
      </c>
    </row>
    <row r="39" spans="1:59" s="532" customFormat="1" ht="18.75" thickBot="1" x14ac:dyDescent="0.45">
      <c r="A39" s="530" t="s">
        <v>89</v>
      </c>
      <c r="B39" s="531">
        <f>SUM(B7:B38)</f>
        <v>919080</v>
      </c>
      <c r="C39" s="531">
        <f t="shared" ref="C39:BC39" si="4">SUM(C7:C38)</f>
        <v>0</v>
      </c>
      <c r="D39" s="531">
        <f t="shared" si="4"/>
        <v>164974.20000000001</v>
      </c>
      <c r="E39" s="531">
        <f t="shared" si="4"/>
        <v>77590.600000000006</v>
      </c>
      <c r="F39" s="531">
        <f t="shared" si="4"/>
        <v>2491620</v>
      </c>
      <c r="G39" s="531">
        <f t="shared" si="4"/>
        <v>0</v>
      </c>
      <c r="H39" s="531">
        <f t="shared" si="4"/>
        <v>111575.6</v>
      </c>
      <c r="I39" s="531">
        <f t="shared" si="4"/>
        <v>46515.6</v>
      </c>
      <c r="J39" s="531">
        <f t="shared" si="4"/>
        <v>3071673</v>
      </c>
      <c r="K39" s="531">
        <f t="shared" si="4"/>
        <v>0</v>
      </c>
      <c r="L39" s="531">
        <f t="shared" si="4"/>
        <v>94875.489999999991</v>
      </c>
      <c r="M39" s="531">
        <f t="shared" si="4"/>
        <v>23418.190000000002</v>
      </c>
      <c r="N39" s="531">
        <f t="shared" si="4"/>
        <v>3262288.19</v>
      </c>
      <c r="O39" s="531">
        <f t="shared" si="4"/>
        <v>0</v>
      </c>
      <c r="P39" s="531">
        <f t="shared" si="4"/>
        <v>37434.44</v>
      </c>
      <c r="Q39" s="531">
        <f t="shared" si="4"/>
        <v>12213.24</v>
      </c>
      <c r="R39" s="531">
        <f t="shared" si="4"/>
        <v>4798504.3100000005</v>
      </c>
      <c r="S39" s="531">
        <f t="shared" si="4"/>
        <v>0</v>
      </c>
      <c r="T39" s="531">
        <f t="shared" si="4"/>
        <v>46584.4</v>
      </c>
      <c r="U39" s="531">
        <f t="shared" si="4"/>
        <v>16610.07</v>
      </c>
      <c r="V39" s="531">
        <f t="shared" si="4"/>
        <v>1995701</v>
      </c>
      <c r="W39" s="531">
        <f t="shared" si="4"/>
        <v>0</v>
      </c>
      <c r="X39" s="531">
        <f t="shared" si="4"/>
        <v>34417.130000000005</v>
      </c>
      <c r="Y39" s="531">
        <f t="shared" si="4"/>
        <v>14741.029999999999</v>
      </c>
      <c r="Z39" s="531">
        <f t="shared" si="4"/>
        <v>3151500</v>
      </c>
      <c r="AA39" s="531">
        <f t="shared" si="4"/>
        <v>0</v>
      </c>
      <c r="AB39" s="531">
        <f t="shared" si="4"/>
        <v>0</v>
      </c>
      <c r="AC39" s="531">
        <f t="shared" si="4"/>
        <v>0</v>
      </c>
      <c r="AD39" s="531">
        <f t="shared" si="4"/>
        <v>390250</v>
      </c>
      <c r="AE39" s="531">
        <f t="shared" si="4"/>
        <v>0</v>
      </c>
      <c r="AF39" s="531">
        <f t="shared" si="4"/>
        <v>183500</v>
      </c>
      <c r="AG39" s="531">
        <f t="shared" si="4"/>
        <v>91750</v>
      </c>
      <c r="AH39" s="531">
        <f t="shared" si="4"/>
        <v>1790250</v>
      </c>
      <c r="AI39" s="531">
        <f t="shared" si="4"/>
        <v>47027.75</v>
      </c>
      <c r="AJ39" s="531">
        <f t="shared" si="4"/>
        <v>37044</v>
      </c>
      <c r="AK39" s="531">
        <f t="shared" si="4"/>
        <v>27473.25</v>
      </c>
      <c r="AL39" s="531">
        <f t="shared" si="4"/>
        <v>13429875</v>
      </c>
      <c r="AM39" s="531">
        <f t="shared" si="4"/>
        <v>30852.7</v>
      </c>
      <c r="AN39" s="531">
        <f t="shared" si="4"/>
        <v>22498.95</v>
      </c>
      <c r="AO39" s="531">
        <f t="shared" si="4"/>
        <v>13630.35</v>
      </c>
      <c r="AP39" s="531">
        <f t="shared" si="4"/>
        <v>6068225</v>
      </c>
      <c r="AQ39" s="531">
        <f t="shared" si="4"/>
        <v>84119.5</v>
      </c>
      <c r="AR39" s="531">
        <f t="shared" si="4"/>
        <v>55731.25</v>
      </c>
      <c r="AS39" s="531">
        <f t="shared" si="4"/>
        <v>35603.25</v>
      </c>
      <c r="AT39" s="531">
        <f t="shared" si="4"/>
        <v>10763040</v>
      </c>
      <c r="AU39" s="531">
        <f t="shared" si="4"/>
        <v>95890</v>
      </c>
      <c r="AV39" s="531">
        <f t="shared" si="4"/>
        <v>73590</v>
      </c>
      <c r="AW39" s="531">
        <f t="shared" si="4"/>
        <v>53520</v>
      </c>
      <c r="AX39" s="551">
        <f t="shared" si="4"/>
        <v>52132006.5</v>
      </c>
      <c r="AY39" s="531">
        <f t="shared" si="4"/>
        <v>257889.95</v>
      </c>
      <c r="AZ39" s="531">
        <f t="shared" si="4"/>
        <v>862225.46000000008</v>
      </c>
      <c r="BA39" s="531">
        <f t="shared" si="4"/>
        <v>413065.58</v>
      </c>
      <c r="BB39" s="641">
        <f t="shared" si="4"/>
        <v>1533180.9900000002</v>
      </c>
      <c r="BC39" s="642">
        <f t="shared" si="4"/>
        <v>50598825.510000005</v>
      </c>
      <c r="BD39" s="514"/>
      <c r="BE39" s="514"/>
      <c r="BF39" s="514">
        <f>SUM(BC39-'[1]รวมทั้งปีงปม.63(ก่อนปิดบัญชี)'!BB39)</f>
        <v>1822367.1200000048</v>
      </c>
    </row>
    <row r="40" spans="1:59" s="258" customFormat="1" ht="21.75" thickTop="1" x14ac:dyDescent="0.45">
      <c r="A40" s="250"/>
      <c r="B40" s="533"/>
      <c r="C40" s="533"/>
      <c r="D40" s="533"/>
      <c r="E40" s="533"/>
      <c r="F40" s="534"/>
      <c r="G40" s="534"/>
      <c r="H40" s="534"/>
      <c r="I40" s="534"/>
      <c r="J40" s="535"/>
      <c r="K40" s="535"/>
      <c r="L40" s="535"/>
      <c r="AX40" s="536"/>
      <c r="AY40" s="536"/>
      <c r="AZ40" s="536"/>
      <c r="BA40" s="536"/>
      <c r="BB40" s="536"/>
      <c r="BC40" s="537"/>
      <c r="BG40" s="367"/>
    </row>
    <row r="41" spans="1:59" s="538" customFormat="1" ht="18" x14ac:dyDescent="0.4">
      <c r="A41" s="538" t="s">
        <v>3550</v>
      </c>
      <c r="F41" s="539"/>
      <c r="G41" s="539"/>
      <c r="H41" s="539"/>
      <c r="I41" s="539"/>
      <c r="J41" s="539"/>
      <c r="BG41" s="367"/>
    </row>
    <row r="42" spans="1:59" s="538" customFormat="1" ht="18" x14ac:dyDescent="0.4">
      <c r="A42" s="538" t="s">
        <v>3551</v>
      </c>
      <c r="F42" s="539"/>
      <c r="G42" s="539"/>
      <c r="H42" s="539"/>
      <c r="I42" s="539"/>
      <c r="J42" s="539"/>
      <c r="BG42" s="367"/>
    </row>
    <row r="43" spans="1:59" s="540" customFormat="1" x14ac:dyDescent="0.55000000000000004">
      <c r="B43" s="541"/>
      <c r="C43" s="541"/>
      <c r="D43" s="541"/>
      <c r="E43" s="541"/>
      <c r="F43" s="541"/>
      <c r="G43" s="541"/>
      <c r="H43" s="541"/>
      <c r="I43" s="542"/>
      <c r="J43" s="543"/>
      <c r="K43" s="543"/>
      <c r="L43" s="543"/>
      <c r="M43" s="543"/>
      <c r="R43" s="543"/>
      <c r="S43" s="543"/>
      <c r="T43" s="543"/>
      <c r="U43" s="543"/>
      <c r="V43" s="543"/>
      <c r="W43" s="543"/>
      <c r="X43" s="543"/>
      <c r="Y43" s="543"/>
      <c r="AD43" s="543"/>
      <c r="AE43" s="543"/>
      <c r="AF43" s="543"/>
      <c r="AG43" s="543"/>
      <c r="AH43" s="543"/>
      <c r="AI43" s="543"/>
      <c r="AJ43" s="543"/>
      <c r="AK43" s="543"/>
      <c r="AP43" s="543"/>
      <c r="AQ43" s="543"/>
      <c r="AR43" s="543"/>
      <c r="AS43" s="543"/>
      <c r="AT43" s="543"/>
      <c r="AU43" s="543"/>
      <c r="AV43" s="543"/>
      <c r="AW43" s="543"/>
      <c r="AX43" s="544"/>
      <c r="AY43" s="544"/>
      <c r="AZ43" s="544"/>
      <c r="BA43" s="544"/>
      <c r="BB43" s="544"/>
      <c r="BC43" s="545"/>
      <c r="BG43" s="546"/>
    </row>
    <row r="44" spans="1:59" s="413" customFormat="1" x14ac:dyDescent="0.55000000000000004">
      <c r="A44" s="412"/>
      <c r="B44" s="181"/>
      <c r="C44" s="181"/>
      <c r="D44" s="181"/>
      <c r="E44" s="181"/>
      <c r="F44" s="547"/>
      <c r="G44" s="547"/>
      <c r="H44" s="547"/>
      <c r="I44" s="547"/>
      <c r="N44" s="412"/>
      <c r="O44" s="412"/>
      <c r="P44" s="412"/>
      <c r="Q44" s="412"/>
      <c r="Z44" s="412"/>
      <c r="AA44" s="412"/>
      <c r="AB44" s="412"/>
      <c r="AC44" s="412"/>
      <c r="AL44" s="412"/>
      <c r="AM44" s="412"/>
      <c r="AN44" s="412"/>
      <c r="AO44" s="412"/>
      <c r="AX44" s="415"/>
      <c r="AY44" s="415"/>
      <c r="AZ44" s="415"/>
      <c r="BA44" s="415"/>
      <c r="BB44" s="415"/>
      <c r="BC44" s="414"/>
      <c r="BG44" s="548"/>
    </row>
    <row r="45" spans="1:59" s="413" customFormat="1" x14ac:dyDescent="0.55000000000000004">
      <c r="A45" s="412"/>
      <c r="B45" s="181"/>
      <c r="C45" s="181"/>
      <c r="D45" s="181"/>
      <c r="E45" s="181"/>
      <c r="F45" s="547"/>
      <c r="G45" s="547"/>
      <c r="H45" s="547"/>
      <c r="I45" s="547"/>
      <c r="N45" s="412"/>
      <c r="O45" s="412"/>
      <c r="P45" s="412"/>
      <c r="Q45" s="412"/>
      <c r="Z45" s="412"/>
      <c r="AA45" s="412"/>
      <c r="AB45" s="412"/>
      <c r="AC45" s="412"/>
      <c r="AL45" s="412"/>
      <c r="AM45" s="412"/>
      <c r="AN45" s="412"/>
      <c r="AO45" s="412"/>
      <c r="AX45" s="415"/>
      <c r="AY45" s="415"/>
      <c r="AZ45" s="415"/>
      <c r="BA45" s="415"/>
      <c r="BB45" s="415"/>
      <c r="BC45" s="414"/>
      <c r="BG45" s="548"/>
    </row>
  </sheetData>
  <mergeCells count="45">
    <mergeCell ref="A1:BC1"/>
    <mergeCell ref="A2:BC2"/>
    <mergeCell ref="A3:BC3"/>
    <mergeCell ref="AX4:BC4"/>
    <mergeCell ref="BB5:BB6"/>
    <mergeCell ref="BC5:BC6"/>
    <mergeCell ref="AY5:BA5"/>
    <mergeCell ref="AD5:AD6"/>
    <mergeCell ref="AE5:AG5"/>
    <mergeCell ref="AH5:AH6"/>
    <mergeCell ref="AI5:AK5"/>
    <mergeCell ref="AL5:AL6"/>
    <mergeCell ref="AM5:AO5"/>
    <mergeCell ref="AP5:AP6"/>
    <mergeCell ref="AQ5:AS5"/>
    <mergeCell ref="AT5:AT6"/>
    <mergeCell ref="AA5:AC5"/>
    <mergeCell ref="AU5:AW5"/>
    <mergeCell ref="AX5:AX6"/>
    <mergeCell ref="AP4:AS4"/>
    <mergeCell ref="R5:R6"/>
    <mergeCell ref="S5:U5"/>
    <mergeCell ref="V5:V6"/>
    <mergeCell ref="W5:Y5"/>
    <mergeCell ref="Z5:Z6"/>
    <mergeCell ref="AT4:AW4"/>
    <mergeCell ref="Z4:AC4"/>
    <mergeCell ref="AD4:AG4"/>
    <mergeCell ref="AH4:AK4"/>
    <mergeCell ref="AL4:AO4"/>
    <mergeCell ref="R4:U4"/>
    <mergeCell ref="V4:Y4"/>
    <mergeCell ref="A4:A6"/>
    <mergeCell ref="B4:E4"/>
    <mergeCell ref="F4:I4"/>
    <mergeCell ref="J4:M4"/>
    <mergeCell ref="N4:Q4"/>
    <mergeCell ref="B5:B6"/>
    <mergeCell ref="C5:E5"/>
    <mergeCell ref="F5:F6"/>
    <mergeCell ref="G5:I5"/>
    <mergeCell ref="J5:J6"/>
    <mergeCell ref="K5:M5"/>
    <mergeCell ref="N5:N6"/>
    <mergeCell ref="O5:Q5"/>
  </mergeCells>
  <pageMargins left="0.7" right="0.7" top="0.75" bottom="0.75" header="0.3" footer="0.3"/>
  <pageSetup paperSize="9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394"/>
  <sheetViews>
    <sheetView zoomScale="80" zoomScaleNormal="80" workbookViewId="0">
      <pane xSplit="5" ySplit="1" topLeftCell="J2" activePane="bottomRight" state="frozen"/>
      <selection pane="topRight" activeCell="F1" sqref="F1"/>
      <selection pane="bottomLeft" activeCell="A9" sqref="A9"/>
      <selection pane="bottomRight" activeCell="J14" sqref="J14"/>
    </sheetView>
  </sheetViews>
  <sheetFormatPr defaultRowHeight="16.5" x14ac:dyDescent="0.35"/>
  <cols>
    <col min="1" max="1" width="2.375" style="183" customWidth="1"/>
    <col min="2" max="2" width="8.625" style="183" customWidth="1"/>
    <col min="3" max="3" width="17.75" style="183" bestFit="1" customWidth="1"/>
    <col min="4" max="4" width="55.625" style="182" customWidth="1"/>
    <col min="5" max="5" width="14.25" style="410" customWidth="1"/>
    <col min="6" max="6" width="3.875" style="410" customWidth="1"/>
    <col min="7" max="7" width="11.5" style="410" customWidth="1"/>
    <col min="8" max="8" width="12.75" style="410" customWidth="1"/>
    <col min="9" max="9" width="4.5" style="508" customWidth="1"/>
    <col min="10" max="10" width="13.625" style="410" customWidth="1"/>
    <col min="11" max="11" width="4.5" style="508" customWidth="1"/>
    <col min="12" max="12" width="13.625" style="410" customWidth="1"/>
    <col min="13" max="13" width="4.5" style="508" customWidth="1"/>
    <col min="14" max="14" width="13.625" style="410" customWidth="1"/>
    <col min="15" max="15" width="4.5" style="508" customWidth="1"/>
    <col min="16" max="16" width="13.625" style="410" customWidth="1"/>
    <col min="17" max="17" width="4.5" style="508" customWidth="1"/>
    <col min="18" max="19" width="13.625" style="410" customWidth="1"/>
    <col min="20" max="20" width="14.125" style="410" bestFit="1" customWidth="1"/>
    <col min="21" max="21" width="2.625" style="183" customWidth="1"/>
    <col min="22" max="22" width="10" style="183" bestFit="1" customWidth="1"/>
    <col min="23" max="23" width="5.125" style="183" bestFit="1" customWidth="1"/>
    <col min="24" max="56" width="3.875" style="183" customWidth="1"/>
    <col min="57" max="256" width="9" style="183"/>
    <col min="257" max="257" width="2.375" style="183" customWidth="1"/>
    <col min="258" max="258" width="8.625" style="183" customWidth="1"/>
    <col min="259" max="259" width="17.75" style="183" bestFit="1" customWidth="1"/>
    <col min="260" max="260" width="55.625" style="183" customWidth="1"/>
    <col min="261" max="261" width="14.25" style="183" customWidth="1"/>
    <col min="262" max="262" width="3.875" style="183" customWidth="1"/>
    <col min="263" max="263" width="11.5" style="183" customWidth="1"/>
    <col min="264" max="264" width="12.75" style="183" customWidth="1"/>
    <col min="265" max="265" width="4.5" style="183" customWidth="1"/>
    <col min="266" max="266" width="13.625" style="183" customWidth="1"/>
    <col min="267" max="267" width="4.5" style="183" customWidth="1"/>
    <col min="268" max="268" width="13.625" style="183" customWidth="1"/>
    <col min="269" max="269" width="4.5" style="183" customWidth="1"/>
    <col min="270" max="270" width="13.625" style="183" customWidth="1"/>
    <col min="271" max="271" width="4.5" style="183" customWidth="1"/>
    <col min="272" max="272" width="13.625" style="183" customWidth="1"/>
    <col min="273" max="273" width="4.5" style="183" customWidth="1"/>
    <col min="274" max="275" width="13.625" style="183" customWidth="1"/>
    <col min="276" max="276" width="14.125" style="183" bestFit="1" customWidth="1"/>
    <col min="277" max="277" width="2.625" style="183" customWidth="1"/>
    <col min="278" max="278" width="10" style="183" bestFit="1" customWidth="1"/>
    <col min="279" max="279" width="5.125" style="183" bestFit="1" customWidth="1"/>
    <col min="280" max="312" width="3.875" style="183" customWidth="1"/>
    <col min="313" max="512" width="9" style="183"/>
    <col min="513" max="513" width="2.375" style="183" customWidth="1"/>
    <col min="514" max="514" width="8.625" style="183" customWidth="1"/>
    <col min="515" max="515" width="17.75" style="183" bestFit="1" customWidth="1"/>
    <col min="516" max="516" width="55.625" style="183" customWidth="1"/>
    <col min="517" max="517" width="14.25" style="183" customWidth="1"/>
    <col min="518" max="518" width="3.875" style="183" customWidth="1"/>
    <col min="519" max="519" width="11.5" style="183" customWidth="1"/>
    <col min="520" max="520" width="12.75" style="183" customWidth="1"/>
    <col min="521" max="521" width="4.5" style="183" customWidth="1"/>
    <col min="522" max="522" width="13.625" style="183" customWidth="1"/>
    <col min="523" max="523" width="4.5" style="183" customWidth="1"/>
    <col min="524" max="524" width="13.625" style="183" customWidth="1"/>
    <col min="525" max="525" width="4.5" style="183" customWidth="1"/>
    <col min="526" max="526" width="13.625" style="183" customWidth="1"/>
    <col min="527" max="527" width="4.5" style="183" customWidth="1"/>
    <col min="528" max="528" width="13.625" style="183" customWidth="1"/>
    <col min="529" max="529" width="4.5" style="183" customWidth="1"/>
    <col min="530" max="531" width="13.625" style="183" customWidth="1"/>
    <col min="532" max="532" width="14.125" style="183" bestFit="1" customWidth="1"/>
    <col min="533" max="533" width="2.625" style="183" customWidth="1"/>
    <col min="534" max="534" width="10" style="183" bestFit="1" customWidth="1"/>
    <col min="535" max="535" width="5.125" style="183" bestFit="1" customWidth="1"/>
    <col min="536" max="568" width="3.875" style="183" customWidth="1"/>
    <col min="569" max="768" width="9" style="183"/>
    <col min="769" max="769" width="2.375" style="183" customWidth="1"/>
    <col min="770" max="770" width="8.625" style="183" customWidth="1"/>
    <col min="771" max="771" width="17.75" style="183" bestFit="1" customWidth="1"/>
    <col min="772" max="772" width="55.625" style="183" customWidth="1"/>
    <col min="773" max="773" width="14.25" style="183" customWidth="1"/>
    <col min="774" max="774" width="3.875" style="183" customWidth="1"/>
    <col min="775" max="775" width="11.5" style="183" customWidth="1"/>
    <col min="776" max="776" width="12.75" style="183" customWidth="1"/>
    <col min="777" max="777" width="4.5" style="183" customWidth="1"/>
    <col min="778" max="778" width="13.625" style="183" customWidth="1"/>
    <col min="779" max="779" width="4.5" style="183" customWidth="1"/>
    <col min="780" max="780" width="13.625" style="183" customWidth="1"/>
    <col min="781" max="781" width="4.5" style="183" customWidth="1"/>
    <col min="782" max="782" width="13.625" style="183" customWidth="1"/>
    <col min="783" max="783" width="4.5" style="183" customWidth="1"/>
    <col min="784" max="784" width="13.625" style="183" customWidth="1"/>
    <col min="785" max="785" width="4.5" style="183" customWidth="1"/>
    <col min="786" max="787" width="13.625" style="183" customWidth="1"/>
    <col min="788" max="788" width="14.125" style="183" bestFit="1" customWidth="1"/>
    <col min="789" max="789" width="2.625" style="183" customWidth="1"/>
    <col min="790" max="790" width="10" style="183" bestFit="1" customWidth="1"/>
    <col min="791" max="791" width="5.125" style="183" bestFit="1" customWidth="1"/>
    <col min="792" max="824" width="3.875" style="183" customWidth="1"/>
    <col min="825" max="1024" width="9" style="183"/>
    <col min="1025" max="1025" width="2.375" style="183" customWidth="1"/>
    <col min="1026" max="1026" width="8.625" style="183" customWidth="1"/>
    <col min="1027" max="1027" width="17.75" style="183" bestFit="1" customWidth="1"/>
    <col min="1028" max="1028" width="55.625" style="183" customWidth="1"/>
    <col min="1029" max="1029" width="14.25" style="183" customWidth="1"/>
    <col min="1030" max="1030" width="3.875" style="183" customWidth="1"/>
    <col min="1031" max="1031" width="11.5" style="183" customWidth="1"/>
    <col min="1032" max="1032" width="12.75" style="183" customWidth="1"/>
    <col min="1033" max="1033" width="4.5" style="183" customWidth="1"/>
    <col min="1034" max="1034" width="13.625" style="183" customWidth="1"/>
    <col min="1035" max="1035" width="4.5" style="183" customWidth="1"/>
    <col min="1036" max="1036" width="13.625" style="183" customWidth="1"/>
    <col min="1037" max="1037" width="4.5" style="183" customWidth="1"/>
    <col min="1038" max="1038" width="13.625" style="183" customWidth="1"/>
    <col min="1039" max="1039" width="4.5" style="183" customWidth="1"/>
    <col min="1040" max="1040" width="13.625" style="183" customWidth="1"/>
    <col min="1041" max="1041" width="4.5" style="183" customWidth="1"/>
    <col min="1042" max="1043" width="13.625" style="183" customWidth="1"/>
    <col min="1044" max="1044" width="14.125" style="183" bestFit="1" customWidth="1"/>
    <col min="1045" max="1045" width="2.625" style="183" customWidth="1"/>
    <col min="1046" max="1046" width="10" style="183" bestFit="1" customWidth="1"/>
    <col min="1047" max="1047" width="5.125" style="183" bestFit="1" customWidth="1"/>
    <col min="1048" max="1080" width="3.875" style="183" customWidth="1"/>
    <col min="1081" max="1280" width="9" style="183"/>
    <col min="1281" max="1281" width="2.375" style="183" customWidth="1"/>
    <col min="1282" max="1282" width="8.625" style="183" customWidth="1"/>
    <col min="1283" max="1283" width="17.75" style="183" bestFit="1" customWidth="1"/>
    <col min="1284" max="1284" width="55.625" style="183" customWidth="1"/>
    <col min="1285" max="1285" width="14.25" style="183" customWidth="1"/>
    <col min="1286" max="1286" width="3.875" style="183" customWidth="1"/>
    <col min="1287" max="1287" width="11.5" style="183" customWidth="1"/>
    <col min="1288" max="1288" width="12.75" style="183" customWidth="1"/>
    <col min="1289" max="1289" width="4.5" style="183" customWidth="1"/>
    <col min="1290" max="1290" width="13.625" style="183" customWidth="1"/>
    <col min="1291" max="1291" width="4.5" style="183" customWidth="1"/>
    <col min="1292" max="1292" width="13.625" style="183" customWidth="1"/>
    <col min="1293" max="1293" width="4.5" style="183" customWidth="1"/>
    <col min="1294" max="1294" width="13.625" style="183" customWidth="1"/>
    <col min="1295" max="1295" width="4.5" style="183" customWidth="1"/>
    <col min="1296" max="1296" width="13.625" style="183" customWidth="1"/>
    <col min="1297" max="1297" width="4.5" style="183" customWidth="1"/>
    <col min="1298" max="1299" width="13.625" style="183" customWidth="1"/>
    <col min="1300" max="1300" width="14.125" style="183" bestFit="1" customWidth="1"/>
    <col min="1301" max="1301" width="2.625" style="183" customWidth="1"/>
    <col min="1302" max="1302" width="10" style="183" bestFit="1" customWidth="1"/>
    <col min="1303" max="1303" width="5.125" style="183" bestFit="1" customWidth="1"/>
    <col min="1304" max="1336" width="3.875" style="183" customWidth="1"/>
    <col min="1337" max="1536" width="9" style="183"/>
    <col min="1537" max="1537" width="2.375" style="183" customWidth="1"/>
    <col min="1538" max="1538" width="8.625" style="183" customWidth="1"/>
    <col min="1539" max="1539" width="17.75" style="183" bestFit="1" customWidth="1"/>
    <col min="1540" max="1540" width="55.625" style="183" customWidth="1"/>
    <col min="1541" max="1541" width="14.25" style="183" customWidth="1"/>
    <col min="1542" max="1542" width="3.875" style="183" customWidth="1"/>
    <col min="1543" max="1543" width="11.5" style="183" customWidth="1"/>
    <col min="1544" max="1544" width="12.75" style="183" customWidth="1"/>
    <col min="1545" max="1545" width="4.5" style="183" customWidth="1"/>
    <col min="1546" max="1546" width="13.625" style="183" customWidth="1"/>
    <col min="1547" max="1547" width="4.5" style="183" customWidth="1"/>
    <col min="1548" max="1548" width="13.625" style="183" customWidth="1"/>
    <col min="1549" max="1549" width="4.5" style="183" customWidth="1"/>
    <col min="1550" max="1550" width="13.625" style="183" customWidth="1"/>
    <col min="1551" max="1551" width="4.5" style="183" customWidth="1"/>
    <col min="1552" max="1552" width="13.625" style="183" customWidth="1"/>
    <col min="1553" max="1553" width="4.5" style="183" customWidth="1"/>
    <col min="1554" max="1555" width="13.625" style="183" customWidth="1"/>
    <col min="1556" max="1556" width="14.125" style="183" bestFit="1" customWidth="1"/>
    <col min="1557" max="1557" width="2.625" style="183" customWidth="1"/>
    <col min="1558" max="1558" width="10" style="183" bestFit="1" customWidth="1"/>
    <col min="1559" max="1559" width="5.125" style="183" bestFit="1" customWidth="1"/>
    <col min="1560" max="1592" width="3.875" style="183" customWidth="1"/>
    <col min="1593" max="1792" width="9" style="183"/>
    <col min="1793" max="1793" width="2.375" style="183" customWidth="1"/>
    <col min="1794" max="1794" width="8.625" style="183" customWidth="1"/>
    <col min="1795" max="1795" width="17.75" style="183" bestFit="1" customWidth="1"/>
    <col min="1796" max="1796" width="55.625" style="183" customWidth="1"/>
    <col min="1797" max="1797" width="14.25" style="183" customWidth="1"/>
    <col min="1798" max="1798" width="3.875" style="183" customWidth="1"/>
    <col min="1799" max="1799" width="11.5" style="183" customWidth="1"/>
    <col min="1800" max="1800" width="12.75" style="183" customWidth="1"/>
    <col min="1801" max="1801" width="4.5" style="183" customWidth="1"/>
    <col min="1802" max="1802" width="13.625" style="183" customWidth="1"/>
    <col min="1803" max="1803" width="4.5" style="183" customWidth="1"/>
    <col min="1804" max="1804" width="13.625" style="183" customWidth="1"/>
    <col min="1805" max="1805" width="4.5" style="183" customWidth="1"/>
    <col min="1806" max="1806" width="13.625" style="183" customWidth="1"/>
    <col min="1807" max="1807" width="4.5" style="183" customWidth="1"/>
    <col min="1808" max="1808" width="13.625" style="183" customWidth="1"/>
    <col min="1809" max="1809" width="4.5" style="183" customWidth="1"/>
    <col min="1810" max="1811" width="13.625" style="183" customWidth="1"/>
    <col min="1812" max="1812" width="14.125" style="183" bestFit="1" customWidth="1"/>
    <col min="1813" max="1813" width="2.625" style="183" customWidth="1"/>
    <col min="1814" max="1814" width="10" style="183" bestFit="1" customWidth="1"/>
    <col min="1815" max="1815" width="5.125" style="183" bestFit="1" customWidth="1"/>
    <col min="1816" max="1848" width="3.875" style="183" customWidth="1"/>
    <col min="1849" max="2048" width="9" style="183"/>
    <col min="2049" max="2049" width="2.375" style="183" customWidth="1"/>
    <col min="2050" max="2050" width="8.625" style="183" customWidth="1"/>
    <col min="2051" max="2051" width="17.75" style="183" bestFit="1" customWidth="1"/>
    <col min="2052" max="2052" width="55.625" style="183" customWidth="1"/>
    <col min="2053" max="2053" width="14.25" style="183" customWidth="1"/>
    <col min="2054" max="2054" width="3.875" style="183" customWidth="1"/>
    <col min="2055" max="2055" width="11.5" style="183" customWidth="1"/>
    <col min="2056" max="2056" width="12.75" style="183" customWidth="1"/>
    <col min="2057" max="2057" width="4.5" style="183" customWidth="1"/>
    <col min="2058" max="2058" width="13.625" style="183" customWidth="1"/>
    <col min="2059" max="2059" width="4.5" style="183" customWidth="1"/>
    <col min="2060" max="2060" width="13.625" style="183" customWidth="1"/>
    <col min="2061" max="2061" width="4.5" style="183" customWidth="1"/>
    <col min="2062" max="2062" width="13.625" style="183" customWidth="1"/>
    <col min="2063" max="2063" width="4.5" style="183" customWidth="1"/>
    <col min="2064" max="2064" width="13.625" style="183" customWidth="1"/>
    <col min="2065" max="2065" width="4.5" style="183" customWidth="1"/>
    <col min="2066" max="2067" width="13.625" style="183" customWidth="1"/>
    <col min="2068" max="2068" width="14.125" style="183" bestFit="1" customWidth="1"/>
    <col min="2069" max="2069" width="2.625" style="183" customWidth="1"/>
    <col min="2070" max="2070" width="10" style="183" bestFit="1" customWidth="1"/>
    <col min="2071" max="2071" width="5.125" style="183" bestFit="1" customWidth="1"/>
    <col min="2072" max="2104" width="3.875" style="183" customWidth="1"/>
    <col min="2105" max="2304" width="9" style="183"/>
    <col min="2305" max="2305" width="2.375" style="183" customWidth="1"/>
    <col min="2306" max="2306" width="8.625" style="183" customWidth="1"/>
    <col min="2307" max="2307" width="17.75" style="183" bestFit="1" customWidth="1"/>
    <col min="2308" max="2308" width="55.625" style="183" customWidth="1"/>
    <col min="2309" max="2309" width="14.25" style="183" customWidth="1"/>
    <col min="2310" max="2310" width="3.875" style="183" customWidth="1"/>
    <col min="2311" max="2311" width="11.5" style="183" customWidth="1"/>
    <col min="2312" max="2312" width="12.75" style="183" customWidth="1"/>
    <col min="2313" max="2313" width="4.5" style="183" customWidth="1"/>
    <col min="2314" max="2314" width="13.625" style="183" customWidth="1"/>
    <col min="2315" max="2315" width="4.5" style="183" customWidth="1"/>
    <col min="2316" max="2316" width="13.625" style="183" customWidth="1"/>
    <col min="2317" max="2317" width="4.5" style="183" customWidth="1"/>
    <col min="2318" max="2318" width="13.625" style="183" customWidth="1"/>
    <col min="2319" max="2319" width="4.5" style="183" customWidth="1"/>
    <col min="2320" max="2320" width="13.625" style="183" customWidth="1"/>
    <col min="2321" max="2321" width="4.5" style="183" customWidth="1"/>
    <col min="2322" max="2323" width="13.625" style="183" customWidth="1"/>
    <col min="2324" max="2324" width="14.125" style="183" bestFit="1" customWidth="1"/>
    <col min="2325" max="2325" width="2.625" style="183" customWidth="1"/>
    <col min="2326" max="2326" width="10" style="183" bestFit="1" customWidth="1"/>
    <col min="2327" max="2327" width="5.125" style="183" bestFit="1" customWidth="1"/>
    <col min="2328" max="2360" width="3.875" style="183" customWidth="1"/>
    <col min="2361" max="2560" width="9" style="183"/>
    <col min="2561" max="2561" width="2.375" style="183" customWidth="1"/>
    <col min="2562" max="2562" width="8.625" style="183" customWidth="1"/>
    <col min="2563" max="2563" width="17.75" style="183" bestFit="1" customWidth="1"/>
    <col min="2564" max="2564" width="55.625" style="183" customWidth="1"/>
    <col min="2565" max="2565" width="14.25" style="183" customWidth="1"/>
    <col min="2566" max="2566" width="3.875" style="183" customWidth="1"/>
    <col min="2567" max="2567" width="11.5" style="183" customWidth="1"/>
    <col min="2568" max="2568" width="12.75" style="183" customWidth="1"/>
    <col min="2569" max="2569" width="4.5" style="183" customWidth="1"/>
    <col min="2570" max="2570" width="13.625" style="183" customWidth="1"/>
    <col min="2571" max="2571" width="4.5" style="183" customWidth="1"/>
    <col min="2572" max="2572" width="13.625" style="183" customWidth="1"/>
    <col min="2573" max="2573" width="4.5" style="183" customWidth="1"/>
    <col min="2574" max="2574" width="13.625" style="183" customWidth="1"/>
    <col min="2575" max="2575" width="4.5" style="183" customWidth="1"/>
    <col min="2576" max="2576" width="13.625" style="183" customWidth="1"/>
    <col min="2577" max="2577" width="4.5" style="183" customWidth="1"/>
    <col min="2578" max="2579" width="13.625" style="183" customWidth="1"/>
    <col min="2580" max="2580" width="14.125" style="183" bestFit="1" customWidth="1"/>
    <col min="2581" max="2581" width="2.625" style="183" customWidth="1"/>
    <col min="2582" max="2582" width="10" style="183" bestFit="1" customWidth="1"/>
    <col min="2583" max="2583" width="5.125" style="183" bestFit="1" customWidth="1"/>
    <col min="2584" max="2616" width="3.875" style="183" customWidth="1"/>
    <col min="2617" max="2816" width="9" style="183"/>
    <col min="2817" max="2817" width="2.375" style="183" customWidth="1"/>
    <col min="2818" max="2818" width="8.625" style="183" customWidth="1"/>
    <col min="2819" max="2819" width="17.75" style="183" bestFit="1" customWidth="1"/>
    <col min="2820" max="2820" width="55.625" style="183" customWidth="1"/>
    <col min="2821" max="2821" width="14.25" style="183" customWidth="1"/>
    <col min="2822" max="2822" width="3.875" style="183" customWidth="1"/>
    <col min="2823" max="2823" width="11.5" style="183" customWidth="1"/>
    <col min="2824" max="2824" width="12.75" style="183" customWidth="1"/>
    <col min="2825" max="2825" width="4.5" style="183" customWidth="1"/>
    <col min="2826" max="2826" width="13.625" style="183" customWidth="1"/>
    <col min="2827" max="2827" width="4.5" style="183" customWidth="1"/>
    <col min="2828" max="2828" width="13.625" style="183" customWidth="1"/>
    <col min="2829" max="2829" width="4.5" style="183" customWidth="1"/>
    <col min="2830" max="2830" width="13.625" style="183" customWidth="1"/>
    <col min="2831" max="2831" width="4.5" style="183" customWidth="1"/>
    <col min="2832" max="2832" width="13.625" style="183" customWidth="1"/>
    <col min="2833" max="2833" width="4.5" style="183" customWidth="1"/>
    <col min="2834" max="2835" width="13.625" style="183" customWidth="1"/>
    <col min="2836" max="2836" width="14.125" style="183" bestFit="1" customWidth="1"/>
    <col min="2837" max="2837" width="2.625" style="183" customWidth="1"/>
    <col min="2838" max="2838" width="10" style="183" bestFit="1" customWidth="1"/>
    <col min="2839" max="2839" width="5.125" style="183" bestFit="1" customWidth="1"/>
    <col min="2840" max="2872" width="3.875" style="183" customWidth="1"/>
    <col min="2873" max="3072" width="9" style="183"/>
    <col min="3073" max="3073" width="2.375" style="183" customWidth="1"/>
    <col min="3074" max="3074" width="8.625" style="183" customWidth="1"/>
    <col min="3075" max="3075" width="17.75" style="183" bestFit="1" customWidth="1"/>
    <col min="3076" max="3076" width="55.625" style="183" customWidth="1"/>
    <col min="3077" max="3077" width="14.25" style="183" customWidth="1"/>
    <col min="3078" max="3078" width="3.875" style="183" customWidth="1"/>
    <col min="3079" max="3079" width="11.5" style="183" customWidth="1"/>
    <col min="3080" max="3080" width="12.75" style="183" customWidth="1"/>
    <col min="3081" max="3081" width="4.5" style="183" customWidth="1"/>
    <col min="3082" max="3082" width="13.625" style="183" customWidth="1"/>
    <col min="3083" max="3083" width="4.5" style="183" customWidth="1"/>
    <col min="3084" max="3084" width="13.625" style="183" customWidth="1"/>
    <col min="3085" max="3085" width="4.5" style="183" customWidth="1"/>
    <col min="3086" max="3086" width="13.625" style="183" customWidth="1"/>
    <col min="3087" max="3087" width="4.5" style="183" customWidth="1"/>
    <col min="3088" max="3088" width="13.625" style="183" customWidth="1"/>
    <col min="3089" max="3089" width="4.5" style="183" customWidth="1"/>
    <col min="3090" max="3091" width="13.625" style="183" customWidth="1"/>
    <col min="3092" max="3092" width="14.125" style="183" bestFit="1" customWidth="1"/>
    <col min="3093" max="3093" width="2.625" style="183" customWidth="1"/>
    <col min="3094" max="3094" width="10" style="183" bestFit="1" customWidth="1"/>
    <col min="3095" max="3095" width="5.125" style="183" bestFit="1" customWidth="1"/>
    <col min="3096" max="3128" width="3.875" style="183" customWidth="1"/>
    <col min="3129" max="3328" width="9" style="183"/>
    <col min="3329" max="3329" width="2.375" style="183" customWidth="1"/>
    <col min="3330" max="3330" width="8.625" style="183" customWidth="1"/>
    <col min="3331" max="3331" width="17.75" style="183" bestFit="1" customWidth="1"/>
    <col min="3332" max="3332" width="55.625" style="183" customWidth="1"/>
    <col min="3333" max="3333" width="14.25" style="183" customWidth="1"/>
    <col min="3334" max="3334" width="3.875" style="183" customWidth="1"/>
    <col min="3335" max="3335" width="11.5" style="183" customWidth="1"/>
    <col min="3336" max="3336" width="12.75" style="183" customWidth="1"/>
    <col min="3337" max="3337" width="4.5" style="183" customWidth="1"/>
    <col min="3338" max="3338" width="13.625" style="183" customWidth="1"/>
    <col min="3339" max="3339" width="4.5" style="183" customWidth="1"/>
    <col min="3340" max="3340" width="13.625" style="183" customWidth="1"/>
    <col min="3341" max="3341" width="4.5" style="183" customWidth="1"/>
    <col min="3342" max="3342" width="13.625" style="183" customWidth="1"/>
    <col min="3343" max="3343" width="4.5" style="183" customWidth="1"/>
    <col min="3344" max="3344" width="13.625" style="183" customWidth="1"/>
    <col min="3345" max="3345" width="4.5" style="183" customWidth="1"/>
    <col min="3346" max="3347" width="13.625" style="183" customWidth="1"/>
    <col min="3348" max="3348" width="14.125" style="183" bestFit="1" customWidth="1"/>
    <col min="3349" max="3349" width="2.625" style="183" customWidth="1"/>
    <col min="3350" max="3350" width="10" style="183" bestFit="1" customWidth="1"/>
    <col min="3351" max="3351" width="5.125" style="183" bestFit="1" customWidth="1"/>
    <col min="3352" max="3384" width="3.875" style="183" customWidth="1"/>
    <col min="3385" max="3584" width="9" style="183"/>
    <col min="3585" max="3585" width="2.375" style="183" customWidth="1"/>
    <col min="3586" max="3586" width="8.625" style="183" customWidth="1"/>
    <col min="3587" max="3587" width="17.75" style="183" bestFit="1" customWidth="1"/>
    <col min="3588" max="3588" width="55.625" style="183" customWidth="1"/>
    <col min="3589" max="3589" width="14.25" style="183" customWidth="1"/>
    <col min="3590" max="3590" width="3.875" style="183" customWidth="1"/>
    <col min="3591" max="3591" width="11.5" style="183" customWidth="1"/>
    <col min="3592" max="3592" width="12.75" style="183" customWidth="1"/>
    <col min="3593" max="3593" width="4.5" style="183" customWidth="1"/>
    <col min="3594" max="3594" width="13.625" style="183" customWidth="1"/>
    <col min="3595" max="3595" width="4.5" style="183" customWidth="1"/>
    <col min="3596" max="3596" width="13.625" style="183" customWidth="1"/>
    <col min="3597" max="3597" width="4.5" style="183" customWidth="1"/>
    <col min="3598" max="3598" width="13.625" style="183" customWidth="1"/>
    <col min="3599" max="3599" width="4.5" style="183" customWidth="1"/>
    <col min="3600" max="3600" width="13.625" style="183" customWidth="1"/>
    <col min="3601" max="3601" width="4.5" style="183" customWidth="1"/>
    <col min="3602" max="3603" width="13.625" style="183" customWidth="1"/>
    <col min="3604" max="3604" width="14.125" style="183" bestFit="1" customWidth="1"/>
    <col min="3605" max="3605" width="2.625" style="183" customWidth="1"/>
    <col min="3606" max="3606" width="10" style="183" bestFit="1" customWidth="1"/>
    <col min="3607" max="3607" width="5.125" style="183" bestFit="1" customWidth="1"/>
    <col min="3608" max="3640" width="3.875" style="183" customWidth="1"/>
    <col min="3641" max="3840" width="9" style="183"/>
    <col min="3841" max="3841" width="2.375" style="183" customWidth="1"/>
    <col min="3842" max="3842" width="8.625" style="183" customWidth="1"/>
    <col min="3843" max="3843" width="17.75" style="183" bestFit="1" customWidth="1"/>
    <col min="3844" max="3844" width="55.625" style="183" customWidth="1"/>
    <col min="3845" max="3845" width="14.25" style="183" customWidth="1"/>
    <col min="3846" max="3846" width="3.875" style="183" customWidth="1"/>
    <col min="3847" max="3847" width="11.5" style="183" customWidth="1"/>
    <col min="3848" max="3848" width="12.75" style="183" customWidth="1"/>
    <col min="3849" max="3849" width="4.5" style="183" customWidth="1"/>
    <col min="3850" max="3850" width="13.625" style="183" customWidth="1"/>
    <col min="3851" max="3851" width="4.5" style="183" customWidth="1"/>
    <col min="3852" max="3852" width="13.625" style="183" customWidth="1"/>
    <col min="3853" max="3853" width="4.5" style="183" customWidth="1"/>
    <col min="3854" max="3854" width="13.625" style="183" customWidth="1"/>
    <col min="3855" max="3855" width="4.5" style="183" customWidth="1"/>
    <col min="3856" max="3856" width="13.625" style="183" customWidth="1"/>
    <col min="3857" max="3857" width="4.5" style="183" customWidth="1"/>
    <col min="3858" max="3859" width="13.625" style="183" customWidth="1"/>
    <col min="3860" max="3860" width="14.125" style="183" bestFit="1" customWidth="1"/>
    <col min="3861" max="3861" width="2.625" style="183" customWidth="1"/>
    <col min="3862" max="3862" width="10" style="183" bestFit="1" customWidth="1"/>
    <col min="3863" max="3863" width="5.125" style="183" bestFit="1" customWidth="1"/>
    <col min="3864" max="3896" width="3.875" style="183" customWidth="1"/>
    <col min="3897" max="4096" width="9" style="183"/>
    <col min="4097" max="4097" width="2.375" style="183" customWidth="1"/>
    <col min="4098" max="4098" width="8.625" style="183" customWidth="1"/>
    <col min="4099" max="4099" width="17.75" style="183" bestFit="1" customWidth="1"/>
    <col min="4100" max="4100" width="55.625" style="183" customWidth="1"/>
    <col min="4101" max="4101" width="14.25" style="183" customWidth="1"/>
    <col min="4102" max="4102" width="3.875" style="183" customWidth="1"/>
    <col min="4103" max="4103" width="11.5" style="183" customWidth="1"/>
    <col min="4104" max="4104" width="12.75" style="183" customWidth="1"/>
    <col min="4105" max="4105" width="4.5" style="183" customWidth="1"/>
    <col min="4106" max="4106" width="13.625" style="183" customWidth="1"/>
    <col min="4107" max="4107" width="4.5" style="183" customWidth="1"/>
    <col min="4108" max="4108" width="13.625" style="183" customWidth="1"/>
    <col min="4109" max="4109" width="4.5" style="183" customWidth="1"/>
    <col min="4110" max="4110" width="13.625" style="183" customWidth="1"/>
    <col min="4111" max="4111" width="4.5" style="183" customWidth="1"/>
    <col min="4112" max="4112" width="13.625" style="183" customWidth="1"/>
    <col min="4113" max="4113" width="4.5" style="183" customWidth="1"/>
    <col min="4114" max="4115" width="13.625" style="183" customWidth="1"/>
    <col min="4116" max="4116" width="14.125" style="183" bestFit="1" customWidth="1"/>
    <col min="4117" max="4117" width="2.625" style="183" customWidth="1"/>
    <col min="4118" max="4118" width="10" style="183" bestFit="1" customWidth="1"/>
    <col min="4119" max="4119" width="5.125" style="183" bestFit="1" customWidth="1"/>
    <col min="4120" max="4152" width="3.875" style="183" customWidth="1"/>
    <col min="4153" max="4352" width="9" style="183"/>
    <col min="4353" max="4353" width="2.375" style="183" customWidth="1"/>
    <col min="4354" max="4354" width="8.625" style="183" customWidth="1"/>
    <col min="4355" max="4355" width="17.75" style="183" bestFit="1" customWidth="1"/>
    <col min="4356" max="4356" width="55.625" style="183" customWidth="1"/>
    <col min="4357" max="4357" width="14.25" style="183" customWidth="1"/>
    <col min="4358" max="4358" width="3.875" style="183" customWidth="1"/>
    <col min="4359" max="4359" width="11.5" style="183" customWidth="1"/>
    <col min="4360" max="4360" width="12.75" style="183" customWidth="1"/>
    <col min="4361" max="4361" width="4.5" style="183" customWidth="1"/>
    <col min="4362" max="4362" width="13.625" style="183" customWidth="1"/>
    <col min="4363" max="4363" width="4.5" style="183" customWidth="1"/>
    <col min="4364" max="4364" width="13.625" style="183" customWidth="1"/>
    <col min="4365" max="4365" width="4.5" style="183" customWidth="1"/>
    <col min="4366" max="4366" width="13.625" style="183" customWidth="1"/>
    <col min="4367" max="4367" width="4.5" style="183" customWidth="1"/>
    <col min="4368" max="4368" width="13.625" style="183" customWidth="1"/>
    <col min="4369" max="4369" width="4.5" style="183" customWidth="1"/>
    <col min="4370" max="4371" width="13.625" style="183" customWidth="1"/>
    <col min="4372" max="4372" width="14.125" style="183" bestFit="1" customWidth="1"/>
    <col min="4373" max="4373" width="2.625" style="183" customWidth="1"/>
    <col min="4374" max="4374" width="10" style="183" bestFit="1" customWidth="1"/>
    <col min="4375" max="4375" width="5.125" style="183" bestFit="1" customWidth="1"/>
    <col min="4376" max="4408" width="3.875" style="183" customWidth="1"/>
    <col min="4409" max="4608" width="9" style="183"/>
    <col min="4609" max="4609" width="2.375" style="183" customWidth="1"/>
    <col min="4610" max="4610" width="8.625" style="183" customWidth="1"/>
    <col min="4611" max="4611" width="17.75" style="183" bestFit="1" customWidth="1"/>
    <col min="4612" max="4612" width="55.625" style="183" customWidth="1"/>
    <col min="4613" max="4613" width="14.25" style="183" customWidth="1"/>
    <col min="4614" max="4614" width="3.875" style="183" customWidth="1"/>
    <col min="4615" max="4615" width="11.5" style="183" customWidth="1"/>
    <col min="4616" max="4616" width="12.75" style="183" customWidth="1"/>
    <col min="4617" max="4617" width="4.5" style="183" customWidth="1"/>
    <col min="4618" max="4618" width="13.625" style="183" customWidth="1"/>
    <col min="4619" max="4619" width="4.5" style="183" customWidth="1"/>
    <col min="4620" max="4620" width="13.625" style="183" customWidth="1"/>
    <col min="4621" max="4621" width="4.5" style="183" customWidth="1"/>
    <col min="4622" max="4622" width="13.625" style="183" customWidth="1"/>
    <col min="4623" max="4623" width="4.5" style="183" customWidth="1"/>
    <col min="4624" max="4624" width="13.625" style="183" customWidth="1"/>
    <col min="4625" max="4625" width="4.5" style="183" customWidth="1"/>
    <col min="4626" max="4627" width="13.625" style="183" customWidth="1"/>
    <col min="4628" max="4628" width="14.125" style="183" bestFit="1" customWidth="1"/>
    <col min="4629" max="4629" width="2.625" style="183" customWidth="1"/>
    <col min="4630" max="4630" width="10" style="183" bestFit="1" customWidth="1"/>
    <col min="4631" max="4631" width="5.125" style="183" bestFit="1" customWidth="1"/>
    <col min="4632" max="4664" width="3.875" style="183" customWidth="1"/>
    <col min="4665" max="4864" width="9" style="183"/>
    <col min="4865" max="4865" width="2.375" style="183" customWidth="1"/>
    <col min="4866" max="4866" width="8.625" style="183" customWidth="1"/>
    <col min="4867" max="4867" width="17.75" style="183" bestFit="1" customWidth="1"/>
    <col min="4868" max="4868" width="55.625" style="183" customWidth="1"/>
    <col min="4869" max="4869" width="14.25" style="183" customWidth="1"/>
    <col min="4870" max="4870" width="3.875" style="183" customWidth="1"/>
    <col min="4871" max="4871" width="11.5" style="183" customWidth="1"/>
    <col min="4872" max="4872" width="12.75" style="183" customWidth="1"/>
    <col min="4873" max="4873" width="4.5" style="183" customWidth="1"/>
    <col min="4874" max="4874" width="13.625" style="183" customWidth="1"/>
    <col min="4875" max="4875" width="4.5" style="183" customWidth="1"/>
    <col min="4876" max="4876" width="13.625" style="183" customWidth="1"/>
    <col min="4877" max="4877" width="4.5" style="183" customWidth="1"/>
    <col min="4878" max="4878" width="13.625" style="183" customWidth="1"/>
    <col min="4879" max="4879" width="4.5" style="183" customWidth="1"/>
    <col min="4880" max="4880" width="13.625" style="183" customWidth="1"/>
    <col min="4881" max="4881" width="4.5" style="183" customWidth="1"/>
    <col min="4882" max="4883" width="13.625" style="183" customWidth="1"/>
    <col min="4884" max="4884" width="14.125" style="183" bestFit="1" customWidth="1"/>
    <col min="4885" max="4885" width="2.625" style="183" customWidth="1"/>
    <col min="4886" max="4886" width="10" style="183" bestFit="1" customWidth="1"/>
    <col min="4887" max="4887" width="5.125" style="183" bestFit="1" customWidth="1"/>
    <col min="4888" max="4920" width="3.875" style="183" customWidth="1"/>
    <col min="4921" max="5120" width="9" style="183"/>
    <col min="5121" max="5121" width="2.375" style="183" customWidth="1"/>
    <col min="5122" max="5122" width="8.625" style="183" customWidth="1"/>
    <col min="5123" max="5123" width="17.75" style="183" bestFit="1" customWidth="1"/>
    <col min="5124" max="5124" width="55.625" style="183" customWidth="1"/>
    <col min="5125" max="5125" width="14.25" style="183" customWidth="1"/>
    <col min="5126" max="5126" width="3.875" style="183" customWidth="1"/>
    <col min="5127" max="5127" width="11.5" style="183" customWidth="1"/>
    <col min="5128" max="5128" width="12.75" style="183" customWidth="1"/>
    <col min="5129" max="5129" width="4.5" style="183" customWidth="1"/>
    <col min="5130" max="5130" width="13.625" style="183" customWidth="1"/>
    <col min="5131" max="5131" width="4.5" style="183" customWidth="1"/>
    <col min="5132" max="5132" width="13.625" style="183" customWidth="1"/>
    <col min="5133" max="5133" width="4.5" style="183" customWidth="1"/>
    <col min="5134" max="5134" width="13.625" style="183" customWidth="1"/>
    <col min="5135" max="5135" width="4.5" style="183" customWidth="1"/>
    <col min="5136" max="5136" width="13.625" style="183" customWidth="1"/>
    <col min="5137" max="5137" width="4.5" style="183" customWidth="1"/>
    <col min="5138" max="5139" width="13.625" style="183" customWidth="1"/>
    <col min="5140" max="5140" width="14.125" style="183" bestFit="1" customWidth="1"/>
    <col min="5141" max="5141" width="2.625" style="183" customWidth="1"/>
    <col min="5142" max="5142" width="10" style="183" bestFit="1" customWidth="1"/>
    <col min="5143" max="5143" width="5.125" style="183" bestFit="1" customWidth="1"/>
    <col min="5144" max="5176" width="3.875" style="183" customWidth="1"/>
    <col min="5177" max="5376" width="9" style="183"/>
    <col min="5377" max="5377" width="2.375" style="183" customWidth="1"/>
    <col min="5378" max="5378" width="8.625" style="183" customWidth="1"/>
    <col min="5379" max="5379" width="17.75" style="183" bestFit="1" customWidth="1"/>
    <col min="5380" max="5380" width="55.625" style="183" customWidth="1"/>
    <col min="5381" max="5381" width="14.25" style="183" customWidth="1"/>
    <col min="5382" max="5382" width="3.875" style="183" customWidth="1"/>
    <col min="5383" max="5383" width="11.5" style="183" customWidth="1"/>
    <col min="5384" max="5384" width="12.75" style="183" customWidth="1"/>
    <col min="5385" max="5385" width="4.5" style="183" customWidth="1"/>
    <col min="5386" max="5386" width="13.625" style="183" customWidth="1"/>
    <col min="5387" max="5387" width="4.5" style="183" customWidth="1"/>
    <col min="5388" max="5388" width="13.625" style="183" customWidth="1"/>
    <col min="5389" max="5389" width="4.5" style="183" customWidth="1"/>
    <col min="5390" max="5390" width="13.625" style="183" customWidth="1"/>
    <col min="5391" max="5391" width="4.5" style="183" customWidth="1"/>
    <col min="5392" max="5392" width="13.625" style="183" customWidth="1"/>
    <col min="5393" max="5393" width="4.5" style="183" customWidth="1"/>
    <col min="5394" max="5395" width="13.625" style="183" customWidth="1"/>
    <col min="5396" max="5396" width="14.125" style="183" bestFit="1" customWidth="1"/>
    <col min="5397" max="5397" width="2.625" style="183" customWidth="1"/>
    <col min="5398" max="5398" width="10" style="183" bestFit="1" customWidth="1"/>
    <col min="5399" max="5399" width="5.125" style="183" bestFit="1" customWidth="1"/>
    <col min="5400" max="5432" width="3.875" style="183" customWidth="1"/>
    <col min="5433" max="5632" width="9" style="183"/>
    <col min="5633" max="5633" width="2.375" style="183" customWidth="1"/>
    <col min="5634" max="5634" width="8.625" style="183" customWidth="1"/>
    <col min="5635" max="5635" width="17.75" style="183" bestFit="1" customWidth="1"/>
    <col min="5636" max="5636" width="55.625" style="183" customWidth="1"/>
    <col min="5637" max="5637" width="14.25" style="183" customWidth="1"/>
    <col min="5638" max="5638" width="3.875" style="183" customWidth="1"/>
    <col min="5639" max="5639" width="11.5" style="183" customWidth="1"/>
    <col min="5640" max="5640" width="12.75" style="183" customWidth="1"/>
    <col min="5641" max="5641" width="4.5" style="183" customWidth="1"/>
    <col min="5642" max="5642" width="13.625" style="183" customWidth="1"/>
    <col min="5643" max="5643" width="4.5" style="183" customWidth="1"/>
    <col min="5644" max="5644" width="13.625" style="183" customWidth="1"/>
    <col min="5645" max="5645" width="4.5" style="183" customWidth="1"/>
    <col min="5646" max="5646" width="13.625" style="183" customWidth="1"/>
    <col min="5647" max="5647" width="4.5" style="183" customWidth="1"/>
    <col min="5648" max="5648" width="13.625" style="183" customWidth="1"/>
    <col min="5649" max="5649" width="4.5" style="183" customWidth="1"/>
    <col min="5650" max="5651" width="13.625" style="183" customWidth="1"/>
    <col min="5652" max="5652" width="14.125" style="183" bestFit="1" customWidth="1"/>
    <col min="5653" max="5653" width="2.625" style="183" customWidth="1"/>
    <col min="5654" max="5654" width="10" style="183" bestFit="1" customWidth="1"/>
    <col min="5655" max="5655" width="5.125" style="183" bestFit="1" customWidth="1"/>
    <col min="5656" max="5688" width="3.875" style="183" customWidth="1"/>
    <col min="5689" max="5888" width="9" style="183"/>
    <col min="5889" max="5889" width="2.375" style="183" customWidth="1"/>
    <col min="5890" max="5890" width="8.625" style="183" customWidth="1"/>
    <col min="5891" max="5891" width="17.75" style="183" bestFit="1" customWidth="1"/>
    <col min="5892" max="5892" width="55.625" style="183" customWidth="1"/>
    <col min="5893" max="5893" width="14.25" style="183" customWidth="1"/>
    <col min="5894" max="5894" width="3.875" style="183" customWidth="1"/>
    <col min="5895" max="5895" width="11.5" style="183" customWidth="1"/>
    <col min="5896" max="5896" width="12.75" style="183" customWidth="1"/>
    <col min="5897" max="5897" width="4.5" style="183" customWidth="1"/>
    <col min="5898" max="5898" width="13.625" style="183" customWidth="1"/>
    <col min="5899" max="5899" width="4.5" style="183" customWidth="1"/>
    <col min="5900" max="5900" width="13.625" style="183" customWidth="1"/>
    <col min="5901" max="5901" width="4.5" style="183" customWidth="1"/>
    <col min="5902" max="5902" width="13.625" style="183" customWidth="1"/>
    <col min="5903" max="5903" width="4.5" style="183" customWidth="1"/>
    <col min="5904" max="5904" width="13.625" style="183" customWidth="1"/>
    <col min="5905" max="5905" width="4.5" style="183" customWidth="1"/>
    <col min="5906" max="5907" width="13.625" style="183" customWidth="1"/>
    <col min="5908" max="5908" width="14.125" style="183" bestFit="1" customWidth="1"/>
    <col min="5909" max="5909" width="2.625" style="183" customWidth="1"/>
    <col min="5910" max="5910" width="10" style="183" bestFit="1" customWidth="1"/>
    <col min="5911" max="5911" width="5.125" style="183" bestFit="1" customWidth="1"/>
    <col min="5912" max="5944" width="3.875" style="183" customWidth="1"/>
    <col min="5945" max="6144" width="9" style="183"/>
    <col min="6145" max="6145" width="2.375" style="183" customWidth="1"/>
    <col min="6146" max="6146" width="8.625" style="183" customWidth="1"/>
    <col min="6147" max="6147" width="17.75" style="183" bestFit="1" customWidth="1"/>
    <col min="6148" max="6148" width="55.625" style="183" customWidth="1"/>
    <col min="6149" max="6149" width="14.25" style="183" customWidth="1"/>
    <col min="6150" max="6150" width="3.875" style="183" customWidth="1"/>
    <col min="6151" max="6151" width="11.5" style="183" customWidth="1"/>
    <col min="6152" max="6152" width="12.75" style="183" customWidth="1"/>
    <col min="6153" max="6153" width="4.5" style="183" customWidth="1"/>
    <col min="6154" max="6154" width="13.625" style="183" customWidth="1"/>
    <col min="6155" max="6155" width="4.5" style="183" customWidth="1"/>
    <col min="6156" max="6156" width="13.625" style="183" customWidth="1"/>
    <col min="6157" max="6157" width="4.5" style="183" customWidth="1"/>
    <col min="6158" max="6158" width="13.625" style="183" customWidth="1"/>
    <col min="6159" max="6159" width="4.5" style="183" customWidth="1"/>
    <col min="6160" max="6160" width="13.625" style="183" customWidth="1"/>
    <col min="6161" max="6161" width="4.5" style="183" customWidth="1"/>
    <col min="6162" max="6163" width="13.625" style="183" customWidth="1"/>
    <col min="6164" max="6164" width="14.125" style="183" bestFit="1" customWidth="1"/>
    <col min="6165" max="6165" width="2.625" style="183" customWidth="1"/>
    <col min="6166" max="6166" width="10" style="183" bestFit="1" customWidth="1"/>
    <col min="6167" max="6167" width="5.125" style="183" bestFit="1" customWidth="1"/>
    <col min="6168" max="6200" width="3.875" style="183" customWidth="1"/>
    <col min="6201" max="6400" width="9" style="183"/>
    <col min="6401" max="6401" width="2.375" style="183" customWidth="1"/>
    <col min="6402" max="6402" width="8.625" style="183" customWidth="1"/>
    <col min="6403" max="6403" width="17.75" style="183" bestFit="1" customWidth="1"/>
    <col min="6404" max="6404" width="55.625" style="183" customWidth="1"/>
    <col min="6405" max="6405" width="14.25" style="183" customWidth="1"/>
    <col min="6406" max="6406" width="3.875" style="183" customWidth="1"/>
    <col min="6407" max="6407" width="11.5" style="183" customWidth="1"/>
    <col min="6408" max="6408" width="12.75" style="183" customWidth="1"/>
    <col min="6409" max="6409" width="4.5" style="183" customWidth="1"/>
    <col min="6410" max="6410" width="13.625" style="183" customWidth="1"/>
    <col min="6411" max="6411" width="4.5" style="183" customWidth="1"/>
    <col min="6412" max="6412" width="13.625" style="183" customWidth="1"/>
    <col min="6413" max="6413" width="4.5" style="183" customWidth="1"/>
    <col min="6414" max="6414" width="13.625" style="183" customWidth="1"/>
    <col min="6415" max="6415" width="4.5" style="183" customWidth="1"/>
    <col min="6416" max="6416" width="13.625" style="183" customWidth="1"/>
    <col min="6417" max="6417" width="4.5" style="183" customWidth="1"/>
    <col min="6418" max="6419" width="13.625" style="183" customWidth="1"/>
    <col min="6420" max="6420" width="14.125" style="183" bestFit="1" customWidth="1"/>
    <col min="6421" max="6421" width="2.625" style="183" customWidth="1"/>
    <col min="6422" max="6422" width="10" style="183" bestFit="1" customWidth="1"/>
    <col min="6423" max="6423" width="5.125" style="183" bestFit="1" customWidth="1"/>
    <col min="6424" max="6456" width="3.875" style="183" customWidth="1"/>
    <col min="6457" max="6656" width="9" style="183"/>
    <col min="6657" max="6657" width="2.375" style="183" customWidth="1"/>
    <col min="6658" max="6658" width="8.625" style="183" customWidth="1"/>
    <col min="6659" max="6659" width="17.75" style="183" bestFit="1" customWidth="1"/>
    <col min="6660" max="6660" width="55.625" style="183" customWidth="1"/>
    <col min="6661" max="6661" width="14.25" style="183" customWidth="1"/>
    <col min="6662" max="6662" width="3.875" style="183" customWidth="1"/>
    <col min="6663" max="6663" width="11.5" style="183" customWidth="1"/>
    <col min="6664" max="6664" width="12.75" style="183" customWidth="1"/>
    <col min="6665" max="6665" width="4.5" style="183" customWidth="1"/>
    <col min="6666" max="6666" width="13.625" style="183" customWidth="1"/>
    <col min="6667" max="6667" width="4.5" style="183" customWidth="1"/>
    <col min="6668" max="6668" width="13.625" style="183" customWidth="1"/>
    <col min="6669" max="6669" width="4.5" style="183" customWidth="1"/>
    <col min="6670" max="6670" width="13.625" style="183" customWidth="1"/>
    <col min="6671" max="6671" width="4.5" style="183" customWidth="1"/>
    <col min="6672" max="6672" width="13.625" style="183" customWidth="1"/>
    <col min="6673" max="6673" width="4.5" style="183" customWidth="1"/>
    <col min="6674" max="6675" width="13.625" style="183" customWidth="1"/>
    <col min="6676" max="6676" width="14.125" style="183" bestFit="1" customWidth="1"/>
    <col min="6677" max="6677" width="2.625" style="183" customWidth="1"/>
    <col min="6678" max="6678" width="10" style="183" bestFit="1" customWidth="1"/>
    <col min="6679" max="6679" width="5.125" style="183" bestFit="1" customWidth="1"/>
    <col min="6680" max="6712" width="3.875" style="183" customWidth="1"/>
    <col min="6713" max="6912" width="9" style="183"/>
    <col min="6913" max="6913" width="2.375" style="183" customWidth="1"/>
    <col min="6914" max="6914" width="8.625" style="183" customWidth="1"/>
    <col min="6915" max="6915" width="17.75" style="183" bestFit="1" customWidth="1"/>
    <col min="6916" max="6916" width="55.625" style="183" customWidth="1"/>
    <col min="6917" max="6917" width="14.25" style="183" customWidth="1"/>
    <col min="6918" max="6918" width="3.875" style="183" customWidth="1"/>
    <col min="6919" max="6919" width="11.5" style="183" customWidth="1"/>
    <col min="6920" max="6920" width="12.75" style="183" customWidth="1"/>
    <col min="6921" max="6921" width="4.5" style="183" customWidth="1"/>
    <col min="6922" max="6922" width="13.625" style="183" customWidth="1"/>
    <col min="6923" max="6923" width="4.5" style="183" customWidth="1"/>
    <col min="6924" max="6924" width="13.625" style="183" customWidth="1"/>
    <col min="6925" max="6925" width="4.5" style="183" customWidth="1"/>
    <col min="6926" max="6926" width="13.625" style="183" customWidth="1"/>
    <col min="6927" max="6927" width="4.5" style="183" customWidth="1"/>
    <col min="6928" max="6928" width="13.625" style="183" customWidth="1"/>
    <col min="6929" max="6929" width="4.5" style="183" customWidth="1"/>
    <col min="6930" max="6931" width="13.625" style="183" customWidth="1"/>
    <col min="6932" max="6932" width="14.125" style="183" bestFit="1" customWidth="1"/>
    <col min="6933" max="6933" width="2.625" style="183" customWidth="1"/>
    <col min="6934" max="6934" width="10" style="183" bestFit="1" customWidth="1"/>
    <col min="6935" max="6935" width="5.125" style="183" bestFit="1" customWidth="1"/>
    <col min="6936" max="6968" width="3.875" style="183" customWidth="1"/>
    <col min="6969" max="7168" width="9" style="183"/>
    <col min="7169" max="7169" width="2.375" style="183" customWidth="1"/>
    <col min="7170" max="7170" width="8.625" style="183" customWidth="1"/>
    <col min="7171" max="7171" width="17.75" style="183" bestFit="1" customWidth="1"/>
    <col min="7172" max="7172" width="55.625" style="183" customWidth="1"/>
    <col min="7173" max="7173" width="14.25" style="183" customWidth="1"/>
    <col min="7174" max="7174" width="3.875" style="183" customWidth="1"/>
    <col min="7175" max="7175" width="11.5" style="183" customWidth="1"/>
    <col min="7176" max="7176" width="12.75" style="183" customWidth="1"/>
    <col min="7177" max="7177" width="4.5" style="183" customWidth="1"/>
    <col min="7178" max="7178" width="13.625" style="183" customWidth="1"/>
    <col min="7179" max="7179" width="4.5" style="183" customWidth="1"/>
    <col min="7180" max="7180" width="13.625" style="183" customWidth="1"/>
    <col min="7181" max="7181" width="4.5" style="183" customWidth="1"/>
    <col min="7182" max="7182" width="13.625" style="183" customWidth="1"/>
    <col min="7183" max="7183" width="4.5" style="183" customWidth="1"/>
    <col min="7184" max="7184" width="13.625" style="183" customWidth="1"/>
    <col min="7185" max="7185" width="4.5" style="183" customWidth="1"/>
    <col min="7186" max="7187" width="13.625" style="183" customWidth="1"/>
    <col min="7188" max="7188" width="14.125" style="183" bestFit="1" customWidth="1"/>
    <col min="7189" max="7189" width="2.625" style="183" customWidth="1"/>
    <col min="7190" max="7190" width="10" style="183" bestFit="1" customWidth="1"/>
    <col min="7191" max="7191" width="5.125" style="183" bestFit="1" customWidth="1"/>
    <col min="7192" max="7224" width="3.875" style="183" customWidth="1"/>
    <col min="7225" max="7424" width="9" style="183"/>
    <col min="7425" max="7425" width="2.375" style="183" customWidth="1"/>
    <col min="7426" max="7426" width="8.625" style="183" customWidth="1"/>
    <col min="7427" max="7427" width="17.75" style="183" bestFit="1" customWidth="1"/>
    <col min="7428" max="7428" width="55.625" style="183" customWidth="1"/>
    <col min="7429" max="7429" width="14.25" style="183" customWidth="1"/>
    <col min="7430" max="7430" width="3.875" style="183" customWidth="1"/>
    <col min="7431" max="7431" width="11.5" style="183" customWidth="1"/>
    <col min="7432" max="7432" width="12.75" style="183" customWidth="1"/>
    <col min="7433" max="7433" width="4.5" style="183" customWidth="1"/>
    <col min="7434" max="7434" width="13.625" style="183" customWidth="1"/>
    <col min="7435" max="7435" width="4.5" style="183" customWidth="1"/>
    <col min="7436" max="7436" width="13.625" style="183" customWidth="1"/>
    <col min="7437" max="7437" width="4.5" style="183" customWidth="1"/>
    <col min="7438" max="7438" width="13.625" style="183" customWidth="1"/>
    <col min="7439" max="7439" width="4.5" style="183" customWidth="1"/>
    <col min="7440" max="7440" width="13.625" style="183" customWidth="1"/>
    <col min="7441" max="7441" width="4.5" style="183" customWidth="1"/>
    <col min="7442" max="7443" width="13.625" style="183" customWidth="1"/>
    <col min="7444" max="7444" width="14.125" style="183" bestFit="1" customWidth="1"/>
    <col min="7445" max="7445" width="2.625" style="183" customWidth="1"/>
    <col min="7446" max="7446" width="10" style="183" bestFit="1" customWidth="1"/>
    <col min="7447" max="7447" width="5.125" style="183" bestFit="1" customWidth="1"/>
    <col min="7448" max="7480" width="3.875" style="183" customWidth="1"/>
    <col min="7481" max="7680" width="9" style="183"/>
    <col min="7681" max="7681" width="2.375" style="183" customWidth="1"/>
    <col min="7682" max="7682" width="8.625" style="183" customWidth="1"/>
    <col min="7683" max="7683" width="17.75" style="183" bestFit="1" customWidth="1"/>
    <col min="7684" max="7684" width="55.625" style="183" customWidth="1"/>
    <col min="7685" max="7685" width="14.25" style="183" customWidth="1"/>
    <col min="7686" max="7686" width="3.875" style="183" customWidth="1"/>
    <col min="7687" max="7687" width="11.5" style="183" customWidth="1"/>
    <col min="7688" max="7688" width="12.75" style="183" customWidth="1"/>
    <col min="7689" max="7689" width="4.5" style="183" customWidth="1"/>
    <col min="7690" max="7690" width="13.625" style="183" customWidth="1"/>
    <col min="7691" max="7691" width="4.5" style="183" customWidth="1"/>
    <col min="7692" max="7692" width="13.625" style="183" customWidth="1"/>
    <col min="7693" max="7693" width="4.5" style="183" customWidth="1"/>
    <col min="7694" max="7694" width="13.625" style="183" customWidth="1"/>
    <col min="7695" max="7695" width="4.5" style="183" customWidth="1"/>
    <col min="7696" max="7696" width="13.625" style="183" customWidth="1"/>
    <col min="7697" max="7697" width="4.5" style="183" customWidth="1"/>
    <col min="7698" max="7699" width="13.625" style="183" customWidth="1"/>
    <col min="7700" max="7700" width="14.125" style="183" bestFit="1" customWidth="1"/>
    <col min="7701" max="7701" width="2.625" style="183" customWidth="1"/>
    <col min="7702" max="7702" width="10" style="183" bestFit="1" customWidth="1"/>
    <col min="7703" max="7703" width="5.125" style="183" bestFit="1" customWidth="1"/>
    <col min="7704" max="7736" width="3.875" style="183" customWidth="1"/>
    <col min="7737" max="7936" width="9" style="183"/>
    <col min="7937" max="7937" width="2.375" style="183" customWidth="1"/>
    <col min="7938" max="7938" width="8.625" style="183" customWidth="1"/>
    <col min="7939" max="7939" width="17.75" style="183" bestFit="1" customWidth="1"/>
    <col min="7940" max="7940" width="55.625" style="183" customWidth="1"/>
    <col min="7941" max="7941" width="14.25" style="183" customWidth="1"/>
    <col min="7942" max="7942" width="3.875" style="183" customWidth="1"/>
    <col min="7943" max="7943" width="11.5" style="183" customWidth="1"/>
    <col min="7944" max="7944" width="12.75" style="183" customWidth="1"/>
    <col min="7945" max="7945" width="4.5" style="183" customWidth="1"/>
    <col min="7946" max="7946" width="13.625" style="183" customWidth="1"/>
    <col min="7947" max="7947" width="4.5" style="183" customWidth="1"/>
    <col min="7948" max="7948" width="13.625" style="183" customWidth="1"/>
    <col min="7949" max="7949" width="4.5" style="183" customWidth="1"/>
    <col min="7950" max="7950" width="13.625" style="183" customWidth="1"/>
    <col min="7951" max="7951" width="4.5" style="183" customWidth="1"/>
    <col min="7952" max="7952" width="13.625" style="183" customWidth="1"/>
    <col min="7953" max="7953" width="4.5" style="183" customWidth="1"/>
    <col min="7954" max="7955" width="13.625" style="183" customWidth="1"/>
    <col min="7956" max="7956" width="14.125" style="183" bestFit="1" customWidth="1"/>
    <col min="7957" max="7957" width="2.625" style="183" customWidth="1"/>
    <col min="7958" max="7958" width="10" style="183" bestFit="1" customWidth="1"/>
    <col min="7959" max="7959" width="5.125" style="183" bestFit="1" customWidth="1"/>
    <col min="7960" max="7992" width="3.875" style="183" customWidth="1"/>
    <col min="7993" max="8192" width="9" style="183"/>
    <col min="8193" max="8193" width="2.375" style="183" customWidth="1"/>
    <col min="8194" max="8194" width="8.625" style="183" customWidth="1"/>
    <col min="8195" max="8195" width="17.75" style="183" bestFit="1" customWidth="1"/>
    <col min="8196" max="8196" width="55.625" style="183" customWidth="1"/>
    <col min="8197" max="8197" width="14.25" style="183" customWidth="1"/>
    <col min="8198" max="8198" width="3.875" style="183" customWidth="1"/>
    <col min="8199" max="8199" width="11.5" style="183" customWidth="1"/>
    <col min="8200" max="8200" width="12.75" style="183" customWidth="1"/>
    <col min="8201" max="8201" width="4.5" style="183" customWidth="1"/>
    <col min="8202" max="8202" width="13.625" style="183" customWidth="1"/>
    <col min="8203" max="8203" width="4.5" style="183" customWidth="1"/>
    <col min="8204" max="8204" width="13.625" style="183" customWidth="1"/>
    <col min="8205" max="8205" width="4.5" style="183" customWidth="1"/>
    <col min="8206" max="8206" width="13.625" style="183" customWidth="1"/>
    <col min="8207" max="8207" width="4.5" style="183" customWidth="1"/>
    <col min="8208" max="8208" width="13.625" style="183" customWidth="1"/>
    <col min="8209" max="8209" width="4.5" style="183" customWidth="1"/>
    <col min="8210" max="8211" width="13.625" style="183" customWidth="1"/>
    <col min="8212" max="8212" width="14.125" style="183" bestFit="1" customWidth="1"/>
    <col min="8213" max="8213" width="2.625" style="183" customWidth="1"/>
    <col min="8214" max="8214" width="10" style="183" bestFit="1" customWidth="1"/>
    <col min="8215" max="8215" width="5.125" style="183" bestFit="1" customWidth="1"/>
    <col min="8216" max="8248" width="3.875" style="183" customWidth="1"/>
    <col min="8249" max="8448" width="9" style="183"/>
    <col min="8449" max="8449" width="2.375" style="183" customWidth="1"/>
    <col min="8450" max="8450" width="8.625" style="183" customWidth="1"/>
    <col min="8451" max="8451" width="17.75" style="183" bestFit="1" customWidth="1"/>
    <col min="8452" max="8452" width="55.625" style="183" customWidth="1"/>
    <col min="8453" max="8453" width="14.25" style="183" customWidth="1"/>
    <col min="8454" max="8454" width="3.875" style="183" customWidth="1"/>
    <col min="8455" max="8455" width="11.5" style="183" customWidth="1"/>
    <col min="8456" max="8456" width="12.75" style="183" customWidth="1"/>
    <col min="8457" max="8457" width="4.5" style="183" customWidth="1"/>
    <col min="8458" max="8458" width="13.625" style="183" customWidth="1"/>
    <col min="8459" max="8459" width="4.5" style="183" customWidth="1"/>
    <col min="8460" max="8460" width="13.625" style="183" customWidth="1"/>
    <col min="8461" max="8461" width="4.5" style="183" customWidth="1"/>
    <col min="8462" max="8462" width="13.625" style="183" customWidth="1"/>
    <col min="8463" max="8463" width="4.5" style="183" customWidth="1"/>
    <col min="8464" max="8464" width="13.625" style="183" customWidth="1"/>
    <col min="8465" max="8465" width="4.5" style="183" customWidth="1"/>
    <col min="8466" max="8467" width="13.625" style="183" customWidth="1"/>
    <col min="8468" max="8468" width="14.125" style="183" bestFit="1" customWidth="1"/>
    <col min="8469" max="8469" width="2.625" style="183" customWidth="1"/>
    <col min="8470" max="8470" width="10" style="183" bestFit="1" customWidth="1"/>
    <col min="8471" max="8471" width="5.125" style="183" bestFit="1" customWidth="1"/>
    <col min="8472" max="8504" width="3.875" style="183" customWidth="1"/>
    <col min="8505" max="8704" width="9" style="183"/>
    <col min="8705" max="8705" width="2.375" style="183" customWidth="1"/>
    <col min="8706" max="8706" width="8.625" style="183" customWidth="1"/>
    <col min="8707" max="8707" width="17.75" style="183" bestFit="1" customWidth="1"/>
    <col min="8708" max="8708" width="55.625" style="183" customWidth="1"/>
    <col min="8709" max="8709" width="14.25" style="183" customWidth="1"/>
    <col min="8710" max="8710" width="3.875" style="183" customWidth="1"/>
    <col min="8711" max="8711" width="11.5" style="183" customWidth="1"/>
    <col min="8712" max="8712" width="12.75" style="183" customWidth="1"/>
    <col min="8713" max="8713" width="4.5" style="183" customWidth="1"/>
    <col min="8714" max="8714" width="13.625" style="183" customWidth="1"/>
    <col min="8715" max="8715" width="4.5" style="183" customWidth="1"/>
    <col min="8716" max="8716" width="13.625" style="183" customWidth="1"/>
    <col min="8717" max="8717" width="4.5" style="183" customWidth="1"/>
    <col min="8718" max="8718" width="13.625" style="183" customWidth="1"/>
    <col min="8719" max="8719" width="4.5" style="183" customWidth="1"/>
    <col min="8720" max="8720" width="13.625" style="183" customWidth="1"/>
    <col min="8721" max="8721" width="4.5" style="183" customWidth="1"/>
    <col min="8722" max="8723" width="13.625" style="183" customWidth="1"/>
    <col min="8724" max="8724" width="14.125" style="183" bestFit="1" customWidth="1"/>
    <col min="8725" max="8725" width="2.625" style="183" customWidth="1"/>
    <col min="8726" max="8726" width="10" style="183" bestFit="1" customWidth="1"/>
    <col min="8727" max="8727" width="5.125" style="183" bestFit="1" customWidth="1"/>
    <col min="8728" max="8760" width="3.875" style="183" customWidth="1"/>
    <col min="8761" max="8960" width="9" style="183"/>
    <col min="8961" max="8961" width="2.375" style="183" customWidth="1"/>
    <col min="8962" max="8962" width="8.625" style="183" customWidth="1"/>
    <col min="8963" max="8963" width="17.75" style="183" bestFit="1" customWidth="1"/>
    <col min="8964" max="8964" width="55.625" style="183" customWidth="1"/>
    <col min="8965" max="8965" width="14.25" style="183" customWidth="1"/>
    <col min="8966" max="8966" width="3.875" style="183" customWidth="1"/>
    <col min="8967" max="8967" width="11.5" style="183" customWidth="1"/>
    <col min="8968" max="8968" width="12.75" style="183" customWidth="1"/>
    <col min="8969" max="8969" width="4.5" style="183" customWidth="1"/>
    <col min="8970" max="8970" width="13.625" style="183" customWidth="1"/>
    <col min="8971" max="8971" width="4.5" style="183" customWidth="1"/>
    <col min="8972" max="8972" width="13.625" style="183" customWidth="1"/>
    <col min="8973" max="8973" width="4.5" style="183" customWidth="1"/>
    <col min="8974" max="8974" width="13.625" style="183" customWidth="1"/>
    <col min="8975" max="8975" width="4.5" style="183" customWidth="1"/>
    <col min="8976" max="8976" width="13.625" style="183" customWidth="1"/>
    <col min="8977" max="8977" width="4.5" style="183" customWidth="1"/>
    <col min="8978" max="8979" width="13.625" style="183" customWidth="1"/>
    <col min="8980" max="8980" width="14.125" style="183" bestFit="1" customWidth="1"/>
    <col min="8981" max="8981" width="2.625" style="183" customWidth="1"/>
    <col min="8982" max="8982" width="10" style="183" bestFit="1" customWidth="1"/>
    <col min="8983" max="8983" width="5.125" style="183" bestFit="1" customWidth="1"/>
    <col min="8984" max="9016" width="3.875" style="183" customWidth="1"/>
    <col min="9017" max="9216" width="9" style="183"/>
    <col min="9217" max="9217" width="2.375" style="183" customWidth="1"/>
    <col min="9218" max="9218" width="8.625" style="183" customWidth="1"/>
    <col min="9219" max="9219" width="17.75" style="183" bestFit="1" customWidth="1"/>
    <col min="9220" max="9220" width="55.625" style="183" customWidth="1"/>
    <col min="9221" max="9221" width="14.25" style="183" customWidth="1"/>
    <col min="9222" max="9222" width="3.875" style="183" customWidth="1"/>
    <col min="9223" max="9223" width="11.5" style="183" customWidth="1"/>
    <col min="9224" max="9224" width="12.75" style="183" customWidth="1"/>
    <col min="9225" max="9225" width="4.5" style="183" customWidth="1"/>
    <col min="9226" max="9226" width="13.625" style="183" customWidth="1"/>
    <col min="9227" max="9227" width="4.5" style="183" customWidth="1"/>
    <col min="9228" max="9228" width="13.625" style="183" customWidth="1"/>
    <col min="9229" max="9229" width="4.5" style="183" customWidth="1"/>
    <col min="9230" max="9230" width="13.625" style="183" customWidth="1"/>
    <col min="9231" max="9231" width="4.5" style="183" customWidth="1"/>
    <col min="9232" max="9232" width="13.625" style="183" customWidth="1"/>
    <col min="9233" max="9233" width="4.5" style="183" customWidth="1"/>
    <col min="9234" max="9235" width="13.625" style="183" customWidth="1"/>
    <col min="9236" max="9236" width="14.125" style="183" bestFit="1" customWidth="1"/>
    <col min="9237" max="9237" width="2.625" style="183" customWidth="1"/>
    <col min="9238" max="9238" width="10" style="183" bestFit="1" customWidth="1"/>
    <col min="9239" max="9239" width="5.125" style="183" bestFit="1" customWidth="1"/>
    <col min="9240" max="9272" width="3.875" style="183" customWidth="1"/>
    <col min="9273" max="9472" width="9" style="183"/>
    <col min="9473" max="9473" width="2.375" style="183" customWidth="1"/>
    <col min="9474" max="9474" width="8.625" style="183" customWidth="1"/>
    <col min="9475" max="9475" width="17.75" style="183" bestFit="1" customWidth="1"/>
    <col min="9476" max="9476" width="55.625" style="183" customWidth="1"/>
    <col min="9477" max="9477" width="14.25" style="183" customWidth="1"/>
    <col min="9478" max="9478" width="3.875" style="183" customWidth="1"/>
    <col min="9479" max="9479" width="11.5" style="183" customWidth="1"/>
    <col min="9480" max="9480" width="12.75" style="183" customWidth="1"/>
    <col min="9481" max="9481" width="4.5" style="183" customWidth="1"/>
    <col min="9482" max="9482" width="13.625" style="183" customWidth="1"/>
    <col min="9483" max="9483" width="4.5" style="183" customWidth="1"/>
    <col min="9484" max="9484" width="13.625" style="183" customWidth="1"/>
    <col min="9485" max="9485" width="4.5" style="183" customWidth="1"/>
    <col min="9486" max="9486" width="13.625" style="183" customWidth="1"/>
    <col min="9487" max="9487" width="4.5" style="183" customWidth="1"/>
    <col min="9488" max="9488" width="13.625" style="183" customWidth="1"/>
    <col min="9489" max="9489" width="4.5" style="183" customWidth="1"/>
    <col min="9490" max="9491" width="13.625" style="183" customWidth="1"/>
    <col min="9492" max="9492" width="14.125" style="183" bestFit="1" customWidth="1"/>
    <col min="9493" max="9493" width="2.625" style="183" customWidth="1"/>
    <col min="9494" max="9494" width="10" style="183" bestFit="1" customWidth="1"/>
    <col min="9495" max="9495" width="5.125" style="183" bestFit="1" customWidth="1"/>
    <col min="9496" max="9528" width="3.875" style="183" customWidth="1"/>
    <col min="9529" max="9728" width="9" style="183"/>
    <col min="9729" max="9729" width="2.375" style="183" customWidth="1"/>
    <col min="9730" max="9730" width="8.625" style="183" customWidth="1"/>
    <col min="9731" max="9731" width="17.75" style="183" bestFit="1" customWidth="1"/>
    <col min="9732" max="9732" width="55.625" style="183" customWidth="1"/>
    <col min="9733" max="9733" width="14.25" style="183" customWidth="1"/>
    <col min="9734" max="9734" width="3.875" style="183" customWidth="1"/>
    <col min="9735" max="9735" width="11.5" style="183" customWidth="1"/>
    <col min="9736" max="9736" width="12.75" style="183" customWidth="1"/>
    <col min="9737" max="9737" width="4.5" style="183" customWidth="1"/>
    <col min="9738" max="9738" width="13.625" style="183" customWidth="1"/>
    <col min="9739" max="9739" width="4.5" style="183" customWidth="1"/>
    <col min="9740" max="9740" width="13.625" style="183" customWidth="1"/>
    <col min="9741" max="9741" width="4.5" style="183" customWidth="1"/>
    <col min="9742" max="9742" width="13.625" style="183" customWidth="1"/>
    <col min="9743" max="9743" width="4.5" style="183" customWidth="1"/>
    <col min="9744" max="9744" width="13.625" style="183" customWidth="1"/>
    <col min="9745" max="9745" width="4.5" style="183" customWidth="1"/>
    <col min="9746" max="9747" width="13.625" style="183" customWidth="1"/>
    <col min="9748" max="9748" width="14.125" style="183" bestFit="1" customWidth="1"/>
    <col min="9749" max="9749" width="2.625" style="183" customWidth="1"/>
    <col min="9750" max="9750" width="10" style="183" bestFit="1" customWidth="1"/>
    <col min="9751" max="9751" width="5.125" style="183" bestFit="1" customWidth="1"/>
    <col min="9752" max="9784" width="3.875" style="183" customWidth="1"/>
    <col min="9785" max="9984" width="9" style="183"/>
    <col min="9985" max="9985" width="2.375" style="183" customWidth="1"/>
    <col min="9986" max="9986" width="8.625" style="183" customWidth="1"/>
    <col min="9987" max="9987" width="17.75" style="183" bestFit="1" customWidth="1"/>
    <col min="9988" max="9988" width="55.625" style="183" customWidth="1"/>
    <col min="9989" max="9989" width="14.25" style="183" customWidth="1"/>
    <col min="9990" max="9990" width="3.875" style="183" customWidth="1"/>
    <col min="9991" max="9991" width="11.5" style="183" customWidth="1"/>
    <col min="9992" max="9992" width="12.75" style="183" customWidth="1"/>
    <col min="9993" max="9993" width="4.5" style="183" customWidth="1"/>
    <col min="9994" max="9994" width="13.625" style="183" customWidth="1"/>
    <col min="9995" max="9995" width="4.5" style="183" customWidth="1"/>
    <col min="9996" max="9996" width="13.625" style="183" customWidth="1"/>
    <col min="9997" max="9997" width="4.5" style="183" customWidth="1"/>
    <col min="9998" max="9998" width="13.625" style="183" customWidth="1"/>
    <col min="9999" max="9999" width="4.5" style="183" customWidth="1"/>
    <col min="10000" max="10000" width="13.625" style="183" customWidth="1"/>
    <col min="10001" max="10001" width="4.5" style="183" customWidth="1"/>
    <col min="10002" max="10003" width="13.625" style="183" customWidth="1"/>
    <col min="10004" max="10004" width="14.125" style="183" bestFit="1" customWidth="1"/>
    <col min="10005" max="10005" width="2.625" style="183" customWidth="1"/>
    <col min="10006" max="10006" width="10" style="183" bestFit="1" customWidth="1"/>
    <col min="10007" max="10007" width="5.125" style="183" bestFit="1" customWidth="1"/>
    <col min="10008" max="10040" width="3.875" style="183" customWidth="1"/>
    <col min="10041" max="10240" width="9" style="183"/>
    <col min="10241" max="10241" width="2.375" style="183" customWidth="1"/>
    <col min="10242" max="10242" width="8.625" style="183" customWidth="1"/>
    <col min="10243" max="10243" width="17.75" style="183" bestFit="1" customWidth="1"/>
    <col min="10244" max="10244" width="55.625" style="183" customWidth="1"/>
    <col min="10245" max="10245" width="14.25" style="183" customWidth="1"/>
    <col min="10246" max="10246" width="3.875" style="183" customWidth="1"/>
    <col min="10247" max="10247" width="11.5" style="183" customWidth="1"/>
    <col min="10248" max="10248" width="12.75" style="183" customWidth="1"/>
    <col min="10249" max="10249" width="4.5" style="183" customWidth="1"/>
    <col min="10250" max="10250" width="13.625" style="183" customWidth="1"/>
    <col min="10251" max="10251" width="4.5" style="183" customWidth="1"/>
    <col min="10252" max="10252" width="13.625" style="183" customWidth="1"/>
    <col min="10253" max="10253" width="4.5" style="183" customWidth="1"/>
    <col min="10254" max="10254" width="13.625" style="183" customWidth="1"/>
    <col min="10255" max="10255" width="4.5" style="183" customWidth="1"/>
    <col min="10256" max="10256" width="13.625" style="183" customWidth="1"/>
    <col min="10257" max="10257" width="4.5" style="183" customWidth="1"/>
    <col min="10258" max="10259" width="13.625" style="183" customWidth="1"/>
    <col min="10260" max="10260" width="14.125" style="183" bestFit="1" customWidth="1"/>
    <col min="10261" max="10261" width="2.625" style="183" customWidth="1"/>
    <col min="10262" max="10262" width="10" style="183" bestFit="1" customWidth="1"/>
    <col min="10263" max="10263" width="5.125" style="183" bestFit="1" customWidth="1"/>
    <col min="10264" max="10296" width="3.875" style="183" customWidth="1"/>
    <col min="10297" max="10496" width="9" style="183"/>
    <col min="10497" max="10497" width="2.375" style="183" customWidth="1"/>
    <col min="10498" max="10498" width="8.625" style="183" customWidth="1"/>
    <col min="10499" max="10499" width="17.75" style="183" bestFit="1" customWidth="1"/>
    <col min="10500" max="10500" width="55.625" style="183" customWidth="1"/>
    <col min="10501" max="10501" width="14.25" style="183" customWidth="1"/>
    <col min="10502" max="10502" width="3.875" style="183" customWidth="1"/>
    <col min="10503" max="10503" width="11.5" style="183" customWidth="1"/>
    <col min="10504" max="10504" width="12.75" style="183" customWidth="1"/>
    <col min="10505" max="10505" width="4.5" style="183" customWidth="1"/>
    <col min="10506" max="10506" width="13.625" style="183" customWidth="1"/>
    <col min="10507" max="10507" width="4.5" style="183" customWidth="1"/>
    <col min="10508" max="10508" width="13.625" style="183" customWidth="1"/>
    <col min="10509" max="10509" width="4.5" style="183" customWidth="1"/>
    <col min="10510" max="10510" width="13.625" style="183" customWidth="1"/>
    <col min="10511" max="10511" width="4.5" style="183" customWidth="1"/>
    <col min="10512" max="10512" width="13.625" style="183" customWidth="1"/>
    <col min="10513" max="10513" width="4.5" style="183" customWidth="1"/>
    <col min="10514" max="10515" width="13.625" style="183" customWidth="1"/>
    <col min="10516" max="10516" width="14.125" style="183" bestFit="1" customWidth="1"/>
    <col min="10517" max="10517" width="2.625" style="183" customWidth="1"/>
    <col min="10518" max="10518" width="10" style="183" bestFit="1" customWidth="1"/>
    <col min="10519" max="10519" width="5.125" style="183" bestFit="1" customWidth="1"/>
    <col min="10520" max="10552" width="3.875" style="183" customWidth="1"/>
    <col min="10553" max="10752" width="9" style="183"/>
    <col min="10753" max="10753" width="2.375" style="183" customWidth="1"/>
    <col min="10754" max="10754" width="8.625" style="183" customWidth="1"/>
    <col min="10755" max="10755" width="17.75" style="183" bestFit="1" customWidth="1"/>
    <col min="10756" max="10756" width="55.625" style="183" customWidth="1"/>
    <col min="10757" max="10757" width="14.25" style="183" customWidth="1"/>
    <col min="10758" max="10758" width="3.875" style="183" customWidth="1"/>
    <col min="10759" max="10759" width="11.5" style="183" customWidth="1"/>
    <col min="10760" max="10760" width="12.75" style="183" customWidth="1"/>
    <col min="10761" max="10761" width="4.5" style="183" customWidth="1"/>
    <col min="10762" max="10762" width="13.625" style="183" customWidth="1"/>
    <col min="10763" max="10763" width="4.5" style="183" customWidth="1"/>
    <col min="10764" max="10764" width="13.625" style="183" customWidth="1"/>
    <col min="10765" max="10765" width="4.5" style="183" customWidth="1"/>
    <col min="10766" max="10766" width="13.625" style="183" customWidth="1"/>
    <col min="10767" max="10767" width="4.5" style="183" customWidth="1"/>
    <col min="10768" max="10768" width="13.625" style="183" customWidth="1"/>
    <col min="10769" max="10769" width="4.5" style="183" customWidth="1"/>
    <col min="10770" max="10771" width="13.625" style="183" customWidth="1"/>
    <col min="10772" max="10772" width="14.125" style="183" bestFit="1" customWidth="1"/>
    <col min="10773" max="10773" width="2.625" style="183" customWidth="1"/>
    <col min="10774" max="10774" width="10" style="183" bestFit="1" customWidth="1"/>
    <col min="10775" max="10775" width="5.125" style="183" bestFit="1" customWidth="1"/>
    <col min="10776" max="10808" width="3.875" style="183" customWidth="1"/>
    <col min="10809" max="11008" width="9" style="183"/>
    <col min="11009" max="11009" width="2.375" style="183" customWidth="1"/>
    <col min="11010" max="11010" width="8.625" style="183" customWidth="1"/>
    <col min="11011" max="11011" width="17.75" style="183" bestFit="1" customWidth="1"/>
    <col min="11012" max="11012" width="55.625" style="183" customWidth="1"/>
    <col min="11013" max="11013" width="14.25" style="183" customWidth="1"/>
    <col min="11014" max="11014" width="3.875" style="183" customWidth="1"/>
    <col min="11015" max="11015" width="11.5" style="183" customWidth="1"/>
    <col min="11016" max="11016" width="12.75" style="183" customWidth="1"/>
    <col min="11017" max="11017" width="4.5" style="183" customWidth="1"/>
    <col min="11018" max="11018" width="13.625" style="183" customWidth="1"/>
    <col min="11019" max="11019" width="4.5" style="183" customWidth="1"/>
    <col min="11020" max="11020" width="13.625" style="183" customWidth="1"/>
    <col min="11021" max="11021" width="4.5" style="183" customWidth="1"/>
    <col min="11022" max="11022" width="13.625" style="183" customWidth="1"/>
    <col min="11023" max="11023" width="4.5" style="183" customWidth="1"/>
    <col min="11024" max="11024" width="13.625" style="183" customWidth="1"/>
    <col min="11025" max="11025" width="4.5" style="183" customWidth="1"/>
    <col min="11026" max="11027" width="13.625" style="183" customWidth="1"/>
    <col min="11028" max="11028" width="14.125" style="183" bestFit="1" customWidth="1"/>
    <col min="11029" max="11029" width="2.625" style="183" customWidth="1"/>
    <col min="11030" max="11030" width="10" style="183" bestFit="1" customWidth="1"/>
    <col min="11031" max="11031" width="5.125" style="183" bestFit="1" customWidth="1"/>
    <col min="11032" max="11064" width="3.875" style="183" customWidth="1"/>
    <col min="11065" max="11264" width="9" style="183"/>
    <col min="11265" max="11265" width="2.375" style="183" customWidth="1"/>
    <col min="11266" max="11266" width="8.625" style="183" customWidth="1"/>
    <col min="11267" max="11267" width="17.75" style="183" bestFit="1" customWidth="1"/>
    <col min="11268" max="11268" width="55.625" style="183" customWidth="1"/>
    <col min="11269" max="11269" width="14.25" style="183" customWidth="1"/>
    <col min="11270" max="11270" width="3.875" style="183" customWidth="1"/>
    <col min="11271" max="11271" width="11.5" style="183" customWidth="1"/>
    <col min="11272" max="11272" width="12.75" style="183" customWidth="1"/>
    <col min="11273" max="11273" width="4.5" style="183" customWidth="1"/>
    <col min="11274" max="11274" width="13.625" style="183" customWidth="1"/>
    <col min="11275" max="11275" width="4.5" style="183" customWidth="1"/>
    <col min="11276" max="11276" width="13.625" style="183" customWidth="1"/>
    <col min="11277" max="11277" width="4.5" style="183" customWidth="1"/>
    <col min="11278" max="11278" width="13.625" style="183" customWidth="1"/>
    <col min="11279" max="11279" width="4.5" style="183" customWidth="1"/>
    <col min="11280" max="11280" width="13.625" style="183" customWidth="1"/>
    <col min="11281" max="11281" width="4.5" style="183" customWidth="1"/>
    <col min="11282" max="11283" width="13.625" style="183" customWidth="1"/>
    <col min="11284" max="11284" width="14.125" style="183" bestFit="1" customWidth="1"/>
    <col min="11285" max="11285" width="2.625" style="183" customWidth="1"/>
    <col min="11286" max="11286" width="10" style="183" bestFit="1" customWidth="1"/>
    <col min="11287" max="11287" width="5.125" style="183" bestFit="1" customWidth="1"/>
    <col min="11288" max="11320" width="3.875" style="183" customWidth="1"/>
    <col min="11321" max="11520" width="9" style="183"/>
    <col min="11521" max="11521" width="2.375" style="183" customWidth="1"/>
    <col min="11522" max="11522" width="8.625" style="183" customWidth="1"/>
    <col min="11523" max="11523" width="17.75" style="183" bestFit="1" customWidth="1"/>
    <col min="11524" max="11524" width="55.625" style="183" customWidth="1"/>
    <col min="11525" max="11525" width="14.25" style="183" customWidth="1"/>
    <col min="11526" max="11526" width="3.875" style="183" customWidth="1"/>
    <col min="11527" max="11527" width="11.5" style="183" customWidth="1"/>
    <col min="11528" max="11528" width="12.75" style="183" customWidth="1"/>
    <col min="11529" max="11529" width="4.5" style="183" customWidth="1"/>
    <col min="11530" max="11530" width="13.625" style="183" customWidth="1"/>
    <col min="11531" max="11531" width="4.5" style="183" customWidth="1"/>
    <col min="11532" max="11532" width="13.625" style="183" customWidth="1"/>
    <col min="11533" max="11533" width="4.5" style="183" customWidth="1"/>
    <col min="11534" max="11534" width="13.625" style="183" customWidth="1"/>
    <col min="11535" max="11535" width="4.5" style="183" customWidth="1"/>
    <col min="11536" max="11536" width="13.625" style="183" customWidth="1"/>
    <col min="11537" max="11537" width="4.5" style="183" customWidth="1"/>
    <col min="11538" max="11539" width="13.625" style="183" customWidth="1"/>
    <col min="11540" max="11540" width="14.125" style="183" bestFit="1" customWidth="1"/>
    <col min="11541" max="11541" width="2.625" style="183" customWidth="1"/>
    <col min="11542" max="11542" width="10" style="183" bestFit="1" customWidth="1"/>
    <col min="11543" max="11543" width="5.125" style="183" bestFit="1" customWidth="1"/>
    <col min="11544" max="11576" width="3.875" style="183" customWidth="1"/>
    <col min="11577" max="11776" width="9" style="183"/>
    <col min="11777" max="11777" width="2.375" style="183" customWidth="1"/>
    <col min="11778" max="11778" width="8.625" style="183" customWidth="1"/>
    <col min="11779" max="11779" width="17.75" style="183" bestFit="1" customWidth="1"/>
    <col min="11780" max="11780" width="55.625" style="183" customWidth="1"/>
    <col min="11781" max="11781" width="14.25" style="183" customWidth="1"/>
    <col min="11782" max="11782" width="3.875" style="183" customWidth="1"/>
    <col min="11783" max="11783" width="11.5" style="183" customWidth="1"/>
    <col min="11784" max="11784" width="12.75" style="183" customWidth="1"/>
    <col min="11785" max="11785" width="4.5" style="183" customWidth="1"/>
    <col min="11786" max="11786" width="13.625" style="183" customWidth="1"/>
    <col min="11787" max="11787" width="4.5" style="183" customWidth="1"/>
    <col min="11788" max="11788" width="13.625" style="183" customWidth="1"/>
    <col min="11789" max="11789" width="4.5" style="183" customWidth="1"/>
    <col min="11790" max="11790" width="13.625" style="183" customWidth="1"/>
    <col min="11791" max="11791" width="4.5" style="183" customWidth="1"/>
    <col min="11792" max="11792" width="13.625" style="183" customWidth="1"/>
    <col min="11793" max="11793" width="4.5" style="183" customWidth="1"/>
    <col min="11794" max="11795" width="13.625" style="183" customWidth="1"/>
    <col min="11796" max="11796" width="14.125" style="183" bestFit="1" customWidth="1"/>
    <col min="11797" max="11797" width="2.625" style="183" customWidth="1"/>
    <col min="11798" max="11798" width="10" style="183" bestFit="1" customWidth="1"/>
    <col min="11799" max="11799" width="5.125" style="183" bestFit="1" customWidth="1"/>
    <col min="11800" max="11832" width="3.875" style="183" customWidth="1"/>
    <col min="11833" max="12032" width="9" style="183"/>
    <col min="12033" max="12033" width="2.375" style="183" customWidth="1"/>
    <col min="12034" max="12034" width="8.625" style="183" customWidth="1"/>
    <col min="12035" max="12035" width="17.75" style="183" bestFit="1" customWidth="1"/>
    <col min="12036" max="12036" width="55.625" style="183" customWidth="1"/>
    <col min="12037" max="12037" width="14.25" style="183" customWidth="1"/>
    <col min="12038" max="12038" width="3.875" style="183" customWidth="1"/>
    <col min="12039" max="12039" width="11.5" style="183" customWidth="1"/>
    <col min="12040" max="12040" width="12.75" style="183" customWidth="1"/>
    <col min="12041" max="12041" width="4.5" style="183" customWidth="1"/>
    <col min="12042" max="12042" width="13.625" style="183" customWidth="1"/>
    <col min="12043" max="12043" width="4.5" style="183" customWidth="1"/>
    <col min="12044" max="12044" width="13.625" style="183" customWidth="1"/>
    <col min="12045" max="12045" width="4.5" style="183" customWidth="1"/>
    <col min="12046" max="12046" width="13.625" style="183" customWidth="1"/>
    <col min="12047" max="12047" width="4.5" style="183" customWidth="1"/>
    <col min="12048" max="12048" width="13.625" style="183" customWidth="1"/>
    <col min="12049" max="12049" width="4.5" style="183" customWidth="1"/>
    <col min="12050" max="12051" width="13.625" style="183" customWidth="1"/>
    <col min="12052" max="12052" width="14.125" style="183" bestFit="1" customWidth="1"/>
    <col min="12053" max="12053" width="2.625" style="183" customWidth="1"/>
    <col min="12054" max="12054" width="10" style="183" bestFit="1" customWidth="1"/>
    <col min="12055" max="12055" width="5.125" style="183" bestFit="1" customWidth="1"/>
    <col min="12056" max="12088" width="3.875" style="183" customWidth="1"/>
    <col min="12089" max="12288" width="9" style="183"/>
    <col min="12289" max="12289" width="2.375" style="183" customWidth="1"/>
    <col min="12290" max="12290" width="8.625" style="183" customWidth="1"/>
    <col min="12291" max="12291" width="17.75" style="183" bestFit="1" customWidth="1"/>
    <col min="12292" max="12292" width="55.625" style="183" customWidth="1"/>
    <col min="12293" max="12293" width="14.25" style="183" customWidth="1"/>
    <col min="12294" max="12294" width="3.875" style="183" customWidth="1"/>
    <col min="12295" max="12295" width="11.5" style="183" customWidth="1"/>
    <col min="12296" max="12296" width="12.75" style="183" customWidth="1"/>
    <col min="12297" max="12297" width="4.5" style="183" customWidth="1"/>
    <col min="12298" max="12298" width="13.625" style="183" customWidth="1"/>
    <col min="12299" max="12299" width="4.5" style="183" customWidth="1"/>
    <col min="12300" max="12300" width="13.625" style="183" customWidth="1"/>
    <col min="12301" max="12301" width="4.5" style="183" customWidth="1"/>
    <col min="12302" max="12302" width="13.625" style="183" customWidth="1"/>
    <col min="12303" max="12303" width="4.5" style="183" customWidth="1"/>
    <col min="12304" max="12304" width="13.625" style="183" customWidth="1"/>
    <col min="12305" max="12305" width="4.5" style="183" customWidth="1"/>
    <col min="12306" max="12307" width="13.625" style="183" customWidth="1"/>
    <col min="12308" max="12308" width="14.125" style="183" bestFit="1" customWidth="1"/>
    <col min="12309" max="12309" width="2.625" style="183" customWidth="1"/>
    <col min="12310" max="12310" width="10" style="183" bestFit="1" customWidth="1"/>
    <col min="12311" max="12311" width="5.125" style="183" bestFit="1" customWidth="1"/>
    <col min="12312" max="12344" width="3.875" style="183" customWidth="1"/>
    <col min="12345" max="12544" width="9" style="183"/>
    <col min="12545" max="12545" width="2.375" style="183" customWidth="1"/>
    <col min="12546" max="12546" width="8.625" style="183" customWidth="1"/>
    <col min="12547" max="12547" width="17.75" style="183" bestFit="1" customWidth="1"/>
    <col min="12548" max="12548" width="55.625" style="183" customWidth="1"/>
    <col min="12549" max="12549" width="14.25" style="183" customWidth="1"/>
    <col min="12550" max="12550" width="3.875" style="183" customWidth="1"/>
    <col min="12551" max="12551" width="11.5" style="183" customWidth="1"/>
    <col min="12552" max="12552" width="12.75" style="183" customWidth="1"/>
    <col min="12553" max="12553" width="4.5" style="183" customWidth="1"/>
    <col min="12554" max="12554" width="13.625" style="183" customWidth="1"/>
    <col min="12555" max="12555" width="4.5" style="183" customWidth="1"/>
    <col min="12556" max="12556" width="13.625" style="183" customWidth="1"/>
    <col min="12557" max="12557" width="4.5" style="183" customWidth="1"/>
    <col min="12558" max="12558" width="13.625" style="183" customWidth="1"/>
    <col min="12559" max="12559" width="4.5" style="183" customWidth="1"/>
    <col min="12560" max="12560" width="13.625" style="183" customWidth="1"/>
    <col min="12561" max="12561" width="4.5" style="183" customWidth="1"/>
    <col min="12562" max="12563" width="13.625" style="183" customWidth="1"/>
    <col min="12564" max="12564" width="14.125" style="183" bestFit="1" customWidth="1"/>
    <col min="12565" max="12565" width="2.625" style="183" customWidth="1"/>
    <col min="12566" max="12566" width="10" style="183" bestFit="1" customWidth="1"/>
    <col min="12567" max="12567" width="5.125" style="183" bestFit="1" customWidth="1"/>
    <col min="12568" max="12600" width="3.875" style="183" customWidth="1"/>
    <col min="12601" max="12800" width="9" style="183"/>
    <col min="12801" max="12801" width="2.375" style="183" customWidth="1"/>
    <col min="12802" max="12802" width="8.625" style="183" customWidth="1"/>
    <col min="12803" max="12803" width="17.75" style="183" bestFit="1" customWidth="1"/>
    <col min="12804" max="12804" width="55.625" style="183" customWidth="1"/>
    <col min="12805" max="12805" width="14.25" style="183" customWidth="1"/>
    <col min="12806" max="12806" width="3.875" style="183" customWidth="1"/>
    <col min="12807" max="12807" width="11.5" style="183" customWidth="1"/>
    <col min="12808" max="12808" width="12.75" style="183" customWidth="1"/>
    <col min="12809" max="12809" width="4.5" style="183" customWidth="1"/>
    <col min="12810" max="12810" width="13.625" style="183" customWidth="1"/>
    <col min="12811" max="12811" width="4.5" style="183" customWidth="1"/>
    <col min="12812" max="12812" width="13.625" style="183" customWidth="1"/>
    <col min="12813" max="12813" width="4.5" style="183" customWidth="1"/>
    <col min="12814" max="12814" width="13.625" style="183" customWidth="1"/>
    <col min="12815" max="12815" width="4.5" style="183" customWidth="1"/>
    <col min="12816" max="12816" width="13.625" style="183" customWidth="1"/>
    <col min="12817" max="12817" width="4.5" style="183" customWidth="1"/>
    <col min="12818" max="12819" width="13.625" style="183" customWidth="1"/>
    <col min="12820" max="12820" width="14.125" style="183" bestFit="1" customWidth="1"/>
    <col min="12821" max="12821" width="2.625" style="183" customWidth="1"/>
    <col min="12822" max="12822" width="10" style="183" bestFit="1" customWidth="1"/>
    <col min="12823" max="12823" width="5.125" style="183" bestFit="1" customWidth="1"/>
    <col min="12824" max="12856" width="3.875" style="183" customWidth="1"/>
    <col min="12857" max="13056" width="9" style="183"/>
    <col min="13057" max="13057" width="2.375" style="183" customWidth="1"/>
    <col min="13058" max="13058" width="8.625" style="183" customWidth="1"/>
    <col min="13059" max="13059" width="17.75" style="183" bestFit="1" customWidth="1"/>
    <col min="13060" max="13060" width="55.625" style="183" customWidth="1"/>
    <col min="13061" max="13061" width="14.25" style="183" customWidth="1"/>
    <col min="13062" max="13062" width="3.875" style="183" customWidth="1"/>
    <col min="13063" max="13063" width="11.5" style="183" customWidth="1"/>
    <col min="13064" max="13064" width="12.75" style="183" customWidth="1"/>
    <col min="13065" max="13065" width="4.5" style="183" customWidth="1"/>
    <col min="13066" max="13066" width="13.625" style="183" customWidth="1"/>
    <col min="13067" max="13067" width="4.5" style="183" customWidth="1"/>
    <col min="13068" max="13068" width="13.625" style="183" customWidth="1"/>
    <col min="13069" max="13069" width="4.5" style="183" customWidth="1"/>
    <col min="13070" max="13070" width="13.625" style="183" customWidth="1"/>
    <col min="13071" max="13071" width="4.5" style="183" customWidth="1"/>
    <col min="13072" max="13072" width="13.625" style="183" customWidth="1"/>
    <col min="13073" max="13073" width="4.5" style="183" customWidth="1"/>
    <col min="13074" max="13075" width="13.625" style="183" customWidth="1"/>
    <col min="13076" max="13076" width="14.125" style="183" bestFit="1" customWidth="1"/>
    <col min="13077" max="13077" width="2.625" style="183" customWidth="1"/>
    <col min="13078" max="13078" width="10" style="183" bestFit="1" customWidth="1"/>
    <col min="13079" max="13079" width="5.125" style="183" bestFit="1" customWidth="1"/>
    <col min="13080" max="13112" width="3.875" style="183" customWidth="1"/>
    <col min="13113" max="13312" width="9" style="183"/>
    <col min="13313" max="13313" width="2.375" style="183" customWidth="1"/>
    <col min="13314" max="13314" width="8.625" style="183" customWidth="1"/>
    <col min="13315" max="13315" width="17.75" style="183" bestFit="1" customWidth="1"/>
    <col min="13316" max="13316" width="55.625" style="183" customWidth="1"/>
    <col min="13317" max="13317" width="14.25" style="183" customWidth="1"/>
    <col min="13318" max="13318" width="3.875" style="183" customWidth="1"/>
    <col min="13319" max="13319" width="11.5" style="183" customWidth="1"/>
    <col min="13320" max="13320" width="12.75" style="183" customWidth="1"/>
    <col min="13321" max="13321" width="4.5" style="183" customWidth="1"/>
    <col min="13322" max="13322" width="13.625" style="183" customWidth="1"/>
    <col min="13323" max="13323" width="4.5" style="183" customWidth="1"/>
    <col min="13324" max="13324" width="13.625" style="183" customWidth="1"/>
    <col min="13325" max="13325" width="4.5" style="183" customWidth="1"/>
    <col min="13326" max="13326" width="13.625" style="183" customWidth="1"/>
    <col min="13327" max="13327" width="4.5" style="183" customWidth="1"/>
    <col min="13328" max="13328" width="13.625" style="183" customWidth="1"/>
    <col min="13329" max="13329" width="4.5" style="183" customWidth="1"/>
    <col min="13330" max="13331" width="13.625" style="183" customWidth="1"/>
    <col min="13332" max="13332" width="14.125" style="183" bestFit="1" customWidth="1"/>
    <col min="13333" max="13333" width="2.625" style="183" customWidth="1"/>
    <col min="13334" max="13334" width="10" style="183" bestFit="1" customWidth="1"/>
    <col min="13335" max="13335" width="5.125" style="183" bestFit="1" customWidth="1"/>
    <col min="13336" max="13368" width="3.875" style="183" customWidth="1"/>
    <col min="13369" max="13568" width="9" style="183"/>
    <col min="13569" max="13569" width="2.375" style="183" customWidth="1"/>
    <col min="13570" max="13570" width="8.625" style="183" customWidth="1"/>
    <col min="13571" max="13571" width="17.75" style="183" bestFit="1" customWidth="1"/>
    <col min="13572" max="13572" width="55.625" style="183" customWidth="1"/>
    <col min="13573" max="13573" width="14.25" style="183" customWidth="1"/>
    <col min="13574" max="13574" width="3.875" style="183" customWidth="1"/>
    <col min="13575" max="13575" width="11.5" style="183" customWidth="1"/>
    <col min="13576" max="13576" width="12.75" style="183" customWidth="1"/>
    <col min="13577" max="13577" width="4.5" style="183" customWidth="1"/>
    <col min="13578" max="13578" width="13.625" style="183" customWidth="1"/>
    <col min="13579" max="13579" width="4.5" style="183" customWidth="1"/>
    <col min="13580" max="13580" width="13.625" style="183" customWidth="1"/>
    <col min="13581" max="13581" width="4.5" style="183" customWidth="1"/>
    <col min="13582" max="13582" width="13.625" style="183" customWidth="1"/>
    <col min="13583" max="13583" width="4.5" style="183" customWidth="1"/>
    <col min="13584" max="13584" width="13.625" style="183" customWidth="1"/>
    <col min="13585" max="13585" width="4.5" style="183" customWidth="1"/>
    <col min="13586" max="13587" width="13.625" style="183" customWidth="1"/>
    <col min="13588" max="13588" width="14.125" style="183" bestFit="1" customWidth="1"/>
    <col min="13589" max="13589" width="2.625" style="183" customWidth="1"/>
    <col min="13590" max="13590" width="10" style="183" bestFit="1" customWidth="1"/>
    <col min="13591" max="13591" width="5.125" style="183" bestFit="1" customWidth="1"/>
    <col min="13592" max="13624" width="3.875" style="183" customWidth="1"/>
    <col min="13625" max="13824" width="9" style="183"/>
    <col min="13825" max="13825" width="2.375" style="183" customWidth="1"/>
    <col min="13826" max="13826" width="8.625" style="183" customWidth="1"/>
    <col min="13827" max="13827" width="17.75" style="183" bestFit="1" customWidth="1"/>
    <col min="13828" max="13828" width="55.625" style="183" customWidth="1"/>
    <col min="13829" max="13829" width="14.25" style="183" customWidth="1"/>
    <col min="13830" max="13830" width="3.875" style="183" customWidth="1"/>
    <col min="13831" max="13831" width="11.5" style="183" customWidth="1"/>
    <col min="13832" max="13832" width="12.75" style="183" customWidth="1"/>
    <col min="13833" max="13833" width="4.5" style="183" customWidth="1"/>
    <col min="13834" max="13834" width="13.625" style="183" customWidth="1"/>
    <col min="13835" max="13835" width="4.5" style="183" customWidth="1"/>
    <col min="13836" max="13836" width="13.625" style="183" customWidth="1"/>
    <col min="13837" max="13837" width="4.5" style="183" customWidth="1"/>
    <col min="13838" max="13838" width="13.625" style="183" customWidth="1"/>
    <col min="13839" max="13839" width="4.5" style="183" customWidth="1"/>
    <col min="13840" max="13840" width="13.625" style="183" customWidth="1"/>
    <col min="13841" max="13841" width="4.5" style="183" customWidth="1"/>
    <col min="13842" max="13843" width="13.625" style="183" customWidth="1"/>
    <col min="13844" max="13844" width="14.125" style="183" bestFit="1" customWidth="1"/>
    <col min="13845" max="13845" width="2.625" style="183" customWidth="1"/>
    <col min="13846" max="13846" width="10" style="183" bestFit="1" customWidth="1"/>
    <col min="13847" max="13847" width="5.125" style="183" bestFit="1" customWidth="1"/>
    <col min="13848" max="13880" width="3.875" style="183" customWidth="1"/>
    <col min="13881" max="14080" width="9" style="183"/>
    <col min="14081" max="14081" width="2.375" style="183" customWidth="1"/>
    <col min="14082" max="14082" width="8.625" style="183" customWidth="1"/>
    <col min="14083" max="14083" width="17.75" style="183" bestFit="1" customWidth="1"/>
    <col min="14084" max="14084" width="55.625" style="183" customWidth="1"/>
    <col min="14085" max="14085" width="14.25" style="183" customWidth="1"/>
    <col min="14086" max="14086" width="3.875" style="183" customWidth="1"/>
    <col min="14087" max="14087" width="11.5" style="183" customWidth="1"/>
    <col min="14088" max="14088" width="12.75" style="183" customWidth="1"/>
    <col min="14089" max="14089" width="4.5" style="183" customWidth="1"/>
    <col min="14090" max="14090" width="13.625" style="183" customWidth="1"/>
    <col min="14091" max="14091" width="4.5" style="183" customWidth="1"/>
    <col min="14092" max="14092" width="13.625" style="183" customWidth="1"/>
    <col min="14093" max="14093" width="4.5" style="183" customWidth="1"/>
    <col min="14094" max="14094" width="13.625" style="183" customWidth="1"/>
    <col min="14095" max="14095" width="4.5" style="183" customWidth="1"/>
    <col min="14096" max="14096" width="13.625" style="183" customWidth="1"/>
    <col min="14097" max="14097" width="4.5" style="183" customWidth="1"/>
    <col min="14098" max="14099" width="13.625" style="183" customWidth="1"/>
    <col min="14100" max="14100" width="14.125" style="183" bestFit="1" customWidth="1"/>
    <col min="14101" max="14101" width="2.625" style="183" customWidth="1"/>
    <col min="14102" max="14102" width="10" style="183" bestFit="1" customWidth="1"/>
    <col min="14103" max="14103" width="5.125" style="183" bestFit="1" customWidth="1"/>
    <col min="14104" max="14136" width="3.875" style="183" customWidth="1"/>
    <col min="14137" max="14336" width="9" style="183"/>
    <col min="14337" max="14337" width="2.375" style="183" customWidth="1"/>
    <col min="14338" max="14338" width="8.625" style="183" customWidth="1"/>
    <col min="14339" max="14339" width="17.75" style="183" bestFit="1" customWidth="1"/>
    <col min="14340" max="14340" width="55.625" style="183" customWidth="1"/>
    <col min="14341" max="14341" width="14.25" style="183" customWidth="1"/>
    <col min="14342" max="14342" width="3.875" style="183" customWidth="1"/>
    <col min="14343" max="14343" width="11.5" style="183" customWidth="1"/>
    <col min="14344" max="14344" width="12.75" style="183" customWidth="1"/>
    <col min="14345" max="14345" width="4.5" style="183" customWidth="1"/>
    <col min="14346" max="14346" width="13.625" style="183" customWidth="1"/>
    <col min="14347" max="14347" width="4.5" style="183" customWidth="1"/>
    <col min="14348" max="14348" width="13.625" style="183" customWidth="1"/>
    <col min="14349" max="14349" width="4.5" style="183" customWidth="1"/>
    <col min="14350" max="14350" width="13.625" style="183" customWidth="1"/>
    <col min="14351" max="14351" width="4.5" style="183" customWidth="1"/>
    <col min="14352" max="14352" width="13.625" style="183" customWidth="1"/>
    <col min="14353" max="14353" width="4.5" style="183" customWidth="1"/>
    <col min="14354" max="14355" width="13.625" style="183" customWidth="1"/>
    <col min="14356" max="14356" width="14.125" style="183" bestFit="1" customWidth="1"/>
    <col min="14357" max="14357" width="2.625" style="183" customWidth="1"/>
    <col min="14358" max="14358" width="10" style="183" bestFit="1" customWidth="1"/>
    <col min="14359" max="14359" width="5.125" style="183" bestFit="1" customWidth="1"/>
    <col min="14360" max="14392" width="3.875" style="183" customWidth="1"/>
    <col min="14393" max="14592" width="9" style="183"/>
    <col min="14593" max="14593" width="2.375" style="183" customWidth="1"/>
    <col min="14594" max="14594" width="8.625" style="183" customWidth="1"/>
    <col min="14595" max="14595" width="17.75" style="183" bestFit="1" customWidth="1"/>
    <col min="14596" max="14596" width="55.625" style="183" customWidth="1"/>
    <col min="14597" max="14597" width="14.25" style="183" customWidth="1"/>
    <col min="14598" max="14598" width="3.875" style="183" customWidth="1"/>
    <col min="14599" max="14599" width="11.5" style="183" customWidth="1"/>
    <col min="14600" max="14600" width="12.75" style="183" customWidth="1"/>
    <col min="14601" max="14601" width="4.5" style="183" customWidth="1"/>
    <col min="14602" max="14602" width="13.625" style="183" customWidth="1"/>
    <col min="14603" max="14603" width="4.5" style="183" customWidth="1"/>
    <col min="14604" max="14604" width="13.625" style="183" customWidth="1"/>
    <col min="14605" max="14605" width="4.5" style="183" customWidth="1"/>
    <col min="14606" max="14606" width="13.625" style="183" customWidth="1"/>
    <col min="14607" max="14607" width="4.5" style="183" customWidth="1"/>
    <col min="14608" max="14608" width="13.625" style="183" customWidth="1"/>
    <col min="14609" max="14609" width="4.5" style="183" customWidth="1"/>
    <col min="14610" max="14611" width="13.625" style="183" customWidth="1"/>
    <col min="14612" max="14612" width="14.125" style="183" bestFit="1" customWidth="1"/>
    <col min="14613" max="14613" width="2.625" style="183" customWidth="1"/>
    <col min="14614" max="14614" width="10" style="183" bestFit="1" customWidth="1"/>
    <col min="14615" max="14615" width="5.125" style="183" bestFit="1" customWidth="1"/>
    <col min="14616" max="14648" width="3.875" style="183" customWidth="1"/>
    <col min="14649" max="14848" width="9" style="183"/>
    <col min="14849" max="14849" width="2.375" style="183" customWidth="1"/>
    <col min="14850" max="14850" width="8.625" style="183" customWidth="1"/>
    <col min="14851" max="14851" width="17.75" style="183" bestFit="1" customWidth="1"/>
    <col min="14852" max="14852" width="55.625" style="183" customWidth="1"/>
    <col min="14853" max="14853" width="14.25" style="183" customWidth="1"/>
    <col min="14854" max="14854" width="3.875" style="183" customWidth="1"/>
    <col min="14855" max="14855" width="11.5" style="183" customWidth="1"/>
    <col min="14856" max="14856" width="12.75" style="183" customWidth="1"/>
    <col min="14857" max="14857" width="4.5" style="183" customWidth="1"/>
    <col min="14858" max="14858" width="13.625" style="183" customWidth="1"/>
    <col min="14859" max="14859" width="4.5" style="183" customWidth="1"/>
    <col min="14860" max="14860" width="13.625" style="183" customWidth="1"/>
    <col min="14861" max="14861" width="4.5" style="183" customWidth="1"/>
    <col min="14862" max="14862" width="13.625" style="183" customWidth="1"/>
    <col min="14863" max="14863" width="4.5" style="183" customWidth="1"/>
    <col min="14864" max="14864" width="13.625" style="183" customWidth="1"/>
    <col min="14865" max="14865" width="4.5" style="183" customWidth="1"/>
    <col min="14866" max="14867" width="13.625" style="183" customWidth="1"/>
    <col min="14868" max="14868" width="14.125" style="183" bestFit="1" customWidth="1"/>
    <col min="14869" max="14869" width="2.625" style="183" customWidth="1"/>
    <col min="14870" max="14870" width="10" style="183" bestFit="1" customWidth="1"/>
    <col min="14871" max="14871" width="5.125" style="183" bestFit="1" customWidth="1"/>
    <col min="14872" max="14904" width="3.875" style="183" customWidth="1"/>
    <col min="14905" max="15104" width="9" style="183"/>
    <col min="15105" max="15105" width="2.375" style="183" customWidth="1"/>
    <col min="15106" max="15106" width="8.625" style="183" customWidth="1"/>
    <col min="15107" max="15107" width="17.75" style="183" bestFit="1" customWidth="1"/>
    <col min="15108" max="15108" width="55.625" style="183" customWidth="1"/>
    <col min="15109" max="15109" width="14.25" style="183" customWidth="1"/>
    <col min="15110" max="15110" width="3.875" style="183" customWidth="1"/>
    <col min="15111" max="15111" width="11.5" style="183" customWidth="1"/>
    <col min="15112" max="15112" width="12.75" style="183" customWidth="1"/>
    <col min="15113" max="15113" width="4.5" style="183" customWidth="1"/>
    <col min="15114" max="15114" width="13.625" style="183" customWidth="1"/>
    <col min="15115" max="15115" width="4.5" style="183" customWidth="1"/>
    <col min="15116" max="15116" width="13.625" style="183" customWidth="1"/>
    <col min="15117" max="15117" width="4.5" style="183" customWidth="1"/>
    <col min="15118" max="15118" width="13.625" style="183" customWidth="1"/>
    <col min="15119" max="15119" width="4.5" style="183" customWidth="1"/>
    <col min="15120" max="15120" width="13.625" style="183" customWidth="1"/>
    <col min="15121" max="15121" width="4.5" style="183" customWidth="1"/>
    <col min="15122" max="15123" width="13.625" style="183" customWidth="1"/>
    <col min="15124" max="15124" width="14.125" style="183" bestFit="1" customWidth="1"/>
    <col min="15125" max="15125" width="2.625" style="183" customWidth="1"/>
    <col min="15126" max="15126" width="10" style="183" bestFit="1" customWidth="1"/>
    <col min="15127" max="15127" width="5.125" style="183" bestFit="1" customWidth="1"/>
    <col min="15128" max="15160" width="3.875" style="183" customWidth="1"/>
    <col min="15161" max="15360" width="9" style="183"/>
    <col min="15361" max="15361" width="2.375" style="183" customWidth="1"/>
    <col min="15362" max="15362" width="8.625" style="183" customWidth="1"/>
    <col min="15363" max="15363" width="17.75" style="183" bestFit="1" customWidth="1"/>
    <col min="15364" max="15364" width="55.625" style="183" customWidth="1"/>
    <col min="15365" max="15365" width="14.25" style="183" customWidth="1"/>
    <col min="15366" max="15366" width="3.875" style="183" customWidth="1"/>
    <col min="15367" max="15367" width="11.5" style="183" customWidth="1"/>
    <col min="15368" max="15368" width="12.75" style="183" customWidth="1"/>
    <col min="15369" max="15369" width="4.5" style="183" customWidth="1"/>
    <col min="15370" max="15370" width="13.625" style="183" customWidth="1"/>
    <col min="15371" max="15371" width="4.5" style="183" customWidth="1"/>
    <col min="15372" max="15372" width="13.625" style="183" customWidth="1"/>
    <col min="15373" max="15373" width="4.5" style="183" customWidth="1"/>
    <col min="15374" max="15374" width="13.625" style="183" customWidth="1"/>
    <col min="15375" max="15375" width="4.5" style="183" customWidth="1"/>
    <col min="15376" max="15376" width="13.625" style="183" customWidth="1"/>
    <col min="15377" max="15377" width="4.5" style="183" customWidth="1"/>
    <col min="15378" max="15379" width="13.625" style="183" customWidth="1"/>
    <col min="15380" max="15380" width="14.125" style="183" bestFit="1" customWidth="1"/>
    <col min="15381" max="15381" width="2.625" style="183" customWidth="1"/>
    <col min="15382" max="15382" width="10" style="183" bestFit="1" customWidth="1"/>
    <col min="15383" max="15383" width="5.125" style="183" bestFit="1" customWidth="1"/>
    <col min="15384" max="15416" width="3.875" style="183" customWidth="1"/>
    <col min="15417" max="15616" width="9" style="183"/>
    <col min="15617" max="15617" width="2.375" style="183" customWidth="1"/>
    <col min="15618" max="15618" width="8.625" style="183" customWidth="1"/>
    <col min="15619" max="15619" width="17.75" style="183" bestFit="1" customWidth="1"/>
    <col min="15620" max="15620" width="55.625" style="183" customWidth="1"/>
    <col min="15621" max="15621" width="14.25" style="183" customWidth="1"/>
    <col min="15622" max="15622" width="3.875" style="183" customWidth="1"/>
    <col min="15623" max="15623" width="11.5" style="183" customWidth="1"/>
    <col min="15624" max="15624" width="12.75" style="183" customWidth="1"/>
    <col min="15625" max="15625" width="4.5" style="183" customWidth="1"/>
    <col min="15626" max="15626" width="13.625" style="183" customWidth="1"/>
    <col min="15627" max="15627" width="4.5" style="183" customWidth="1"/>
    <col min="15628" max="15628" width="13.625" style="183" customWidth="1"/>
    <col min="15629" max="15629" width="4.5" style="183" customWidth="1"/>
    <col min="15630" max="15630" width="13.625" style="183" customWidth="1"/>
    <col min="15631" max="15631" width="4.5" style="183" customWidth="1"/>
    <col min="15632" max="15632" width="13.625" style="183" customWidth="1"/>
    <col min="15633" max="15633" width="4.5" style="183" customWidth="1"/>
    <col min="15634" max="15635" width="13.625" style="183" customWidth="1"/>
    <col min="15636" max="15636" width="14.125" style="183" bestFit="1" customWidth="1"/>
    <col min="15637" max="15637" width="2.625" style="183" customWidth="1"/>
    <col min="15638" max="15638" width="10" style="183" bestFit="1" customWidth="1"/>
    <col min="15639" max="15639" width="5.125" style="183" bestFit="1" customWidth="1"/>
    <col min="15640" max="15672" width="3.875" style="183" customWidth="1"/>
    <col min="15673" max="15872" width="9" style="183"/>
    <col min="15873" max="15873" width="2.375" style="183" customWidth="1"/>
    <col min="15874" max="15874" width="8.625" style="183" customWidth="1"/>
    <col min="15875" max="15875" width="17.75" style="183" bestFit="1" customWidth="1"/>
    <col min="15876" max="15876" width="55.625" style="183" customWidth="1"/>
    <col min="15877" max="15877" width="14.25" style="183" customWidth="1"/>
    <col min="15878" max="15878" width="3.875" style="183" customWidth="1"/>
    <col min="15879" max="15879" width="11.5" style="183" customWidth="1"/>
    <col min="15880" max="15880" width="12.75" style="183" customWidth="1"/>
    <col min="15881" max="15881" width="4.5" style="183" customWidth="1"/>
    <col min="15882" max="15882" width="13.625" style="183" customWidth="1"/>
    <col min="15883" max="15883" width="4.5" style="183" customWidth="1"/>
    <col min="15884" max="15884" width="13.625" style="183" customWidth="1"/>
    <col min="15885" max="15885" width="4.5" style="183" customWidth="1"/>
    <col min="15886" max="15886" width="13.625" style="183" customWidth="1"/>
    <col min="15887" max="15887" width="4.5" style="183" customWidth="1"/>
    <col min="15888" max="15888" width="13.625" style="183" customWidth="1"/>
    <col min="15889" max="15889" width="4.5" style="183" customWidth="1"/>
    <col min="15890" max="15891" width="13.625" style="183" customWidth="1"/>
    <col min="15892" max="15892" width="14.125" style="183" bestFit="1" customWidth="1"/>
    <col min="15893" max="15893" width="2.625" style="183" customWidth="1"/>
    <col min="15894" max="15894" width="10" style="183" bestFit="1" customWidth="1"/>
    <col min="15895" max="15895" width="5.125" style="183" bestFit="1" customWidth="1"/>
    <col min="15896" max="15928" width="3.875" style="183" customWidth="1"/>
    <col min="15929" max="16128" width="9" style="183"/>
    <col min="16129" max="16129" width="2.375" style="183" customWidth="1"/>
    <col min="16130" max="16130" width="8.625" style="183" customWidth="1"/>
    <col min="16131" max="16131" width="17.75" style="183" bestFit="1" customWidth="1"/>
    <col min="16132" max="16132" width="55.625" style="183" customWidth="1"/>
    <col min="16133" max="16133" width="14.25" style="183" customWidth="1"/>
    <col min="16134" max="16134" width="3.875" style="183" customWidth="1"/>
    <col min="16135" max="16135" width="11.5" style="183" customWidth="1"/>
    <col min="16136" max="16136" width="12.75" style="183" customWidth="1"/>
    <col min="16137" max="16137" width="4.5" style="183" customWidth="1"/>
    <col min="16138" max="16138" width="13.625" style="183" customWidth="1"/>
    <col min="16139" max="16139" width="4.5" style="183" customWidth="1"/>
    <col min="16140" max="16140" width="13.625" style="183" customWidth="1"/>
    <col min="16141" max="16141" width="4.5" style="183" customWidth="1"/>
    <col min="16142" max="16142" width="13.625" style="183" customWidth="1"/>
    <col min="16143" max="16143" width="4.5" style="183" customWidth="1"/>
    <col min="16144" max="16144" width="13.625" style="183" customWidth="1"/>
    <col min="16145" max="16145" width="4.5" style="183" customWidth="1"/>
    <col min="16146" max="16147" width="13.625" style="183" customWidth="1"/>
    <col min="16148" max="16148" width="14.125" style="183" bestFit="1" customWidth="1"/>
    <col min="16149" max="16149" width="2.625" style="183" customWidth="1"/>
    <col min="16150" max="16150" width="10" style="183" bestFit="1" customWidth="1"/>
    <col min="16151" max="16151" width="5.125" style="183" bestFit="1" customWidth="1"/>
    <col min="16152" max="16184" width="3.875" style="183" customWidth="1"/>
    <col min="16185" max="16384" width="9" style="183"/>
  </cols>
  <sheetData>
    <row r="1" spans="1:23" s="85" customFormat="1" ht="23.25" x14ac:dyDescent="0.5">
      <c r="A1" s="893" t="s">
        <v>93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  <c r="Q1" s="893"/>
      <c r="R1" s="893"/>
      <c r="S1" s="893"/>
      <c r="T1" s="893"/>
    </row>
    <row r="2" spans="1:23" s="85" customFormat="1" ht="23.25" x14ac:dyDescent="0.5">
      <c r="A2" s="893" t="s">
        <v>2825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</row>
    <row r="3" spans="1:23" s="85" customFormat="1" ht="23.25" x14ac:dyDescent="0.5">
      <c r="A3" s="894" t="s">
        <v>3585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</row>
    <row r="4" spans="1:23" s="86" customFormat="1" ht="24" customHeight="1" x14ac:dyDescent="0.45">
      <c r="A4" s="831" t="s">
        <v>96</v>
      </c>
      <c r="B4" s="832"/>
      <c r="C4" s="837" t="s">
        <v>97</v>
      </c>
      <c r="D4" s="840" t="s">
        <v>98</v>
      </c>
      <c r="E4" s="843" t="s">
        <v>99</v>
      </c>
      <c r="F4" s="846" t="s">
        <v>3406</v>
      </c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8"/>
      <c r="S4" s="849" t="s">
        <v>3407</v>
      </c>
      <c r="T4" s="453" t="s">
        <v>2039</v>
      </c>
      <c r="U4" s="85"/>
    </row>
    <row r="5" spans="1:23" s="86" customFormat="1" ht="24" customHeight="1" x14ac:dyDescent="0.45">
      <c r="A5" s="833"/>
      <c r="B5" s="834"/>
      <c r="C5" s="838"/>
      <c r="D5" s="841"/>
      <c r="E5" s="844"/>
      <c r="F5" s="643"/>
      <c r="G5" s="852" t="s">
        <v>3408</v>
      </c>
      <c r="H5" s="852" t="s">
        <v>3409</v>
      </c>
      <c r="I5" s="895" t="s">
        <v>3410</v>
      </c>
      <c r="J5" s="895"/>
      <c r="K5" s="895"/>
      <c r="L5" s="895"/>
      <c r="M5" s="871" t="s">
        <v>3411</v>
      </c>
      <c r="N5" s="872"/>
      <c r="O5" s="872"/>
      <c r="P5" s="872"/>
      <c r="Q5" s="872"/>
      <c r="R5" s="872"/>
      <c r="S5" s="850"/>
      <c r="T5" s="856" t="s">
        <v>3412</v>
      </c>
      <c r="U5" s="85"/>
    </row>
    <row r="6" spans="1:23" s="86" customFormat="1" ht="24" customHeight="1" x14ac:dyDescent="0.2">
      <c r="A6" s="833"/>
      <c r="B6" s="834"/>
      <c r="C6" s="838"/>
      <c r="D6" s="841"/>
      <c r="E6" s="870"/>
      <c r="F6" s="644"/>
      <c r="G6" s="852"/>
      <c r="H6" s="852"/>
      <c r="I6" s="896" t="s">
        <v>3413</v>
      </c>
      <c r="J6" s="897"/>
      <c r="K6" s="900" t="s">
        <v>3414</v>
      </c>
      <c r="L6" s="901"/>
      <c r="M6" s="857" t="s">
        <v>3415</v>
      </c>
      <c r="N6" s="858"/>
      <c r="O6" s="857" t="s">
        <v>3413</v>
      </c>
      <c r="P6" s="858"/>
      <c r="Q6" s="861" t="s">
        <v>3414</v>
      </c>
      <c r="R6" s="862"/>
      <c r="S6" s="850"/>
      <c r="T6" s="856"/>
      <c r="U6" s="418"/>
    </row>
    <row r="7" spans="1:23" s="86" customFormat="1" ht="25.5" customHeight="1" x14ac:dyDescent="0.2">
      <c r="A7" s="833"/>
      <c r="B7" s="834"/>
      <c r="C7" s="838"/>
      <c r="D7" s="841"/>
      <c r="E7" s="870"/>
      <c r="F7" s="644"/>
      <c r="G7" s="852"/>
      <c r="H7" s="852"/>
      <c r="I7" s="898"/>
      <c r="J7" s="899"/>
      <c r="K7" s="902"/>
      <c r="L7" s="903"/>
      <c r="M7" s="859"/>
      <c r="N7" s="860"/>
      <c r="O7" s="859"/>
      <c r="P7" s="860"/>
      <c r="Q7" s="863"/>
      <c r="R7" s="864"/>
      <c r="S7" s="850"/>
      <c r="T7" s="856"/>
      <c r="U7" s="418"/>
    </row>
    <row r="8" spans="1:23" s="86" customFormat="1" ht="21.75" customHeight="1" x14ac:dyDescent="0.4">
      <c r="A8" s="833"/>
      <c r="B8" s="834"/>
      <c r="C8" s="838"/>
      <c r="D8" s="841"/>
      <c r="E8" s="870"/>
      <c r="F8" s="644"/>
      <c r="G8" s="454" t="s">
        <v>3416</v>
      </c>
      <c r="H8" s="454" t="s">
        <v>3417</v>
      </c>
      <c r="I8" s="891" t="s">
        <v>3418</v>
      </c>
      <c r="J8" s="892"/>
      <c r="K8" s="891" t="s">
        <v>3419</v>
      </c>
      <c r="L8" s="892"/>
      <c r="M8" s="865" t="s">
        <v>3420</v>
      </c>
      <c r="N8" s="866"/>
      <c r="O8" s="865" t="s">
        <v>3421</v>
      </c>
      <c r="P8" s="866"/>
      <c r="Q8" s="865" t="s">
        <v>3422</v>
      </c>
      <c r="R8" s="866"/>
      <c r="S8" s="455" t="s">
        <v>3423</v>
      </c>
      <c r="T8" s="639" t="s">
        <v>3583</v>
      </c>
      <c r="U8" s="418"/>
    </row>
    <row r="9" spans="1:23" s="420" customFormat="1" ht="21" x14ac:dyDescent="0.2">
      <c r="A9" s="835"/>
      <c r="B9" s="836"/>
      <c r="C9" s="839"/>
      <c r="D9" s="842"/>
      <c r="E9" s="419" t="s">
        <v>1238</v>
      </c>
      <c r="F9" s="456"/>
      <c r="G9" s="457" t="s">
        <v>1239</v>
      </c>
      <c r="H9" s="457" t="s">
        <v>1240</v>
      </c>
      <c r="I9" s="889" t="s">
        <v>1241</v>
      </c>
      <c r="J9" s="890"/>
      <c r="K9" s="889" t="s">
        <v>1242</v>
      </c>
      <c r="L9" s="890"/>
      <c r="M9" s="867" t="s">
        <v>1243</v>
      </c>
      <c r="N9" s="868"/>
      <c r="O9" s="867" t="s">
        <v>2826</v>
      </c>
      <c r="P9" s="868"/>
      <c r="Q9" s="867" t="s">
        <v>3424</v>
      </c>
      <c r="R9" s="868"/>
      <c r="S9" s="457" t="s">
        <v>3425</v>
      </c>
      <c r="T9" s="458" t="s">
        <v>3426</v>
      </c>
      <c r="U9" s="418"/>
    </row>
    <row r="10" spans="1:23" s="421" customFormat="1" ht="23.25" x14ac:dyDescent="0.2">
      <c r="A10" s="233" t="s">
        <v>111</v>
      </c>
      <c r="B10" s="233"/>
      <c r="C10" s="217"/>
      <c r="D10" s="333"/>
      <c r="E10" s="239"/>
      <c r="F10" s="45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418"/>
      <c r="V10" s="555"/>
      <c r="W10" s="555"/>
    </row>
    <row r="11" spans="1:23" s="447" customFormat="1" ht="84" x14ac:dyDescent="0.2">
      <c r="A11" s="225"/>
      <c r="B11" s="225" t="s">
        <v>2827</v>
      </c>
      <c r="C11" s="225" t="s">
        <v>2828</v>
      </c>
      <c r="D11" s="336" t="s">
        <v>2829</v>
      </c>
      <c r="E11" s="226">
        <v>100400</v>
      </c>
      <c r="F11" s="460">
        <v>0.16</v>
      </c>
      <c r="G11" s="231">
        <f>+E11*F11</f>
        <v>16064</v>
      </c>
      <c r="H11" s="231">
        <v>0</v>
      </c>
      <c r="I11" s="227">
        <v>0.13</v>
      </c>
      <c r="J11" s="231">
        <f t="shared" ref="J11:J20" si="0">+E11*I11</f>
        <v>13052</v>
      </c>
      <c r="K11" s="227">
        <v>0.03</v>
      </c>
      <c r="L11" s="231">
        <f t="shared" ref="L11:L20" si="1">+E11*K11</f>
        <v>3012</v>
      </c>
      <c r="M11" s="227"/>
      <c r="N11" s="231">
        <f t="shared" ref="N11:N25" si="2">+E11*M11</f>
        <v>0</v>
      </c>
      <c r="O11" s="227"/>
      <c r="P11" s="231">
        <f t="shared" ref="P11:P25" si="3">+E11*O11</f>
        <v>0</v>
      </c>
      <c r="Q11" s="227"/>
      <c r="R11" s="231">
        <f t="shared" ref="R11:R25" si="4">+E11*Q11</f>
        <v>0</v>
      </c>
      <c r="S11" s="231">
        <f t="shared" ref="S11:S25" si="5">+G11+H11</f>
        <v>16064</v>
      </c>
      <c r="T11" s="231">
        <f t="shared" ref="T11:T25" si="6">+E11-S11</f>
        <v>84336</v>
      </c>
      <c r="U11" s="86"/>
      <c r="V11" s="555">
        <f t="shared" ref="V11:V74" si="7">SUM(J11+L11+N11+P11+R11)</f>
        <v>16064</v>
      </c>
      <c r="W11" s="555">
        <f t="shared" ref="W11:W74" si="8">SUM(S11-V11)</f>
        <v>0</v>
      </c>
    </row>
    <row r="12" spans="1:23" s="447" customFormat="1" ht="42" x14ac:dyDescent="0.2">
      <c r="A12" s="225"/>
      <c r="B12" s="225" t="s">
        <v>2827</v>
      </c>
      <c r="C12" s="225" t="s">
        <v>2830</v>
      </c>
      <c r="D12" s="336" t="s">
        <v>2831</v>
      </c>
      <c r="E12" s="226">
        <v>-100400</v>
      </c>
      <c r="F12" s="460">
        <v>0.16</v>
      </c>
      <c r="G12" s="231">
        <f>+E12*F12</f>
        <v>-16064</v>
      </c>
      <c r="H12" s="231">
        <v>0</v>
      </c>
      <c r="I12" s="227">
        <v>0.13</v>
      </c>
      <c r="J12" s="231">
        <f t="shared" si="0"/>
        <v>-13052</v>
      </c>
      <c r="K12" s="227">
        <v>0.03</v>
      </c>
      <c r="L12" s="231">
        <f t="shared" si="1"/>
        <v>-3012</v>
      </c>
      <c r="M12" s="227"/>
      <c r="N12" s="231">
        <f t="shared" si="2"/>
        <v>0</v>
      </c>
      <c r="O12" s="227"/>
      <c r="P12" s="231">
        <f t="shared" si="3"/>
        <v>0</v>
      </c>
      <c r="Q12" s="227"/>
      <c r="R12" s="231">
        <f t="shared" si="4"/>
        <v>0</v>
      </c>
      <c r="S12" s="231">
        <f t="shared" si="5"/>
        <v>-16064</v>
      </c>
      <c r="T12" s="231">
        <f t="shared" si="6"/>
        <v>-84336</v>
      </c>
      <c r="U12" s="86"/>
      <c r="V12" s="555">
        <f t="shared" si="7"/>
        <v>-16064</v>
      </c>
      <c r="W12" s="555">
        <f t="shared" si="8"/>
        <v>0</v>
      </c>
    </row>
    <row r="13" spans="1:23" s="447" customFormat="1" ht="84" x14ac:dyDescent="0.2">
      <c r="A13" s="225"/>
      <c r="B13" s="225" t="s">
        <v>2827</v>
      </c>
      <c r="C13" s="225" t="s">
        <v>2832</v>
      </c>
      <c r="D13" s="336" t="s">
        <v>2829</v>
      </c>
      <c r="E13" s="226">
        <v>100400</v>
      </c>
      <c r="F13" s="460">
        <v>0.16</v>
      </c>
      <c r="G13" s="231">
        <f>+E13*F13</f>
        <v>16064</v>
      </c>
      <c r="H13" s="231">
        <v>0</v>
      </c>
      <c r="I13" s="227">
        <v>0.13</v>
      </c>
      <c r="J13" s="231">
        <f t="shared" si="0"/>
        <v>13052</v>
      </c>
      <c r="K13" s="227">
        <v>0.03</v>
      </c>
      <c r="L13" s="231">
        <f t="shared" si="1"/>
        <v>3012</v>
      </c>
      <c r="M13" s="227"/>
      <c r="N13" s="231">
        <f t="shared" si="2"/>
        <v>0</v>
      </c>
      <c r="O13" s="227"/>
      <c r="P13" s="231">
        <f t="shared" si="3"/>
        <v>0</v>
      </c>
      <c r="Q13" s="227"/>
      <c r="R13" s="231">
        <f t="shared" si="4"/>
        <v>0</v>
      </c>
      <c r="S13" s="231">
        <f t="shared" si="5"/>
        <v>16064</v>
      </c>
      <c r="T13" s="231">
        <f t="shared" si="6"/>
        <v>84336</v>
      </c>
      <c r="U13" s="86"/>
      <c r="V13" s="555">
        <f t="shared" si="7"/>
        <v>16064</v>
      </c>
      <c r="W13" s="555">
        <f t="shared" si="8"/>
        <v>0</v>
      </c>
    </row>
    <row r="14" spans="1:23" s="447" customFormat="1" ht="105" x14ac:dyDescent="0.2">
      <c r="A14" s="220"/>
      <c r="B14" s="220" t="s">
        <v>2833</v>
      </c>
      <c r="C14" s="220" t="s">
        <v>2834</v>
      </c>
      <c r="D14" s="335" t="s">
        <v>2835</v>
      </c>
      <c r="E14" s="221">
        <v>1048900</v>
      </c>
      <c r="F14" s="461">
        <v>0.06</v>
      </c>
      <c r="G14" s="231">
        <v>0</v>
      </c>
      <c r="H14" s="231">
        <f>+E14*F14</f>
        <v>62934</v>
      </c>
      <c r="I14" s="227">
        <v>0.04</v>
      </c>
      <c r="J14" s="231">
        <f t="shared" si="0"/>
        <v>41956</v>
      </c>
      <c r="K14" s="227">
        <v>0.02</v>
      </c>
      <c r="L14" s="231">
        <f t="shared" si="1"/>
        <v>20978</v>
      </c>
      <c r="M14" s="227"/>
      <c r="N14" s="231">
        <f t="shared" si="2"/>
        <v>0</v>
      </c>
      <c r="O14" s="227"/>
      <c r="P14" s="231">
        <f t="shared" si="3"/>
        <v>0</v>
      </c>
      <c r="Q14" s="227"/>
      <c r="R14" s="231">
        <f t="shared" si="4"/>
        <v>0</v>
      </c>
      <c r="S14" s="231">
        <f t="shared" si="5"/>
        <v>62934</v>
      </c>
      <c r="T14" s="231">
        <f t="shared" si="6"/>
        <v>985966</v>
      </c>
      <c r="U14" s="86"/>
      <c r="V14" s="555">
        <f t="shared" si="7"/>
        <v>62934</v>
      </c>
      <c r="W14" s="555">
        <f t="shared" si="8"/>
        <v>0</v>
      </c>
    </row>
    <row r="15" spans="1:23" s="447" customFormat="1" ht="84" x14ac:dyDescent="0.2">
      <c r="A15" s="220"/>
      <c r="B15" s="220" t="s">
        <v>2836</v>
      </c>
      <c r="C15" s="220" t="s">
        <v>2837</v>
      </c>
      <c r="D15" s="335" t="s">
        <v>2838</v>
      </c>
      <c r="E15" s="221">
        <v>240000</v>
      </c>
      <c r="F15" s="461">
        <v>0.06</v>
      </c>
      <c r="G15" s="231">
        <v>0</v>
      </c>
      <c r="H15" s="231">
        <f>+E15*F15</f>
        <v>14400</v>
      </c>
      <c r="I15" s="227">
        <v>0.04</v>
      </c>
      <c r="J15" s="231">
        <f t="shared" si="0"/>
        <v>9600</v>
      </c>
      <c r="K15" s="227">
        <v>0.02</v>
      </c>
      <c r="L15" s="231">
        <f t="shared" si="1"/>
        <v>4800</v>
      </c>
      <c r="M15" s="227"/>
      <c r="N15" s="231">
        <f t="shared" si="2"/>
        <v>0</v>
      </c>
      <c r="O15" s="227"/>
      <c r="P15" s="231">
        <f t="shared" si="3"/>
        <v>0</v>
      </c>
      <c r="Q15" s="227"/>
      <c r="R15" s="231">
        <f t="shared" si="4"/>
        <v>0</v>
      </c>
      <c r="S15" s="231">
        <f t="shared" si="5"/>
        <v>14400</v>
      </c>
      <c r="T15" s="231">
        <f t="shared" si="6"/>
        <v>225600</v>
      </c>
      <c r="U15" s="86"/>
      <c r="V15" s="555">
        <f t="shared" si="7"/>
        <v>14400</v>
      </c>
      <c r="W15" s="555">
        <f t="shared" si="8"/>
        <v>0</v>
      </c>
    </row>
    <row r="16" spans="1:23" s="447" customFormat="1" ht="63" x14ac:dyDescent="0.2">
      <c r="A16" s="220"/>
      <c r="B16" s="220" t="s">
        <v>2839</v>
      </c>
      <c r="C16" s="220" t="s">
        <v>2840</v>
      </c>
      <c r="D16" s="335" t="s">
        <v>2841</v>
      </c>
      <c r="E16" s="221">
        <v>55900</v>
      </c>
      <c r="F16" s="461">
        <v>0.16</v>
      </c>
      <c r="G16" s="231">
        <f>+E16*F16</f>
        <v>8944</v>
      </c>
      <c r="H16" s="231">
        <v>0</v>
      </c>
      <c r="I16" s="227">
        <v>0.13</v>
      </c>
      <c r="J16" s="231">
        <f t="shared" si="0"/>
        <v>7267</v>
      </c>
      <c r="K16" s="227">
        <v>0.03</v>
      </c>
      <c r="L16" s="231">
        <f t="shared" si="1"/>
        <v>1677</v>
      </c>
      <c r="M16" s="227"/>
      <c r="N16" s="231">
        <f t="shared" si="2"/>
        <v>0</v>
      </c>
      <c r="O16" s="227"/>
      <c r="P16" s="231">
        <f t="shared" si="3"/>
        <v>0</v>
      </c>
      <c r="Q16" s="227"/>
      <c r="R16" s="231">
        <f t="shared" si="4"/>
        <v>0</v>
      </c>
      <c r="S16" s="231">
        <f t="shared" si="5"/>
        <v>8944</v>
      </c>
      <c r="T16" s="231">
        <f t="shared" si="6"/>
        <v>46956</v>
      </c>
      <c r="U16" s="86"/>
      <c r="V16" s="555">
        <f t="shared" si="7"/>
        <v>8944</v>
      </c>
      <c r="W16" s="555">
        <f t="shared" si="8"/>
        <v>0</v>
      </c>
    </row>
    <row r="17" spans="1:24" s="447" customFormat="1" ht="63" x14ac:dyDescent="0.2">
      <c r="A17" s="220"/>
      <c r="B17" s="220" t="s">
        <v>2842</v>
      </c>
      <c r="C17" s="220" t="s">
        <v>2843</v>
      </c>
      <c r="D17" s="335" t="s">
        <v>2844</v>
      </c>
      <c r="E17" s="221">
        <v>300</v>
      </c>
      <c r="F17" s="461">
        <v>0.16</v>
      </c>
      <c r="G17" s="231">
        <f>+E17*F17</f>
        <v>48</v>
      </c>
      <c r="H17" s="231">
        <v>0</v>
      </c>
      <c r="I17" s="227">
        <v>0.13</v>
      </c>
      <c r="J17" s="231">
        <f t="shared" si="0"/>
        <v>39</v>
      </c>
      <c r="K17" s="227">
        <v>0.03</v>
      </c>
      <c r="L17" s="231">
        <f t="shared" si="1"/>
        <v>9</v>
      </c>
      <c r="M17" s="227"/>
      <c r="N17" s="231">
        <f t="shared" si="2"/>
        <v>0</v>
      </c>
      <c r="O17" s="227"/>
      <c r="P17" s="231">
        <f t="shared" si="3"/>
        <v>0</v>
      </c>
      <c r="Q17" s="227"/>
      <c r="R17" s="231">
        <f t="shared" si="4"/>
        <v>0</v>
      </c>
      <c r="S17" s="231">
        <f t="shared" si="5"/>
        <v>48</v>
      </c>
      <c r="T17" s="231">
        <f t="shared" si="6"/>
        <v>252</v>
      </c>
      <c r="U17" s="86"/>
      <c r="V17" s="555">
        <f t="shared" si="7"/>
        <v>48</v>
      </c>
      <c r="W17" s="555">
        <f t="shared" si="8"/>
        <v>0</v>
      </c>
    </row>
    <row r="18" spans="1:24" s="447" customFormat="1" ht="126" x14ac:dyDescent="0.2">
      <c r="A18" s="220"/>
      <c r="B18" s="237">
        <v>242172</v>
      </c>
      <c r="C18" s="220" t="s">
        <v>2845</v>
      </c>
      <c r="D18" s="335" t="s">
        <v>2846</v>
      </c>
      <c r="E18" s="221">
        <v>-240000</v>
      </c>
      <c r="F18" s="461">
        <v>0.06</v>
      </c>
      <c r="G18" s="231">
        <v>0</v>
      </c>
      <c r="H18" s="231">
        <f>+E18*F18</f>
        <v>-14400</v>
      </c>
      <c r="I18" s="227">
        <v>0.04</v>
      </c>
      <c r="J18" s="231">
        <f>+E18*I18</f>
        <v>-9600</v>
      </c>
      <c r="K18" s="227">
        <v>0.02</v>
      </c>
      <c r="L18" s="231">
        <f>+E18*K18</f>
        <v>-4800</v>
      </c>
      <c r="M18" s="227"/>
      <c r="N18" s="231">
        <f t="shared" si="2"/>
        <v>0</v>
      </c>
      <c r="O18" s="227"/>
      <c r="P18" s="231">
        <f t="shared" si="3"/>
        <v>0</v>
      </c>
      <c r="Q18" s="227"/>
      <c r="R18" s="231">
        <f t="shared" si="4"/>
        <v>0</v>
      </c>
      <c r="S18" s="231">
        <f t="shared" si="5"/>
        <v>-14400</v>
      </c>
      <c r="T18" s="231">
        <f t="shared" si="6"/>
        <v>-225600</v>
      </c>
      <c r="U18" s="86"/>
      <c r="V18" s="555">
        <f t="shared" si="7"/>
        <v>-14400</v>
      </c>
      <c r="W18" s="555">
        <f t="shared" si="8"/>
        <v>0</v>
      </c>
    </row>
    <row r="19" spans="1:24" s="447" customFormat="1" ht="84" x14ac:dyDescent="0.2">
      <c r="A19" s="220"/>
      <c r="B19" s="220" t="s">
        <v>3078</v>
      </c>
      <c r="C19" s="220" t="s">
        <v>3079</v>
      </c>
      <c r="D19" s="335" t="s">
        <v>3080</v>
      </c>
      <c r="E19" s="221">
        <v>314026.5</v>
      </c>
      <c r="F19" s="461">
        <v>0.06</v>
      </c>
      <c r="G19" s="231">
        <v>0</v>
      </c>
      <c r="H19" s="231">
        <f>+E19*F19</f>
        <v>18841.59</v>
      </c>
      <c r="I19" s="227">
        <v>0.04</v>
      </c>
      <c r="J19" s="231">
        <f t="shared" si="0"/>
        <v>12561.06</v>
      </c>
      <c r="K19" s="227">
        <v>0.02</v>
      </c>
      <c r="L19" s="231">
        <f t="shared" si="1"/>
        <v>6280.53</v>
      </c>
      <c r="M19" s="227"/>
      <c r="N19" s="231">
        <f t="shared" si="2"/>
        <v>0</v>
      </c>
      <c r="O19" s="227"/>
      <c r="P19" s="231">
        <f t="shared" si="3"/>
        <v>0</v>
      </c>
      <c r="Q19" s="227"/>
      <c r="R19" s="231">
        <f t="shared" si="4"/>
        <v>0</v>
      </c>
      <c r="S19" s="231">
        <f t="shared" si="5"/>
        <v>18841.59</v>
      </c>
      <c r="T19" s="231">
        <f t="shared" si="6"/>
        <v>295184.90999999997</v>
      </c>
      <c r="U19" s="86"/>
      <c r="V19" s="555">
        <f t="shared" si="7"/>
        <v>18841.59</v>
      </c>
      <c r="W19" s="555">
        <f t="shared" si="8"/>
        <v>0</v>
      </c>
    </row>
    <row r="20" spans="1:24" s="447" customFormat="1" ht="84" x14ac:dyDescent="0.2">
      <c r="A20" s="220"/>
      <c r="B20" s="220" t="s">
        <v>3081</v>
      </c>
      <c r="C20" s="220" t="s">
        <v>3082</v>
      </c>
      <c r="D20" s="335" t="s">
        <v>3083</v>
      </c>
      <c r="E20" s="221">
        <v>25000</v>
      </c>
      <c r="F20" s="461">
        <v>0.16</v>
      </c>
      <c r="G20" s="231">
        <f>+E20*F20</f>
        <v>4000</v>
      </c>
      <c r="H20" s="231">
        <v>0</v>
      </c>
      <c r="I20" s="227">
        <v>0.13</v>
      </c>
      <c r="J20" s="231">
        <f t="shared" si="0"/>
        <v>3250</v>
      </c>
      <c r="K20" s="227">
        <v>0.03</v>
      </c>
      <c r="L20" s="231">
        <f t="shared" si="1"/>
        <v>750</v>
      </c>
      <c r="M20" s="227"/>
      <c r="N20" s="231">
        <f t="shared" si="2"/>
        <v>0</v>
      </c>
      <c r="O20" s="227"/>
      <c r="P20" s="231">
        <f t="shared" si="3"/>
        <v>0</v>
      </c>
      <c r="Q20" s="227"/>
      <c r="R20" s="231">
        <f t="shared" si="4"/>
        <v>0</v>
      </c>
      <c r="S20" s="231">
        <f t="shared" si="5"/>
        <v>4000</v>
      </c>
      <c r="T20" s="231">
        <f t="shared" si="6"/>
        <v>21000</v>
      </c>
      <c r="U20" s="86"/>
      <c r="V20" s="555">
        <f t="shared" si="7"/>
        <v>4000</v>
      </c>
      <c r="W20" s="555">
        <f t="shared" si="8"/>
        <v>0</v>
      </c>
    </row>
    <row r="21" spans="1:24" s="463" customFormat="1" ht="84" x14ac:dyDescent="0.2">
      <c r="A21" s="220"/>
      <c r="B21" s="220" t="s">
        <v>3253</v>
      </c>
      <c r="C21" s="220" t="s">
        <v>3254</v>
      </c>
      <c r="D21" s="335" t="s">
        <v>3255</v>
      </c>
      <c r="E21" s="230">
        <v>796950</v>
      </c>
      <c r="F21" s="461">
        <v>0.06</v>
      </c>
      <c r="G21" s="231">
        <v>0</v>
      </c>
      <c r="H21" s="231">
        <f>+E21*F21</f>
        <v>47817</v>
      </c>
      <c r="I21" s="227"/>
      <c r="J21" s="231">
        <v>0</v>
      </c>
      <c r="K21" s="227"/>
      <c r="L21" s="231">
        <v>0</v>
      </c>
      <c r="M21" s="462">
        <v>2.5000000000000001E-2</v>
      </c>
      <c r="N21" s="231">
        <f t="shared" si="2"/>
        <v>19923.75</v>
      </c>
      <c r="O21" s="227">
        <v>0.02</v>
      </c>
      <c r="P21" s="231">
        <f t="shared" si="3"/>
        <v>15939</v>
      </c>
      <c r="Q21" s="462">
        <v>1.4999999999999999E-2</v>
      </c>
      <c r="R21" s="231">
        <f t="shared" si="4"/>
        <v>11954.25</v>
      </c>
      <c r="S21" s="231">
        <f t="shared" si="5"/>
        <v>47817</v>
      </c>
      <c r="T21" s="231">
        <f t="shared" si="6"/>
        <v>749133</v>
      </c>
      <c r="U21" s="418"/>
      <c r="V21" s="555">
        <f t="shared" si="7"/>
        <v>47817</v>
      </c>
      <c r="W21" s="555">
        <f t="shared" si="8"/>
        <v>0</v>
      </c>
    </row>
    <row r="22" spans="1:24" s="447" customFormat="1" ht="84" x14ac:dyDescent="0.2">
      <c r="A22" s="220"/>
      <c r="B22" s="220" t="s">
        <v>3269</v>
      </c>
      <c r="C22" s="220" t="s">
        <v>3270</v>
      </c>
      <c r="D22" s="335" t="s">
        <v>3271</v>
      </c>
      <c r="E22" s="230">
        <v>131660</v>
      </c>
      <c r="F22" s="461">
        <v>0.06</v>
      </c>
      <c r="G22" s="231">
        <v>0</v>
      </c>
      <c r="H22" s="231">
        <f>+E22*F22</f>
        <v>7899.5999999999995</v>
      </c>
      <c r="I22" s="227"/>
      <c r="J22" s="231">
        <v>0</v>
      </c>
      <c r="K22" s="227"/>
      <c r="L22" s="231">
        <v>0</v>
      </c>
      <c r="M22" s="462">
        <v>2.5000000000000001E-2</v>
      </c>
      <c r="N22" s="231">
        <f t="shared" si="2"/>
        <v>3291.5</v>
      </c>
      <c r="O22" s="227">
        <v>0.02</v>
      </c>
      <c r="P22" s="231">
        <f t="shared" si="3"/>
        <v>2633.2000000000003</v>
      </c>
      <c r="Q22" s="462">
        <v>1.4999999999999999E-2</v>
      </c>
      <c r="R22" s="231">
        <f t="shared" si="4"/>
        <v>1974.8999999999999</v>
      </c>
      <c r="S22" s="231">
        <f t="shared" si="5"/>
        <v>7899.5999999999995</v>
      </c>
      <c r="T22" s="231">
        <f t="shared" si="6"/>
        <v>123760.4</v>
      </c>
      <c r="U22" s="86"/>
      <c r="V22" s="555">
        <f t="shared" si="7"/>
        <v>7899.6</v>
      </c>
      <c r="W22" s="555">
        <f t="shared" si="8"/>
        <v>-9.0949470177292824E-13</v>
      </c>
    </row>
    <row r="23" spans="1:24" s="447" customFormat="1" ht="84" x14ac:dyDescent="0.2">
      <c r="A23" s="220"/>
      <c r="B23" s="220" t="s">
        <v>3331</v>
      </c>
      <c r="C23" s="220" t="s">
        <v>3332</v>
      </c>
      <c r="D23" s="335" t="s">
        <v>3333</v>
      </c>
      <c r="E23" s="230">
        <v>132000</v>
      </c>
      <c r="F23" s="461">
        <v>0.16</v>
      </c>
      <c r="G23" s="231">
        <f>+E23*F23</f>
        <v>21120</v>
      </c>
      <c r="H23" s="231">
        <v>0</v>
      </c>
      <c r="I23" s="227"/>
      <c r="J23" s="231">
        <v>0</v>
      </c>
      <c r="K23" s="227"/>
      <c r="L23" s="231">
        <v>0</v>
      </c>
      <c r="M23" s="227">
        <v>0.08</v>
      </c>
      <c r="N23" s="231">
        <f t="shared" si="2"/>
        <v>10560</v>
      </c>
      <c r="O23" s="227">
        <v>0.05</v>
      </c>
      <c r="P23" s="231">
        <f t="shared" si="3"/>
        <v>6600</v>
      </c>
      <c r="Q23" s="227">
        <v>0.03</v>
      </c>
      <c r="R23" s="231">
        <f t="shared" si="4"/>
        <v>3960</v>
      </c>
      <c r="S23" s="231">
        <f t="shared" si="5"/>
        <v>21120</v>
      </c>
      <c r="T23" s="231">
        <f t="shared" si="6"/>
        <v>110880</v>
      </c>
      <c r="U23" s="86"/>
      <c r="V23" s="555">
        <f t="shared" si="7"/>
        <v>21120</v>
      </c>
      <c r="W23" s="555">
        <f t="shared" si="8"/>
        <v>0</v>
      </c>
    </row>
    <row r="24" spans="1:24" s="447" customFormat="1" ht="105" x14ac:dyDescent="0.2">
      <c r="A24" s="220"/>
      <c r="B24" s="220" t="s">
        <v>3331</v>
      </c>
      <c r="C24" s="220" t="s">
        <v>3334</v>
      </c>
      <c r="D24" s="335" t="s">
        <v>3335</v>
      </c>
      <c r="E24" s="230">
        <v>559800</v>
      </c>
      <c r="F24" s="461">
        <v>0.06</v>
      </c>
      <c r="G24" s="231">
        <v>0</v>
      </c>
      <c r="H24" s="231">
        <f>+E24*F24</f>
        <v>33588</v>
      </c>
      <c r="I24" s="227"/>
      <c r="J24" s="231">
        <v>0</v>
      </c>
      <c r="K24" s="227"/>
      <c r="L24" s="231">
        <v>0</v>
      </c>
      <c r="M24" s="462">
        <v>2.5000000000000001E-2</v>
      </c>
      <c r="N24" s="231">
        <f t="shared" si="2"/>
        <v>13995</v>
      </c>
      <c r="O24" s="227">
        <v>0.02</v>
      </c>
      <c r="P24" s="231">
        <f t="shared" si="3"/>
        <v>11196</v>
      </c>
      <c r="Q24" s="462">
        <v>1.4999999999999999E-2</v>
      </c>
      <c r="R24" s="231">
        <f t="shared" si="4"/>
        <v>8397</v>
      </c>
      <c r="S24" s="231">
        <f t="shared" si="5"/>
        <v>33588</v>
      </c>
      <c r="T24" s="231">
        <f t="shared" si="6"/>
        <v>526212</v>
      </c>
      <c r="U24" s="86"/>
      <c r="V24" s="555">
        <f t="shared" si="7"/>
        <v>33588</v>
      </c>
      <c r="W24" s="555">
        <f t="shared" si="8"/>
        <v>0</v>
      </c>
    </row>
    <row r="25" spans="1:24" s="473" customFormat="1" ht="84" x14ac:dyDescent="0.2">
      <c r="A25" s="464"/>
      <c r="B25" s="465">
        <v>242430</v>
      </c>
      <c r="C25" s="464" t="s">
        <v>3427</v>
      </c>
      <c r="D25" s="466" t="s">
        <v>3428</v>
      </c>
      <c r="E25" s="467">
        <v>927000</v>
      </c>
      <c r="F25" s="468">
        <v>0.06</v>
      </c>
      <c r="G25" s="467">
        <v>0</v>
      </c>
      <c r="H25" s="467">
        <f>+E25*F25</f>
        <v>55620</v>
      </c>
      <c r="I25" s="469"/>
      <c r="J25" s="467">
        <v>0</v>
      </c>
      <c r="K25" s="469"/>
      <c r="L25" s="467">
        <v>0</v>
      </c>
      <c r="M25" s="470">
        <v>2.5000000000000001E-2</v>
      </c>
      <c r="N25" s="467">
        <f t="shared" si="2"/>
        <v>23175</v>
      </c>
      <c r="O25" s="469">
        <v>0.02</v>
      </c>
      <c r="P25" s="467">
        <f t="shared" si="3"/>
        <v>18540</v>
      </c>
      <c r="Q25" s="470">
        <v>1.4999999999999999E-2</v>
      </c>
      <c r="R25" s="467">
        <f t="shared" si="4"/>
        <v>13905</v>
      </c>
      <c r="S25" s="467">
        <f t="shared" si="5"/>
        <v>55620</v>
      </c>
      <c r="T25" s="467">
        <f t="shared" si="6"/>
        <v>871380</v>
      </c>
      <c r="U25" s="471"/>
      <c r="V25" s="555">
        <f t="shared" si="7"/>
        <v>55620</v>
      </c>
      <c r="W25" s="555">
        <f t="shared" si="8"/>
        <v>0</v>
      </c>
      <c r="X25" s="472" t="s">
        <v>3528</v>
      </c>
    </row>
    <row r="26" spans="1:24" s="447" customFormat="1" ht="23.25" x14ac:dyDescent="0.2">
      <c r="A26" s="220"/>
      <c r="B26" s="220"/>
      <c r="C26" s="220"/>
      <c r="D26" s="335"/>
      <c r="E26" s="221"/>
      <c r="F26" s="461"/>
      <c r="G26" s="231"/>
      <c r="H26" s="231"/>
      <c r="I26" s="227"/>
      <c r="J26" s="231"/>
      <c r="K26" s="227"/>
      <c r="L26" s="231"/>
      <c r="M26" s="227"/>
      <c r="N26" s="231"/>
      <c r="O26" s="227"/>
      <c r="P26" s="231"/>
      <c r="Q26" s="227"/>
      <c r="R26" s="231"/>
      <c r="S26" s="231"/>
      <c r="T26" s="231"/>
      <c r="U26" s="86"/>
      <c r="V26" s="555">
        <f t="shared" si="7"/>
        <v>0</v>
      </c>
      <c r="W26" s="555">
        <f t="shared" si="8"/>
        <v>0</v>
      </c>
    </row>
    <row r="27" spans="1:24" s="447" customFormat="1" ht="23.25" x14ac:dyDescent="0.2">
      <c r="A27" s="885" t="s">
        <v>1716</v>
      </c>
      <c r="B27" s="885"/>
      <c r="C27" s="885"/>
      <c r="D27" s="885"/>
      <c r="E27" s="239">
        <f>SUM(E11:E26)</f>
        <v>4091936.5</v>
      </c>
      <c r="F27" s="239"/>
      <c r="G27" s="239">
        <f>SUM(G11:G26)</f>
        <v>50176</v>
      </c>
      <c r="H27" s="239">
        <f>SUM(H11:H26)</f>
        <v>226700.19</v>
      </c>
      <c r="I27" s="239"/>
      <c r="J27" s="239">
        <f>SUM(J11:J26)</f>
        <v>78125.06</v>
      </c>
      <c r="K27" s="239"/>
      <c r="L27" s="239">
        <f>SUM(L11:L26)</f>
        <v>32706.53</v>
      </c>
      <c r="M27" s="239"/>
      <c r="N27" s="239">
        <f>SUM(N11:N26)</f>
        <v>70945.25</v>
      </c>
      <c r="O27" s="239"/>
      <c r="P27" s="239">
        <f>SUM(P11:P26)</f>
        <v>54908.2</v>
      </c>
      <c r="Q27" s="239"/>
      <c r="R27" s="239">
        <f>SUM(R11:R26)</f>
        <v>40191.15</v>
      </c>
      <c r="S27" s="239">
        <f>SUM(S11:S26)</f>
        <v>276876.19</v>
      </c>
      <c r="T27" s="239">
        <f>SUM(T11:T26)</f>
        <v>3815060.31</v>
      </c>
      <c r="U27" s="86"/>
      <c r="V27" s="555">
        <f t="shared" si="7"/>
        <v>276876.19</v>
      </c>
      <c r="W27" s="555">
        <f t="shared" si="8"/>
        <v>0</v>
      </c>
    </row>
    <row r="28" spans="1:24" s="447" customFormat="1" ht="23.25" x14ac:dyDescent="0.2">
      <c r="A28" s="217" t="s">
        <v>185</v>
      </c>
      <c r="B28" s="217"/>
      <c r="C28" s="217"/>
      <c r="D28" s="333"/>
      <c r="E28" s="393"/>
      <c r="F28" s="474"/>
      <c r="G28" s="231"/>
      <c r="H28" s="231"/>
      <c r="I28" s="227"/>
      <c r="J28" s="231"/>
      <c r="K28" s="227"/>
      <c r="L28" s="231"/>
      <c r="M28" s="227"/>
      <c r="N28" s="231"/>
      <c r="O28" s="227"/>
      <c r="P28" s="231"/>
      <c r="Q28" s="227"/>
      <c r="R28" s="231"/>
      <c r="S28" s="231"/>
      <c r="T28" s="231"/>
      <c r="U28" s="86"/>
      <c r="V28" s="555">
        <f t="shared" si="7"/>
        <v>0</v>
      </c>
      <c r="W28" s="555">
        <f t="shared" si="8"/>
        <v>0</v>
      </c>
    </row>
    <row r="29" spans="1:24" s="447" customFormat="1" ht="63" x14ac:dyDescent="0.2">
      <c r="A29" s="220"/>
      <c r="B29" s="220" t="s">
        <v>2847</v>
      </c>
      <c r="C29" s="220" t="s">
        <v>2848</v>
      </c>
      <c r="D29" s="335" t="s">
        <v>2849</v>
      </c>
      <c r="E29" s="221">
        <v>69000</v>
      </c>
      <c r="F29" s="461">
        <v>0.06</v>
      </c>
      <c r="G29" s="231">
        <v>0</v>
      </c>
      <c r="H29" s="231">
        <f>+E29*F29</f>
        <v>4140</v>
      </c>
      <c r="I29" s="227">
        <v>0.04</v>
      </c>
      <c r="J29" s="231">
        <f>+E29*I29</f>
        <v>2760</v>
      </c>
      <c r="K29" s="227">
        <v>0.02</v>
      </c>
      <c r="L29" s="231">
        <f>+E29*K29</f>
        <v>1380</v>
      </c>
      <c r="M29" s="227"/>
      <c r="N29" s="231">
        <f>+E29*M29</f>
        <v>0</v>
      </c>
      <c r="O29" s="227"/>
      <c r="P29" s="231">
        <f>+E29*O29</f>
        <v>0</v>
      </c>
      <c r="Q29" s="227"/>
      <c r="R29" s="231">
        <f>+E29*Q29</f>
        <v>0</v>
      </c>
      <c r="S29" s="231">
        <f>+G29+H29</f>
        <v>4140</v>
      </c>
      <c r="T29" s="231">
        <f>+E29-S29</f>
        <v>64860</v>
      </c>
      <c r="U29" s="86"/>
      <c r="V29" s="555">
        <f t="shared" si="7"/>
        <v>4140</v>
      </c>
      <c r="W29" s="555">
        <f t="shared" si="8"/>
        <v>0</v>
      </c>
    </row>
    <row r="30" spans="1:24" s="447" customFormat="1" ht="84" x14ac:dyDescent="0.2">
      <c r="A30" s="220"/>
      <c r="B30" s="220" t="s">
        <v>2850</v>
      </c>
      <c r="C30" s="220" t="s">
        <v>2851</v>
      </c>
      <c r="D30" s="335" t="s">
        <v>2852</v>
      </c>
      <c r="E30" s="221">
        <v>285000</v>
      </c>
      <c r="F30" s="461">
        <v>0.06</v>
      </c>
      <c r="G30" s="231">
        <v>0</v>
      </c>
      <c r="H30" s="231">
        <f>+E30*F30</f>
        <v>17100</v>
      </c>
      <c r="I30" s="227">
        <v>0.04</v>
      </c>
      <c r="J30" s="231">
        <f>+E30*I30</f>
        <v>11400</v>
      </c>
      <c r="K30" s="227">
        <v>0.02</v>
      </c>
      <c r="L30" s="231">
        <f>+E30*K30</f>
        <v>5700</v>
      </c>
      <c r="M30" s="227"/>
      <c r="N30" s="231">
        <f>+E30*M30</f>
        <v>0</v>
      </c>
      <c r="O30" s="227"/>
      <c r="P30" s="231">
        <f>+E30*O30</f>
        <v>0</v>
      </c>
      <c r="Q30" s="227"/>
      <c r="R30" s="231">
        <f>+E30*Q30</f>
        <v>0</v>
      </c>
      <c r="S30" s="231">
        <f>+G30+H30</f>
        <v>17100</v>
      </c>
      <c r="T30" s="231">
        <f>+E30-S30</f>
        <v>267900</v>
      </c>
      <c r="U30" s="86"/>
      <c r="V30" s="555">
        <f t="shared" si="7"/>
        <v>17100</v>
      </c>
      <c r="W30" s="555">
        <f t="shared" si="8"/>
        <v>0</v>
      </c>
    </row>
    <row r="31" spans="1:24" s="447" customFormat="1" ht="84" x14ac:dyDescent="0.2">
      <c r="A31" s="220"/>
      <c r="B31" s="220" t="s">
        <v>2853</v>
      </c>
      <c r="C31" s="220" t="s">
        <v>2854</v>
      </c>
      <c r="D31" s="335" t="s">
        <v>2855</v>
      </c>
      <c r="E31" s="221">
        <v>95000</v>
      </c>
      <c r="F31" s="461">
        <v>0.06</v>
      </c>
      <c r="G31" s="231">
        <v>0</v>
      </c>
      <c r="H31" s="231">
        <f>+E31*F31</f>
        <v>5700</v>
      </c>
      <c r="I31" s="227">
        <v>0.04</v>
      </c>
      <c r="J31" s="231">
        <f>+E31*I31</f>
        <v>3800</v>
      </c>
      <c r="K31" s="227">
        <v>0.02</v>
      </c>
      <c r="L31" s="231">
        <f>+E31*K31</f>
        <v>1900</v>
      </c>
      <c r="M31" s="227"/>
      <c r="N31" s="231">
        <f>+E31*M31</f>
        <v>0</v>
      </c>
      <c r="O31" s="227"/>
      <c r="P31" s="231">
        <f>+E31*O31</f>
        <v>0</v>
      </c>
      <c r="Q31" s="227"/>
      <c r="R31" s="231">
        <f>+E31*Q31</f>
        <v>0</v>
      </c>
      <c r="S31" s="231">
        <f>+G31+H31</f>
        <v>5700</v>
      </c>
      <c r="T31" s="231">
        <f>+E31-S31</f>
        <v>89300</v>
      </c>
      <c r="U31" s="86"/>
      <c r="V31" s="555">
        <f t="shared" si="7"/>
        <v>5700</v>
      </c>
      <c r="W31" s="555">
        <f t="shared" si="8"/>
        <v>0</v>
      </c>
    </row>
    <row r="32" spans="1:24" s="447" customFormat="1" ht="105" x14ac:dyDescent="0.2">
      <c r="A32" s="220"/>
      <c r="B32" s="220" t="s">
        <v>2853</v>
      </c>
      <c r="C32" s="220" t="s">
        <v>2856</v>
      </c>
      <c r="D32" s="335" t="s">
        <v>2857</v>
      </c>
      <c r="E32" s="221">
        <v>50000</v>
      </c>
      <c r="F32" s="461">
        <v>0.06</v>
      </c>
      <c r="G32" s="231">
        <v>0</v>
      </c>
      <c r="H32" s="231">
        <f>+E32*F32</f>
        <v>3000</v>
      </c>
      <c r="I32" s="227">
        <v>0.04</v>
      </c>
      <c r="J32" s="231">
        <f>+E32*I32</f>
        <v>2000</v>
      </c>
      <c r="K32" s="227">
        <v>0.02</v>
      </c>
      <c r="L32" s="231">
        <f>+E32*K32</f>
        <v>1000</v>
      </c>
      <c r="M32" s="227"/>
      <c r="N32" s="231">
        <f>+E32*M32</f>
        <v>0</v>
      </c>
      <c r="O32" s="227"/>
      <c r="P32" s="231">
        <f>+E32*O32</f>
        <v>0</v>
      </c>
      <c r="Q32" s="227"/>
      <c r="R32" s="231">
        <f>+E32*Q32</f>
        <v>0</v>
      </c>
      <c r="S32" s="231">
        <f>+G32+H32</f>
        <v>3000</v>
      </c>
      <c r="T32" s="231">
        <f>+E32-S32</f>
        <v>47000</v>
      </c>
      <c r="U32" s="86"/>
      <c r="V32" s="555">
        <f t="shared" si="7"/>
        <v>3000</v>
      </c>
      <c r="W32" s="555">
        <f t="shared" si="8"/>
        <v>0</v>
      </c>
    </row>
    <row r="33" spans="1:23" s="447" customFormat="1" ht="84" x14ac:dyDescent="0.2">
      <c r="A33" s="220"/>
      <c r="B33" s="220" t="s">
        <v>3256</v>
      </c>
      <c r="C33" s="220" t="s">
        <v>3257</v>
      </c>
      <c r="D33" s="335" t="s">
        <v>3258</v>
      </c>
      <c r="E33" s="230">
        <v>25500</v>
      </c>
      <c r="F33" s="461">
        <v>0.06</v>
      </c>
      <c r="G33" s="231">
        <v>0</v>
      </c>
      <c r="H33" s="231">
        <f>+E33*F33</f>
        <v>1530</v>
      </c>
      <c r="I33" s="227"/>
      <c r="J33" s="231">
        <v>0</v>
      </c>
      <c r="K33" s="227"/>
      <c r="L33" s="231">
        <v>0</v>
      </c>
      <c r="M33" s="462">
        <v>2.5000000000000001E-2</v>
      </c>
      <c r="N33" s="231">
        <f>+E33*M33</f>
        <v>637.5</v>
      </c>
      <c r="O33" s="227">
        <v>0.02</v>
      </c>
      <c r="P33" s="231">
        <f>+E33*O33</f>
        <v>510</v>
      </c>
      <c r="Q33" s="462">
        <v>1.4999999999999999E-2</v>
      </c>
      <c r="R33" s="231">
        <f>+E33*Q33</f>
        <v>382.5</v>
      </c>
      <c r="S33" s="231">
        <f>+G33+H33</f>
        <v>1530</v>
      </c>
      <c r="T33" s="231">
        <f>+E33-S33</f>
        <v>23970</v>
      </c>
      <c r="U33" s="86"/>
      <c r="V33" s="555">
        <f t="shared" si="7"/>
        <v>1530</v>
      </c>
      <c r="W33" s="555">
        <f t="shared" si="8"/>
        <v>0</v>
      </c>
    </row>
    <row r="34" spans="1:23" s="447" customFormat="1" ht="23.25" x14ac:dyDescent="0.2">
      <c r="A34" s="220"/>
      <c r="B34" s="220"/>
      <c r="C34" s="220"/>
      <c r="D34" s="335"/>
      <c r="E34" s="221"/>
      <c r="F34" s="461"/>
      <c r="G34" s="231"/>
      <c r="H34" s="231"/>
      <c r="I34" s="227"/>
      <c r="J34" s="231"/>
      <c r="K34" s="227"/>
      <c r="L34" s="231"/>
      <c r="M34" s="227"/>
      <c r="N34" s="231"/>
      <c r="O34" s="227"/>
      <c r="P34" s="231"/>
      <c r="Q34" s="227"/>
      <c r="R34" s="231"/>
      <c r="S34" s="231"/>
      <c r="T34" s="231"/>
      <c r="U34" s="86"/>
      <c r="V34" s="555">
        <f t="shared" si="7"/>
        <v>0</v>
      </c>
      <c r="W34" s="555">
        <f t="shared" si="8"/>
        <v>0</v>
      </c>
    </row>
    <row r="35" spans="1:23" s="447" customFormat="1" ht="23.25" x14ac:dyDescent="0.2">
      <c r="A35" s="886" t="s">
        <v>1282</v>
      </c>
      <c r="B35" s="887"/>
      <c r="C35" s="887"/>
      <c r="D35" s="888"/>
      <c r="E35" s="239">
        <f>SUM(E29:E34)</f>
        <v>524500</v>
      </c>
      <c r="F35" s="239"/>
      <c r="G35" s="239">
        <f>SUM(G29:G34)</f>
        <v>0</v>
      </c>
      <c r="H35" s="239">
        <f>SUM(H29:H34)</f>
        <v>31470</v>
      </c>
      <c r="I35" s="239"/>
      <c r="J35" s="239">
        <f>SUM(J29:J34)</f>
        <v>19960</v>
      </c>
      <c r="K35" s="239"/>
      <c r="L35" s="239">
        <f>SUM(L29:L34)</f>
        <v>9980</v>
      </c>
      <c r="M35" s="239"/>
      <c r="N35" s="239">
        <f>SUM(N29:N34)</f>
        <v>637.5</v>
      </c>
      <c r="O35" s="239"/>
      <c r="P35" s="239">
        <f>SUM(P29:P34)</f>
        <v>510</v>
      </c>
      <c r="Q35" s="239"/>
      <c r="R35" s="239">
        <f>SUM(R29:R34)</f>
        <v>382.5</v>
      </c>
      <c r="S35" s="239">
        <f>SUM(S29:S34)</f>
        <v>31470</v>
      </c>
      <c r="T35" s="239">
        <f>SUM(T29:T34)</f>
        <v>493030</v>
      </c>
      <c r="U35" s="86"/>
      <c r="V35" s="555">
        <f t="shared" si="7"/>
        <v>31470</v>
      </c>
      <c r="W35" s="555">
        <f t="shared" si="8"/>
        <v>0</v>
      </c>
    </row>
    <row r="36" spans="1:23" s="447" customFormat="1" ht="23.25" x14ac:dyDescent="0.2">
      <c r="A36" s="217" t="s">
        <v>205</v>
      </c>
      <c r="B36" s="233"/>
      <c r="C36" s="217"/>
      <c r="D36" s="333"/>
      <c r="E36" s="239"/>
      <c r="F36" s="459"/>
      <c r="G36" s="231"/>
      <c r="H36" s="231"/>
      <c r="I36" s="227"/>
      <c r="J36" s="231"/>
      <c r="K36" s="227"/>
      <c r="L36" s="231"/>
      <c r="M36" s="227"/>
      <c r="N36" s="231"/>
      <c r="O36" s="227"/>
      <c r="P36" s="231"/>
      <c r="Q36" s="227"/>
      <c r="R36" s="231"/>
      <c r="S36" s="231"/>
      <c r="T36" s="231"/>
      <c r="U36" s="86"/>
      <c r="V36" s="555">
        <f t="shared" si="7"/>
        <v>0</v>
      </c>
      <c r="W36" s="555">
        <f t="shared" si="8"/>
        <v>0</v>
      </c>
    </row>
    <row r="37" spans="1:23" s="447" customFormat="1" ht="84" x14ac:dyDescent="0.2">
      <c r="A37" s="225"/>
      <c r="B37" s="225" t="s">
        <v>3429</v>
      </c>
      <c r="C37" s="225" t="s">
        <v>3430</v>
      </c>
      <c r="D37" s="336" t="s">
        <v>3431</v>
      </c>
      <c r="E37" s="231">
        <v>500000</v>
      </c>
      <c r="F37" s="461">
        <v>0.06</v>
      </c>
      <c r="G37" s="231">
        <v>0</v>
      </c>
      <c r="H37" s="231">
        <f>+E37*F37</f>
        <v>30000</v>
      </c>
      <c r="I37" s="227"/>
      <c r="J37" s="231">
        <v>0</v>
      </c>
      <c r="K37" s="227"/>
      <c r="L37" s="231">
        <v>0</v>
      </c>
      <c r="M37" s="462">
        <v>2.5000000000000001E-2</v>
      </c>
      <c r="N37" s="231">
        <f>+E37*M37</f>
        <v>12500</v>
      </c>
      <c r="O37" s="227">
        <v>0.02</v>
      </c>
      <c r="P37" s="231">
        <f>+E37*O37</f>
        <v>10000</v>
      </c>
      <c r="Q37" s="462">
        <v>1.4999999999999999E-2</v>
      </c>
      <c r="R37" s="231">
        <f>+E37*Q37</f>
        <v>7500</v>
      </c>
      <c r="S37" s="231">
        <f>+G37+H37</f>
        <v>30000</v>
      </c>
      <c r="T37" s="231">
        <f>+E37-S37</f>
        <v>470000</v>
      </c>
      <c r="U37" s="86"/>
      <c r="V37" s="555">
        <f t="shared" si="7"/>
        <v>30000</v>
      </c>
      <c r="W37" s="555">
        <f t="shared" si="8"/>
        <v>0</v>
      </c>
    </row>
    <row r="38" spans="1:23" s="463" customFormat="1" ht="84" x14ac:dyDescent="0.2">
      <c r="A38" s="225"/>
      <c r="B38" s="225" t="s">
        <v>3432</v>
      </c>
      <c r="C38" s="225" t="s">
        <v>3433</v>
      </c>
      <c r="D38" s="336" t="s">
        <v>3434</v>
      </c>
      <c r="E38" s="231">
        <v>350000</v>
      </c>
      <c r="F38" s="461">
        <v>0.06</v>
      </c>
      <c r="G38" s="231">
        <v>0</v>
      </c>
      <c r="H38" s="231">
        <f>+E38*F38</f>
        <v>21000</v>
      </c>
      <c r="I38" s="227"/>
      <c r="J38" s="231">
        <v>0</v>
      </c>
      <c r="K38" s="227"/>
      <c r="L38" s="231">
        <v>0</v>
      </c>
      <c r="M38" s="462">
        <v>2.5000000000000001E-2</v>
      </c>
      <c r="N38" s="231">
        <f>+E38*M38</f>
        <v>8750</v>
      </c>
      <c r="O38" s="227">
        <v>0.02</v>
      </c>
      <c r="P38" s="231">
        <f>+E38*O38</f>
        <v>7000</v>
      </c>
      <c r="Q38" s="462">
        <v>1.4999999999999999E-2</v>
      </c>
      <c r="R38" s="231">
        <f>+E38*Q38</f>
        <v>5250</v>
      </c>
      <c r="S38" s="231">
        <f>+G38+H38</f>
        <v>21000</v>
      </c>
      <c r="T38" s="231">
        <f>+E38-S38</f>
        <v>329000</v>
      </c>
      <c r="U38" s="418"/>
      <c r="V38" s="555">
        <f t="shared" si="7"/>
        <v>21000</v>
      </c>
      <c r="W38" s="555">
        <f t="shared" si="8"/>
        <v>0</v>
      </c>
    </row>
    <row r="39" spans="1:23" s="447" customFormat="1" ht="23.25" x14ac:dyDescent="0.2">
      <c r="A39" s="220"/>
      <c r="B39" s="220"/>
      <c r="C39" s="220"/>
      <c r="D39" s="335"/>
      <c r="E39" s="221"/>
      <c r="F39" s="461"/>
      <c r="G39" s="231"/>
      <c r="H39" s="231"/>
      <c r="I39" s="227"/>
      <c r="J39" s="231"/>
      <c r="K39" s="227"/>
      <c r="L39" s="231"/>
      <c r="M39" s="227"/>
      <c r="N39" s="231"/>
      <c r="O39" s="227"/>
      <c r="P39" s="231"/>
      <c r="Q39" s="227"/>
      <c r="R39" s="231"/>
      <c r="S39" s="231"/>
      <c r="T39" s="231"/>
      <c r="U39" s="86"/>
      <c r="V39" s="555">
        <f t="shared" si="7"/>
        <v>0</v>
      </c>
      <c r="W39" s="555">
        <f t="shared" si="8"/>
        <v>0</v>
      </c>
    </row>
    <row r="40" spans="1:23" s="447" customFormat="1" ht="23.25" x14ac:dyDescent="0.2">
      <c r="A40" s="885" t="s">
        <v>1734</v>
      </c>
      <c r="B40" s="885"/>
      <c r="C40" s="885"/>
      <c r="D40" s="885"/>
      <c r="E40" s="242">
        <f>SUM(E37:E39)</f>
        <v>850000</v>
      </c>
      <c r="F40" s="242"/>
      <c r="G40" s="242">
        <f>SUM(G37:G39)</f>
        <v>0</v>
      </c>
      <c r="H40" s="242">
        <f>SUM(H37:H39)</f>
        <v>51000</v>
      </c>
      <c r="I40" s="242"/>
      <c r="J40" s="242">
        <f>SUM(J37:J39)</f>
        <v>0</v>
      </c>
      <c r="K40" s="242"/>
      <c r="L40" s="242">
        <f>SUM(L37:L39)</f>
        <v>0</v>
      </c>
      <c r="M40" s="242"/>
      <c r="N40" s="242">
        <f>SUM(N37:N39)</f>
        <v>21250</v>
      </c>
      <c r="O40" s="242"/>
      <c r="P40" s="242">
        <f>SUM(P37:P39)</f>
        <v>17000</v>
      </c>
      <c r="Q40" s="242"/>
      <c r="R40" s="242">
        <f>SUM(R37:R39)</f>
        <v>12750</v>
      </c>
      <c r="S40" s="242">
        <f>SUM(S37:S39)</f>
        <v>51000</v>
      </c>
      <c r="T40" s="242">
        <f>SUM(T37:T39)</f>
        <v>799000</v>
      </c>
      <c r="U40" s="86"/>
      <c r="V40" s="555">
        <f t="shared" si="7"/>
        <v>51000</v>
      </c>
      <c r="W40" s="555">
        <f t="shared" si="8"/>
        <v>0</v>
      </c>
    </row>
    <row r="41" spans="1:23" s="447" customFormat="1" ht="23.25" x14ac:dyDescent="0.2">
      <c r="A41" s="233" t="s">
        <v>218</v>
      </c>
      <c r="B41" s="233"/>
      <c r="C41" s="217"/>
      <c r="D41" s="333"/>
      <c r="E41" s="239"/>
      <c r="F41" s="459"/>
      <c r="G41" s="231"/>
      <c r="H41" s="231"/>
      <c r="I41" s="227"/>
      <c r="J41" s="231"/>
      <c r="K41" s="227"/>
      <c r="L41" s="231"/>
      <c r="M41" s="227"/>
      <c r="N41" s="231"/>
      <c r="O41" s="227"/>
      <c r="P41" s="231"/>
      <c r="Q41" s="227"/>
      <c r="R41" s="231"/>
      <c r="S41" s="231"/>
      <c r="T41" s="231"/>
      <c r="U41" s="86"/>
      <c r="V41" s="555">
        <f t="shared" si="7"/>
        <v>0</v>
      </c>
      <c r="W41" s="555">
        <f t="shared" si="8"/>
        <v>0</v>
      </c>
    </row>
    <row r="42" spans="1:23" s="447" customFormat="1" ht="63" x14ac:dyDescent="0.2">
      <c r="A42" s="220"/>
      <c r="B42" s="220" t="s">
        <v>2858</v>
      </c>
      <c r="C42" s="220" t="s">
        <v>2859</v>
      </c>
      <c r="D42" s="335" t="s">
        <v>2860</v>
      </c>
      <c r="E42" s="221">
        <v>20000</v>
      </c>
      <c r="F42" s="461">
        <v>0.16</v>
      </c>
      <c r="G42" s="231">
        <f>+E42*F42</f>
        <v>3200</v>
      </c>
      <c r="H42" s="231">
        <v>0</v>
      </c>
      <c r="I42" s="227">
        <v>0.13</v>
      </c>
      <c r="J42" s="231">
        <f t="shared" ref="J42:J52" si="9">+E42*I42</f>
        <v>2600</v>
      </c>
      <c r="K42" s="227">
        <v>0.03</v>
      </c>
      <c r="L42" s="231">
        <f t="shared" ref="L42:L52" si="10">+E42*K42</f>
        <v>600</v>
      </c>
      <c r="M42" s="227"/>
      <c r="N42" s="231">
        <f t="shared" ref="N42:N61" si="11">+E42*M42</f>
        <v>0</v>
      </c>
      <c r="O42" s="227"/>
      <c r="P42" s="231">
        <f t="shared" ref="P42:P61" si="12">+E42*O42</f>
        <v>0</v>
      </c>
      <c r="Q42" s="227"/>
      <c r="R42" s="231">
        <f t="shared" ref="R42:R61" si="13">+E42*Q42</f>
        <v>0</v>
      </c>
      <c r="S42" s="231">
        <f t="shared" ref="S42:S61" si="14">+G42+H42</f>
        <v>3200</v>
      </c>
      <c r="T42" s="231">
        <f t="shared" ref="T42:T61" si="15">+E42-S42</f>
        <v>16800</v>
      </c>
      <c r="U42" s="86"/>
      <c r="V42" s="555">
        <f t="shared" si="7"/>
        <v>3200</v>
      </c>
      <c r="W42" s="555">
        <f t="shared" si="8"/>
        <v>0</v>
      </c>
    </row>
    <row r="43" spans="1:23" s="447" customFormat="1" ht="23.25" x14ac:dyDescent="0.2">
      <c r="A43" s="220"/>
      <c r="B43" s="220" t="s">
        <v>2858</v>
      </c>
      <c r="C43" s="220" t="s">
        <v>2861</v>
      </c>
      <c r="D43" s="335" t="s">
        <v>2862</v>
      </c>
      <c r="E43" s="221">
        <v>-20000</v>
      </c>
      <c r="F43" s="461">
        <v>0.16</v>
      </c>
      <c r="G43" s="231">
        <f>+E43*F43</f>
        <v>-3200</v>
      </c>
      <c r="H43" s="231">
        <v>0</v>
      </c>
      <c r="I43" s="227">
        <v>0.13</v>
      </c>
      <c r="J43" s="231">
        <f t="shared" si="9"/>
        <v>-2600</v>
      </c>
      <c r="K43" s="227">
        <v>0.03</v>
      </c>
      <c r="L43" s="231">
        <f t="shared" si="10"/>
        <v>-600</v>
      </c>
      <c r="M43" s="227"/>
      <c r="N43" s="231">
        <f t="shared" si="11"/>
        <v>0</v>
      </c>
      <c r="O43" s="227"/>
      <c r="P43" s="231">
        <f t="shared" si="12"/>
        <v>0</v>
      </c>
      <c r="Q43" s="227"/>
      <c r="R43" s="231">
        <f t="shared" si="13"/>
        <v>0</v>
      </c>
      <c r="S43" s="231">
        <f t="shared" si="14"/>
        <v>-3200</v>
      </c>
      <c r="T43" s="231">
        <f t="shared" si="15"/>
        <v>-16800</v>
      </c>
      <c r="U43" s="86"/>
      <c r="V43" s="555">
        <f t="shared" si="7"/>
        <v>-3200</v>
      </c>
      <c r="W43" s="555">
        <f t="shared" si="8"/>
        <v>0</v>
      </c>
    </row>
    <row r="44" spans="1:23" s="447" customFormat="1" ht="84" x14ac:dyDescent="0.2">
      <c r="A44" s="220"/>
      <c r="B44" s="220" t="s">
        <v>2858</v>
      </c>
      <c r="C44" s="220" t="s">
        <v>2863</v>
      </c>
      <c r="D44" s="335" t="s">
        <v>2864</v>
      </c>
      <c r="E44" s="221">
        <v>20000</v>
      </c>
      <c r="F44" s="461">
        <v>0.16</v>
      </c>
      <c r="G44" s="231">
        <f>+E44*F44</f>
        <v>3200</v>
      </c>
      <c r="H44" s="231">
        <v>0</v>
      </c>
      <c r="I44" s="227">
        <v>0.13</v>
      </c>
      <c r="J44" s="231">
        <f t="shared" si="9"/>
        <v>2600</v>
      </c>
      <c r="K44" s="227">
        <v>0.03</v>
      </c>
      <c r="L44" s="231">
        <f t="shared" si="10"/>
        <v>600</v>
      </c>
      <c r="M44" s="227"/>
      <c r="N44" s="231">
        <f t="shared" si="11"/>
        <v>0</v>
      </c>
      <c r="O44" s="227"/>
      <c r="P44" s="231">
        <f t="shared" si="12"/>
        <v>0</v>
      </c>
      <c r="Q44" s="227"/>
      <c r="R44" s="231">
        <f t="shared" si="13"/>
        <v>0</v>
      </c>
      <c r="S44" s="231">
        <f t="shared" si="14"/>
        <v>3200</v>
      </c>
      <c r="T44" s="231">
        <f t="shared" si="15"/>
        <v>16800</v>
      </c>
      <c r="U44" s="86"/>
      <c r="V44" s="555">
        <f t="shared" si="7"/>
        <v>3200</v>
      </c>
      <c r="W44" s="555">
        <f t="shared" si="8"/>
        <v>0</v>
      </c>
    </row>
    <row r="45" spans="1:23" s="447" customFormat="1" ht="84" x14ac:dyDescent="0.2">
      <c r="A45" s="220"/>
      <c r="B45" s="220" t="s">
        <v>2865</v>
      </c>
      <c r="C45" s="220" t="s">
        <v>2866</v>
      </c>
      <c r="D45" s="335" t="s">
        <v>2867</v>
      </c>
      <c r="E45" s="221">
        <v>30000</v>
      </c>
      <c r="F45" s="461">
        <v>0.06</v>
      </c>
      <c r="G45" s="231">
        <v>0</v>
      </c>
      <c r="H45" s="231">
        <f>+E45*F45</f>
        <v>1800</v>
      </c>
      <c r="I45" s="227">
        <v>0.04</v>
      </c>
      <c r="J45" s="231">
        <f t="shared" si="9"/>
        <v>1200</v>
      </c>
      <c r="K45" s="227">
        <v>0.02</v>
      </c>
      <c r="L45" s="231">
        <f t="shared" si="10"/>
        <v>600</v>
      </c>
      <c r="M45" s="227"/>
      <c r="N45" s="231">
        <f t="shared" si="11"/>
        <v>0</v>
      </c>
      <c r="O45" s="227"/>
      <c r="P45" s="231">
        <f t="shared" si="12"/>
        <v>0</v>
      </c>
      <c r="Q45" s="227"/>
      <c r="R45" s="231">
        <f t="shared" si="13"/>
        <v>0</v>
      </c>
      <c r="S45" s="231">
        <f t="shared" si="14"/>
        <v>1800</v>
      </c>
      <c r="T45" s="231">
        <f t="shared" si="15"/>
        <v>28200</v>
      </c>
      <c r="U45" s="86"/>
      <c r="V45" s="555">
        <f t="shared" si="7"/>
        <v>1800</v>
      </c>
      <c r="W45" s="555">
        <f t="shared" si="8"/>
        <v>0</v>
      </c>
    </row>
    <row r="46" spans="1:23" s="447" customFormat="1" ht="84" x14ac:dyDescent="0.2">
      <c r="A46" s="220"/>
      <c r="B46" s="220" t="s">
        <v>2868</v>
      </c>
      <c r="C46" s="220" t="s">
        <v>2869</v>
      </c>
      <c r="D46" s="335" t="s">
        <v>2870</v>
      </c>
      <c r="E46" s="221">
        <v>38400</v>
      </c>
      <c r="F46" s="461">
        <v>0.16</v>
      </c>
      <c r="G46" s="231">
        <f>+E46*F46</f>
        <v>6144</v>
      </c>
      <c r="H46" s="231">
        <v>0</v>
      </c>
      <c r="I46" s="227">
        <v>0.13</v>
      </c>
      <c r="J46" s="231">
        <f t="shared" si="9"/>
        <v>4992</v>
      </c>
      <c r="K46" s="227">
        <v>0.03</v>
      </c>
      <c r="L46" s="231">
        <f t="shared" si="10"/>
        <v>1152</v>
      </c>
      <c r="M46" s="227"/>
      <c r="N46" s="231">
        <f t="shared" si="11"/>
        <v>0</v>
      </c>
      <c r="O46" s="227"/>
      <c r="P46" s="231">
        <f t="shared" si="12"/>
        <v>0</v>
      </c>
      <c r="Q46" s="227"/>
      <c r="R46" s="231">
        <f t="shared" si="13"/>
        <v>0</v>
      </c>
      <c r="S46" s="231">
        <f t="shared" si="14"/>
        <v>6144</v>
      </c>
      <c r="T46" s="231">
        <f t="shared" si="15"/>
        <v>32256</v>
      </c>
      <c r="U46" s="86"/>
      <c r="V46" s="555">
        <f t="shared" si="7"/>
        <v>6144</v>
      </c>
      <c r="W46" s="555">
        <f t="shared" si="8"/>
        <v>0</v>
      </c>
    </row>
    <row r="47" spans="1:23" s="447" customFormat="1" ht="84" x14ac:dyDescent="0.2">
      <c r="A47" s="220"/>
      <c r="B47" s="220" t="s">
        <v>2871</v>
      </c>
      <c r="C47" s="220" t="s">
        <v>2872</v>
      </c>
      <c r="D47" s="335" t="s">
        <v>2873</v>
      </c>
      <c r="E47" s="221">
        <v>173600</v>
      </c>
      <c r="F47" s="461">
        <v>0.16</v>
      </c>
      <c r="G47" s="231">
        <f>+E47*F47</f>
        <v>27776</v>
      </c>
      <c r="H47" s="231">
        <v>0</v>
      </c>
      <c r="I47" s="227">
        <v>0.13</v>
      </c>
      <c r="J47" s="231">
        <f t="shared" si="9"/>
        <v>22568</v>
      </c>
      <c r="K47" s="227">
        <v>0.03</v>
      </c>
      <c r="L47" s="231">
        <f t="shared" si="10"/>
        <v>5208</v>
      </c>
      <c r="M47" s="227"/>
      <c r="N47" s="231">
        <f t="shared" si="11"/>
        <v>0</v>
      </c>
      <c r="O47" s="227"/>
      <c r="P47" s="231">
        <f t="shared" si="12"/>
        <v>0</v>
      </c>
      <c r="Q47" s="227"/>
      <c r="R47" s="231">
        <f t="shared" si="13"/>
        <v>0</v>
      </c>
      <c r="S47" s="231">
        <f t="shared" si="14"/>
        <v>27776</v>
      </c>
      <c r="T47" s="231">
        <f t="shared" si="15"/>
        <v>145824</v>
      </c>
      <c r="U47" s="86"/>
      <c r="V47" s="555">
        <f t="shared" si="7"/>
        <v>27776</v>
      </c>
      <c r="W47" s="555">
        <f t="shared" si="8"/>
        <v>0</v>
      </c>
    </row>
    <row r="48" spans="1:23" s="447" customFormat="1" ht="63" x14ac:dyDescent="0.2">
      <c r="A48" s="220"/>
      <c r="B48" s="220" t="s">
        <v>2874</v>
      </c>
      <c r="C48" s="220" t="s">
        <v>2875</v>
      </c>
      <c r="D48" s="335" t="s">
        <v>2876</v>
      </c>
      <c r="E48" s="221">
        <v>213000</v>
      </c>
      <c r="F48" s="461">
        <v>0.16</v>
      </c>
      <c r="G48" s="231">
        <f>+E48*F48</f>
        <v>34080</v>
      </c>
      <c r="H48" s="231">
        <v>0</v>
      </c>
      <c r="I48" s="227">
        <v>0.13</v>
      </c>
      <c r="J48" s="231">
        <f t="shared" si="9"/>
        <v>27690</v>
      </c>
      <c r="K48" s="227">
        <v>0.03</v>
      </c>
      <c r="L48" s="231">
        <f t="shared" si="10"/>
        <v>6390</v>
      </c>
      <c r="M48" s="227"/>
      <c r="N48" s="231">
        <f t="shared" si="11"/>
        <v>0</v>
      </c>
      <c r="O48" s="227"/>
      <c r="P48" s="231">
        <f t="shared" si="12"/>
        <v>0</v>
      </c>
      <c r="Q48" s="227"/>
      <c r="R48" s="231">
        <f t="shared" si="13"/>
        <v>0</v>
      </c>
      <c r="S48" s="231">
        <f t="shared" si="14"/>
        <v>34080</v>
      </c>
      <c r="T48" s="231">
        <f t="shared" si="15"/>
        <v>178920</v>
      </c>
      <c r="U48" s="86"/>
      <c r="V48" s="555">
        <f t="shared" si="7"/>
        <v>34080</v>
      </c>
      <c r="W48" s="555">
        <f t="shared" si="8"/>
        <v>0</v>
      </c>
    </row>
    <row r="49" spans="1:23" s="447" customFormat="1" ht="84" x14ac:dyDescent="0.2">
      <c r="A49" s="220"/>
      <c r="B49" s="220" t="s">
        <v>2877</v>
      </c>
      <c r="C49" s="220" t="s">
        <v>2878</v>
      </c>
      <c r="D49" s="335" t="s">
        <v>2879</v>
      </c>
      <c r="E49" s="221">
        <v>57100</v>
      </c>
      <c r="F49" s="461">
        <v>0.16</v>
      </c>
      <c r="G49" s="231">
        <f>+E49*F49</f>
        <v>9136</v>
      </c>
      <c r="H49" s="231">
        <v>0</v>
      </c>
      <c r="I49" s="227">
        <v>0.13</v>
      </c>
      <c r="J49" s="231">
        <f t="shared" si="9"/>
        <v>7423</v>
      </c>
      <c r="K49" s="227">
        <v>0.03</v>
      </c>
      <c r="L49" s="231">
        <f t="shared" si="10"/>
        <v>1713</v>
      </c>
      <c r="M49" s="227"/>
      <c r="N49" s="231">
        <f t="shared" si="11"/>
        <v>0</v>
      </c>
      <c r="O49" s="227"/>
      <c r="P49" s="231">
        <f t="shared" si="12"/>
        <v>0</v>
      </c>
      <c r="Q49" s="227"/>
      <c r="R49" s="231">
        <f t="shared" si="13"/>
        <v>0</v>
      </c>
      <c r="S49" s="231">
        <f t="shared" si="14"/>
        <v>9136</v>
      </c>
      <c r="T49" s="231">
        <f t="shared" si="15"/>
        <v>47964</v>
      </c>
      <c r="U49" s="86"/>
      <c r="V49" s="555">
        <f t="shared" si="7"/>
        <v>9136</v>
      </c>
      <c r="W49" s="555">
        <f t="shared" si="8"/>
        <v>0</v>
      </c>
    </row>
    <row r="50" spans="1:23" s="447" customFormat="1" ht="63" x14ac:dyDescent="0.2">
      <c r="A50" s="220"/>
      <c r="B50" s="220" t="s">
        <v>3144</v>
      </c>
      <c r="C50" s="220" t="s">
        <v>3145</v>
      </c>
      <c r="D50" s="335" t="s">
        <v>3146</v>
      </c>
      <c r="E50" s="221">
        <v>18000</v>
      </c>
      <c r="F50" s="461">
        <v>0.16</v>
      </c>
      <c r="G50" s="231">
        <f>+E50*F50</f>
        <v>2880</v>
      </c>
      <c r="H50" s="231">
        <v>0</v>
      </c>
      <c r="I50" s="227">
        <v>0.13</v>
      </c>
      <c r="J50" s="231">
        <f t="shared" si="9"/>
        <v>2340</v>
      </c>
      <c r="K50" s="227">
        <v>0.03</v>
      </c>
      <c r="L50" s="231">
        <f t="shared" si="10"/>
        <v>540</v>
      </c>
      <c r="M50" s="227"/>
      <c r="N50" s="231">
        <f t="shared" si="11"/>
        <v>0</v>
      </c>
      <c r="O50" s="227"/>
      <c r="P50" s="231">
        <f t="shared" si="12"/>
        <v>0</v>
      </c>
      <c r="Q50" s="227"/>
      <c r="R50" s="231">
        <f t="shared" si="13"/>
        <v>0</v>
      </c>
      <c r="S50" s="231">
        <f t="shared" si="14"/>
        <v>2880</v>
      </c>
      <c r="T50" s="231">
        <f t="shared" si="15"/>
        <v>15120</v>
      </c>
      <c r="U50" s="86"/>
      <c r="V50" s="555">
        <f t="shared" si="7"/>
        <v>2880</v>
      </c>
      <c r="W50" s="555">
        <f t="shared" si="8"/>
        <v>0</v>
      </c>
    </row>
    <row r="51" spans="1:23" s="447" customFormat="1" ht="84" x14ac:dyDescent="0.2">
      <c r="A51" s="220"/>
      <c r="B51" s="220" t="s">
        <v>3147</v>
      </c>
      <c r="C51" s="220" t="s">
        <v>3148</v>
      </c>
      <c r="D51" s="335" t="s">
        <v>3149</v>
      </c>
      <c r="E51" s="221">
        <v>150000</v>
      </c>
      <c r="F51" s="461">
        <v>0.06</v>
      </c>
      <c r="G51" s="231">
        <v>0</v>
      </c>
      <c r="H51" s="231">
        <f>+E51*F51</f>
        <v>9000</v>
      </c>
      <c r="I51" s="227">
        <v>0.04</v>
      </c>
      <c r="J51" s="231">
        <f t="shared" si="9"/>
        <v>6000</v>
      </c>
      <c r="K51" s="227">
        <v>0.02</v>
      </c>
      <c r="L51" s="231">
        <f t="shared" si="10"/>
        <v>3000</v>
      </c>
      <c r="M51" s="227"/>
      <c r="N51" s="231">
        <f t="shared" si="11"/>
        <v>0</v>
      </c>
      <c r="O51" s="227"/>
      <c r="P51" s="231">
        <f t="shared" si="12"/>
        <v>0</v>
      </c>
      <c r="Q51" s="227"/>
      <c r="R51" s="231">
        <f t="shared" si="13"/>
        <v>0</v>
      </c>
      <c r="S51" s="231">
        <f t="shared" si="14"/>
        <v>9000</v>
      </c>
      <c r="T51" s="231">
        <f t="shared" si="15"/>
        <v>141000</v>
      </c>
      <c r="U51" s="86"/>
      <c r="V51" s="555">
        <f t="shared" si="7"/>
        <v>9000</v>
      </c>
      <c r="W51" s="555">
        <f t="shared" si="8"/>
        <v>0</v>
      </c>
    </row>
    <row r="52" spans="1:23" s="447" customFormat="1" ht="63" x14ac:dyDescent="0.2">
      <c r="A52" s="220"/>
      <c r="B52" s="220" t="s">
        <v>3150</v>
      </c>
      <c r="C52" s="220" t="s">
        <v>3151</v>
      </c>
      <c r="D52" s="335" t="s">
        <v>3152</v>
      </c>
      <c r="E52" s="221">
        <v>211000</v>
      </c>
      <c r="F52" s="461">
        <v>0.06</v>
      </c>
      <c r="G52" s="231">
        <v>0</v>
      </c>
      <c r="H52" s="231">
        <f>+E52*F52</f>
        <v>12660</v>
      </c>
      <c r="I52" s="227">
        <v>0.04</v>
      </c>
      <c r="J52" s="231">
        <f t="shared" si="9"/>
        <v>8440</v>
      </c>
      <c r="K52" s="227">
        <v>0.02</v>
      </c>
      <c r="L52" s="231">
        <f t="shared" si="10"/>
        <v>4220</v>
      </c>
      <c r="M52" s="227"/>
      <c r="N52" s="231">
        <f t="shared" si="11"/>
        <v>0</v>
      </c>
      <c r="O52" s="227"/>
      <c r="P52" s="231">
        <f t="shared" si="12"/>
        <v>0</v>
      </c>
      <c r="Q52" s="227"/>
      <c r="R52" s="231">
        <f t="shared" si="13"/>
        <v>0</v>
      </c>
      <c r="S52" s="231">
        <f t="shared" si="14"/>
        <v>12660</v>
      </c>
      <c r="T52" s="231">
        <f t="shared" si="15"/>
        <v>198340</v>
      </c>
      <c r="U52" s="86"/>
      <c r="V52" s="555">
        <f t="shared" si="7"/>
        <v>12660</v>
      </c>
      <c r="W52" s="555">
        <f t="shared" si="8"/>
        <v>0</v>
      </c>
    </row>
    <row r="53" spans="1:23" s="447" customFormat="1" ht="105" x14ac:dyDescent="0.2">
      <c r="A53" s="220"/>
      <c r="B53" s="220" t="s">
        <v>3272</v>
      </c>
      <c r="C53" s="220" t="s">
        <v>3273</v>
      </c>
      <c r="D53" s="335" t="s">
        <v>3274</v>
      </c>
      <c r="E53" s="230">
        <v>7800</v>
      </c>
      <c r="F53" s="461">
        <v>0.16</v>
      </c>
      <c r="G53" s="231">
        <f>+E53*F53</f>
        <v>1248</v>
      </c>
      <c r="H53" s="231">
        <v>0</v>
      </c>
      <c r="I53" s="227"/>
      <c r="J53" s="231">
        <v>0</v>
      </c>
      <c r="K53" s="227"/>
      <c r="L53" s="231">
        <v>0</v>
      </c>
      <c r="M53" s="227">
        <v>0.08</v>
      </c>
      <c r="N53" s="231">
        <f t="shared" si="11"/>
        <v>624</v>
      </c>
      <c r="O53" s="227">
        <v>0.05</v>
      </c>
      <c r="P53" s="231">
        <f t="shared" si="12"/>
        <v>390</v>
      </c>
      <c r="Q53" s="227">
        <v>0.03</v>
      </c>
      <c r="R53" s="231">
        <f t="shared" si="13"/>
        <v>234</v>
      </c>
      <c r="S53" s="231">
        <f t="shared" si="14"/>
        <v>1248</v>
      </c>
      <c r="T53" s="231">
        <f t="shared" si="15"/>
        <v>6552</v>
      </c>
      <c r="U53" s="86"/>
      <c r="V53" s="555">
        <f t="shared" si="7"/>
        <v>1248</v>
      </c>
      <c r="W53" s="555">
        <f t="shared" si="8"/>
        <v>0</v>
      </c>
    </row>
    <row r="54" spans="1:23" s="447" customFormat="1" ht="84" x14ac:dyDescent="0.2">
      <c r="A54" s="220"/>
      <c r="B54" s="220" t="s">
        <v>3272</v>
      </c>
      <c r="C54" s="220" t="s">
        <v>3275</v>
      </c>
      <c r="D54" s="335" t="s">
        <v>3276</v>
      </c>
      <c r="E54" s="230">
        <v>324800</v>
      </c>
      <c r="F54" s="461">
        <v>0.16</v>
      </c>
      <c r="G54" s="231">
        <f>+E54*F54</f>
        <v>51968</v>
      </c>
      <c r="H54" s="231">
        <v>0</v>
      </c>
      <c r="I54" s="227"/>
      <c r="J54" s="231">
        <v>0</v>
      </c>
      <c r="K54" s="227"/>
      <c r="L54" s="231">
        <v>0</v>
      </c>
      <c r="M54" s="227">
        <v>0.08</v>
      </c>
      <c r="N54" s="231">
        <f t="shared" si="11"/>
        <v>25984</v>
      </c>
      <c r="O54" s="227">
        <v>0.05</v>
      </c>
      <c r="P54" s="231">
        <f t="shared" si="12"/>
        <v>16240</v>
      </c>
      <c r="Q54" s="227">
        <v>0.03</v>
      </c>
      <c r="R54" s="231">
        <f t="shared" si="13"/>
        <v>9744</v>
      </c>
      <c r="S54" s="231">
        <f t="shared" si="14"/>
        <v>51968</v>
      </c>
      <c r="T54" s="231">
        <f t="shared" si="15"/>
        <v>272832</v>
      </c>
      <c r="U54" s="86"/>
      <c r="V54" s="555">
        <f t="shared" si="7"/>
        <v>51968</v>
      </c>
      <c r="W54" s="555">
        <f t="shared" si="8"/>
        <v>0</v>
      </c>
    </row>
    <row r="55" spans="1:23" s="447" customFormat="1" ht="105" x14ac:dyDescent="0.2">
      <c r="A55" s="220"/>
      <c r="B55" s="220" t="s">
        <v>3336</v>
      </c>
      <c r="C55" s="220" t="s">
        <v>3337</v>
      </c>
      <c r="D55" s="335" t="s">
        <v>3338</v>
      </c>
      <c r="E55" s="230">
        <v>11400</v>
      </c>
      <c r="F55" s="461">
        <v>0.16</v>
      </c>
      <c r="G55" s="231">
        <f>+E55*F55</f>
        <v>1824</v>
      </c>
      <c r="H55" s="231">
        <v>0</v>
      </c>
      <c r="I55" s="227"/>
      <c r="J55" s="231">
        <v>0</v>
      </c>
      <c r="K55" s="227"/>
      <c r="L55" s="231">
        <v>0</v>
      </c>
      <c r="M55" s="227">
        <v>0.08</v>
      </c>
      <c r="N55" s="231">
        <f t="shared" si="11"/>
        <v>912</v>
      </c>
      <c r="O55" s="227">
        <v>0.05</v>
      </c>
      <c r="P55" s="231">
        <f t="shared" si="12"/>
        <v>570</v>
      </c>
      <c r="Q55" s="227">
        <v>0.03</v>
      </c>
      <c r="R55" s="231">
        <f t="shared" si="13"/>
        <v>342</v>
      </c>
      <c r="S55" s="231">
        <f t="shared" si="14"/>
        <v>1824</v>
      </c>
      <c r="T55" s="231">
        <f t="shared" si="15"/>
        <v>9576</v>
      </c>
      <c r="U55" s="86"/>
      <c r="V55" s="555">
        <f t="shared" si="7"/>
        <v>1824</v>
      </c>
      <c r="W55" s="555">
        <f t="shared" si="8"/>
        <v>0</v>
      </c>
    </row>
    <row r="56" spans="1:23" s="447" customFormat="1" ht="84" x14ac:dyDescent="0.2">
      <c r="A56" s="220"/>
      <c r="B56" s="220" t="s">
        <v>3339</v>
      </c>
      <c r="C56" s="220" t="s">
        <v>3340</v>
      </c>
      <c r="D56" s="335" t="s">
        <v>3341</v>
      </c>
      <c r="E56" s="230">
        <v>363150</v>
      </c>
      <c r="F56" s="461">
        <v>0.16</v>
      </c>
      <c r="G56" s="231">
        <f>+E56*F56</f>
        <v>58104</v>
      </c>
      <c r="H56" s="231">
        <v>0</v>
      </c>
      <c r="I56" s="227"/>
      <c r="J56" s="231">
        <v>0</v>
      </c>
      <c r="K56" s="227"/>
      <c r="L56" s="231">
        <v>0</v>
      </c>
      <c r="M56" s="227">
        <v>0.08</v>
      </c>
      <c r="N56" s="231">
        <f t="shared" si="11"/>
        <v>29052</v>
      </c>
      <c r="O56" s="227">
        <v>0.05</v>
      </c>
      <c r="P56" s="231">
        <f t="shared" si="12"/>
        <v>18157.5</v>
      </c>
      <c r="Q56" s="227">
        <v>0.03</v>
      </c>
      <c r="R56" s="231">
        <f t="shared" si="13"/>
        <v>10894.5</v>
      </c>
      <c r="S56" s="231">
        <f t="shared" si="14"/>
        <v>58104</v>
      </c>
      <c r="T56" s="231">
        <f t="shared" si="15"/>
        <v>305046</v>
      </c>
      <c r="U56" s="86"/>
      <c r="V56" s="555">
        <f t="shared" si="7"/>
        <v>58104</v>
      </c>
      <c r="W56" s="555">
        <f t="shared" si="8"/>
        <v>0</v>
      </c>
    </row>
    <row r="57" spans="1:23" s="447" customFormat="1" ht="84" x14ac:dyDescent="0.2">
      <c r="A57" s="220"/>
      <c r="B57" s="220" t="s">
        <v>3331</v>
      </c>
      <c r="C57" s="220" t="s">
        <v>3342</v>
      </c>
      <c r="D57" s="335" t="s">
        <v>3343</v>
      </c>
      <c r="E57" s="230">
        <v>108500</v>
      </c>
      <c r="F57" s="461">
        <v>0.06</v>
      </c>
      <c r="G57" s="231">
        <v>0</v>
      </c>
      <c r="H57" s="231">
        <f>+E57*F57</f>
        <v>6510</v>
      </c>
      <c r="I57" s="227"/>
      <c r="J57" s="231">
        <v>0</v>
      </c>
      <c r="K57" s="227"/>
      <c r="L57" s="231">
        <v>0</v>
      </c>
      <c r="M57" s="462">
        <v>2.5000000000000001E-2</v>
      </c>
      <c r="N57" s="231">
        <f t="shared" si="11"/>
        <v>2712.5</v>
      </c>
      <c r="O57" s="227">
        <v>0.02</v>
      </c>
      <c r="P57" s="231">
        <f t="shared" si="12"/>
        <v>2170</v>
      </c>
      <c r="Q57" s="462">
        <v>1.4999999999999999E-2</v>
      </c>
      <c r="R57" s="231">
        <f t="shared" si="13"/>
        <v>1627.5</v>
      </c>
      <c r="S57" s="231">
        <f t="shared" si="14"/>
        <v>6510</v>
      </c>
      <c r="T57" s="231">
        <f t="shared" si="15"/>
        <v>101990</v>
      </c>
      <c r="U57" s="86"/>
      <c r="V57" s="555">
        <f t="shared" si="7"/>
        <v>6510</v>
      </c>
      <c r="W57" s="555">
        <f t="shared" si="8"/>
        <v>0</v>
      </c>
    </row>
    <row r="58" spans="1:23" s="447" customFormat="1" ht="84" x14ac:dyDescent="0.2">
      <c r="A58" s="225"/>
      <c r="B58" s="225" t="s">
        <v>3429</v>
      </c>
      <c r="C58" s="225" t="s">
        <v>3435</v>
      </c>
      <c r="D58" s="336" t="s">
        <v>3436</v>
      </c>
      <c r="E58" s="231">
        <v>6000</v>
      </c>
      <c r="F58" s="461">
        <v>0.16</v>
      </c>
      <c r="G58" s="231">
        <f>+E58*F58</f>
        <v>960</v>
      </c>
      <c r="H58" s="231">
        <v>0</v>
      </c>
      <c r="I58" s="227"/>
      <c r="J58" s="231">
        <v>0</v>
      </c>
      <c r="K58" s="227"/>
      <c r="L58" s="231">
        <v>0</v>
      </c>
      <c r="M58" s="227">
        <v>0.08</v>
      </c>
      <c r="N58" s="231">
        <f t="shared" si="11"/>
        <v>480</v>
      </c>
      <c r="O58" s="227">
        <v>0.05</v>
      </c>
      <c r="P58" s="231">
        <f t="shared" si="12"/>
        <v>300</v>
      </c>
      <c r="Q58" s="227">
        <v>0.03</v>
      </c>
      <c r="R58" s="231">
        <f t="shared" si="13"/>
        <v>180</v>
      </c>
      <c r="S58" s="231">
        <f t="shared" si="14"/>
        <v>960</v>
      </c>
      <c r="T58" s="231">
        <f t="shared" si="15"/>
        <v>5040</v>
      </c>
      <c r="U58" s="86"/>
      <c r="V58" s="555">
        <f t="shared" si="7"/>
        <v>960</v>
      </c>
      <c r="W58" s="555">
        <f t="shared" si="8"/>
        <v>0</v>
      </c>
    </row>
    <row r="59" spans="1:23" s="447" customFormat="1" ht="84" x14ac:dyDescent="0.2">
      <c r="A59" s="225"/>
      <c r="B59" s="225" t="s">
        <v>3429</v>
      </c>
      <c r="C59" s="225" t="s">
        <v>3437</v>
      </c>
      <c r="D59" s="336" t="s">
        <v>3438</v>
      </c>
      <c r="E59" s="231">
        <v>25200</v>
      </c>
      <c r="F59" s="461">
        <v>0.16</v>
      </c>
      <c r="G59" s="231">
        <f>+E59*F59</f>
        <v>4032</v>
      </c>
      <c r="H59" s="231">
        <v>0</v>
      </c>
      <c r="I59" s="227"/>
      <c r="J59" s="231">
        <v>0</v>
      </c>
      <c r="K59" s="227"/>
      <c r="L59" s="231">
        <v>0</v>
      </c>
      <c r="M59" s="227">
        <v>0.08</v>
      </c>
      <c r="N59" s="231">
        <f t="shared" si="11"/>
        <v>2016</v>
      </c>
      <c r="O59" s="227">
        <v>0.05</v>
      </c>
      <c r="P59" s="231">
        <f t="shared" si="12"/>
        <v>1260</v>
      </c>
      <c r="Q59" s="227">
        <v>0.03</v>
      </c>
      <c r="R59" s="231">
        <f t="shared" si="13"/>
        <v>756</v>
      </c>
      <c r="S59" s="231">
        <f t="shared" si="14"/>
        <v>4032</v>
      </c>
      <c r="T59" s="231">
        <f t="shared" si="15"/>
        <v>21168</v>
      </c>
      <c r="U59" s="86"/>
      <c r="V59" s="555">
        <f t="shared" si="7"/>
        <v>4032</v>
      </c>
      <c r="W59" s="555">
        <f t="shared" si="8"/>
        <v>0</v>
      </c>
    </row>
    <row r="60" spans="1:23" s="463" customFormat="1" ht="84" x14ac:dyDescent="0.2">
      <c r="A60" s="225"/>
      <c r="B60" s="225" t="s">
        <v>3439</v>
      </c>
      <c r="C60" s="225" t="s">
        <v>3440</v>
      </c>
      <c r="D60" s="336" t="s">
        <v>3441</v>
      </c>
      <c r="E60" s="231">
        <v>21000</v>
      </c>
      <c r="F60" s="461">
        <v>0.16</v>
      </c>
      <c r="G60" s="231">
        <f>+E60*F60</f>
        <v>3360</v>
      </c>
      <c r="H60" s="231">
        <v>0</v>
      </c>
      <c r="I60" s="227"/>
      <c r="J60" s="231">
        <v>0</v>
      </c>
      <c r="K60" s="227"/>
      <c r="L60" s="231">
        <v>0</v>
      </c>
      <c r="M60" s="227">
        <v>0.08</v>
      </c>
      <c r="N60" s="231">
        <f t="shared" si="11"/>
        <v>1680</v>
      </c>
      <c r="O60" s="227">
        <v>0.05</v>
      </c>
      <c r="P60" s="231">
        <f t="shared" si="12"/>
        <v>1050</v>
      </c>
      <c r="Q60" s="227">
        <v>0.03</v>
      </c>
      <c r="R60" s="231">
        <f t="shared" si="13"/>
        <v>630</v>
      </c>
      <c r="S60" s="231">
        <f t="shared" si="14"/>
        <v>3360</v>
      </c>
      <c r="T60" s="231">
        <f t="shared" si="15"/>
        <v>17640</v>
      </c>
      <c r="U60" s="418"/>
      <c r="V60" s="555">
        <f t="shared" si="7"/>
        <v>3360</v>
      </c>
      <c r="W60" s="555">
        <f t="shared" si="8"/>
        <v>0</v>
      </c>
    </row>
    <row r="61" spans="1:23" s="447" customFormat="1" ht="84" x14ac:dyDescent="0.2">
      <c r="A61" s="225"/>
      <c r="B61" s="225" t="s">
        <v>3442</v>
      </c>
      <c r="C61" s="225" t="s">
        <v>3443</v>
      </c>
      <c r="D61" s="336" t="s">
        <v>3444</v>
      </c>
      <c r="E61" s="231">
        <v>36600</v>
      </c>
      <c r="F61" s="461">
        <v>0.16</v>
      </c>
      <c r="G61" s="231">
        <f>+E61*F61</f>
        <v>5856</v>
      </c>
      <c r="H61" s="231">
        <v>0</v>
      </c>
      <c r="I61" s="227"/>
      <c r="J61" s="231">
        <v>0</v>
      </c>
      <c r="K61" s="227"/>
      <c r="L61" s="231">
        <v>0</v>
      </c>
      <c r="M61" s="227">
        <v>0.08</v>
      </c>
      <c r="N61" s="231">
        <f t="shared" si="11"/>
        <v>2928</v>
      </c>
      <c r="O61" s="227">
        <v>0.05</v>
      </c>
      <c r="P61" s="231">
        <f t="shared" si="12"/>
        <v>1830</v>
      </c>
      <c r="Q61" s="227">
        <v>0.03</v>
      </c>
      <c r="R61" s="231">
        <f t="shared" si="13"/>
        <v>1098</v>
      </c>
      <c r="S61" s="231">
        <f t="shared" si="14"/>
        <v>5856</v>
      </c>
      <c r="T61" s="231">
        <f t="shared" si="15"/>
        <v>30744</v>
      </c>
      <c r="U61" s="86"/>
      <c r="V61" s="555">
        <f t="shared" si="7"/>
        <v>5856</v>
      </c>
      <c r="W61" s="555">
        <f t="shared" si="8"/>
        <v>0</v>
      </c>
    </row>
    <row r="62" spans="1:23" s="447" customFormat="1" ht="23.25" x14ac:dyDescent="0.2">
      <c r="A62" s="220"/>
      <c r="B62" s="220"/>
      <c r="C62" s="220"/>
      <c r="D62" s="335"/>
      <c r="E62" s="221"/>
      <c r="F62" s="461"/>
      <c r="G62" s="231"/>
      <c r="H62" s="231"/>
      <c r="I62" s="227"/>
      <c r="J62" s="231"/>
      <c r="K62" s="227"/>
      <c r="L62" s="231"/>
      <c r="M62" s="227"/>
      <c r="N62" s="231"/>
      <c r="O62" s="227"/>
      <c r="P62" s="231"/>
      <c r="Q62" s="227"/>
      <c r="R62" s="231"/>
      <c r="S62" s="231"/>
      <c r="T62" s="231"/>
      <c r="U62" s="86"/>
      <c r="V62" s="555">
        <f t="shared" si="7"/>
        <v>0</v>
      </c>
      <c r="W62" s="555">
        <f t="shared" si="8"/>
        <v>0</v>
      </c>
    </row>
    <row r="63" spans="1:23" s="447" customFormat="1" ht="23.25" x14ac:dyDescent="0.2">
      <c r="A63" s="885" t="s">
        <v>1332</v>
      </c>
      <c r="B63" s="885"/>
      <c r="C63" s="885"/>
      <c r="D63" s="885"/>
      <c r="E63" s="239">
        <f>SUM(E42:E62)</f>
        <v>1815550</v>
      </c>
      <c r="F63" s="239"/>
      <c r="G63" s="239">
        <f>SUM(G42:G62)</f>
        <v>210568</v>
      </c>
      <c r="H63" s="239">
        <f>SUM(H42:H62)</f>
        <v>29970</v>
      </c>
      <c r="I63" s="239"/>
      <c r="J63" s="239">
        <f>SUM(J42:J62)</f>
        <v>83253</v>
      </c>
      <c r="K63" s="239"/>
      <c r="L63" s="239">
        <f>SUM(L42:L62)</f>
        <v>23423</v>
      </c>
      <c r="M63" s="239"/>
      <c r="N63" s="239">
        <f>SUM(N42:N62)</f>
        <v>66388.5</v>
      </c>
      <c r="O63" s="239"/>
      <c r="P63" s="239">
        <f>SUM(P42:P62)</f>
        <v>41967.5</v>
      </c>
      <c r="Q63" s="239"/>
      <c r="R63" s="239">
        <f>SUM(R42:R62)</f>
        <v>25506</v>
      </c>
      <c r="S63" s="239">
        <f>SUM(S42:S62)</f>
        <v>240538</v>
      </c>
      <c r="T63" s="239">
        <f>SUM(T42:T62)</f>
        <v>1575012</v>
      </c>
      <c r="U63" s="86"/>
      <c r="V63" s="555">
        <f t="shared" si="7"/>
        <v>240538</v>
      </c>
      <c r="W63" s="555">
        <f t="shared" si="8"/>
        <v>0</v>
      </c>
    </row>
    <row r="64" spans="1:23" s="447" customFormat="1" ht="23.25" x14ac:dyDescent="0.2">
      <c r="A64" s="233" t="s">
        <v>256</v>
      </c>
      <c r="B64" s="233"/>
      <c r="C64" s="217"/>
      <c r="D64" s="333"/>
      <c r="E64" s="239"/>
      <c r="F64" s="459"/>
      <c r="G64" s="231"/>
      <c r="H64" s="231"/>
      <c r="I64" s="227"/>
      <c r="J64" s="231"/>
      <c r="K64" s="227"/>
      <c r="L64" s="231"/>
      <c r="M64" s="227"/>
      <c r="N64" s="231"/>
      <c r="O64" s="227"/>
      <c r="P64" s="231"/>
      <c r="Q64" s="227"/>
      <c r="R64" s="231"/>
      <c r="S64" s="231"/>
      <c r="T64" s="231"/>
      <c r="U64" s="86"/>
      <c r="V64" s="555">
        <f t="shared" si="7"/>
        <v>0</v>
      </c>
      <c r="W64" s="555">
        <f t="shared" si="8"/>
        <v>0</v>
      </c>
    </row>
    <row r="65" spans="1:23" s="447" customFormat="1" ht="63" x14ac:dyDescent="0.2">
      <c r="A65" s="220"/>
      <c r="B65" s="220" t="s">
        <v>2880</v>
      </c>
      <c r="C65" s="220" t="s">
        <v>2881</v>
      </c>
      <c r="D65" s="335" t="s">
        <v>2882</v>
      </c>
      <c r="E65" s="221">
        <v>58000</v>
      </c>
      <c r="F65" s="461">
        <v>0.06</v>
      </c>
      <c r="G65" s="231">
        <v>0</v>
      </c>
      <c r="H65" s="231">
        <f t="shared" ref="H65:H72" si="16">+E65*F65</f>
        <v>3480</v>
      </c>
      <c r="I65" s="227">
        <v>0.04</v>
      </c>
      <c r="J65" s="231">
        <f t="shared" ref="J65:J70" si="17">+E65*I65</f>
        <v>2320</v>
      </c>
      <c r="K65" s="227">
        <v>0.02</v>
      </c>
      <c r="L65" s="231">
        <f t="shared" ref="L65:L70" si="18">+E65*K65</f>
        <v>1160</v>
      </c>
      <c r="M65" s="227"/>
      <c r="N65" s="231">
        <f t="shared" ref="N65:N72" si="19">+E65*M65</f>
        <v>0</v>
      </c>
      <c r="O65" s="227"/>
      <c r="P65" s="231">
        <f t="shared" ref="P65:P72" si="20">+E65*O65</f>
        <v>0</v>
      </c>
      <c r="Q65" s="227"/>
      <c r="R65" s="231">
        <f t="shared" ref="R65:R72" si="21">+E65*Q65</f>
        <v>0</v>
      </c>
      <c r="S65" s="231">
        <f t="shared" ref="S65:S72" si="22">+G65+H65</f>
        <v>3480</v>
      </c>
      <c r="T65" s="231">
        <f t="shared" ref="T65:T72" si="23">+E65-S65</f>
        <v>54520</v>
      </c>
      <c r="U65" s="86"/>
      <c r="V65" s="555">
        <f t="shared" si="7"/>
        <v>3480</v>
      </c>
      <c r="W65" s="555">
        <f t="shared" si="8"/>
        <v>0</v>
      </c>
    </row>
    <row r="66" spans="1:23" s="447" customFormat="1" ht="63" x14ac:dyDescent="0.2">
      <c r="A66" s="220"/>
      <c r="B66" s="220" t="s">
        <v>2883</v>
      </c>
      <c r="C66" s="220" t="s">
        <v>2884</v>
      </c>
      <c r="D66" s="335" t="s">
        <v>2885</v>
      </c>
      <c r="E66" s="221">
        <v>22500</v>
      </c>
      <c r="F66" s="461">
        <v>0.06</v>
      </c>
      <c r="G66" s="231">
        <v>0</v>
      </c>
      <c r="H66" s="231">
        <f t="shared" si="16"/>
        <v>1350</v>
      </c>
      <c r="I66" s="227">
        <v>0.04</v>
      </c>
      <c r="J66" s="231">
        <f t="shared" si="17"/>
        <v>900</v>
      </c>
      <c r="K66" s="227">
        <v>0.02</v>
      </c>
      <c r="L66" s="231">
        <f t="shared" si="18"/>
        <v>450</v>
      </c>
      <c r="M66" s="227"/>
      <c r="N66" s="231">
        <f t="shared" si="19"/>
        <v>0</v>
      </c>
      <c r="O66" s="227"/>
      <c r="P66" s="231">
        <f t="shared" si="20"/>
        <v>0</v>
      </c>
      <c r="Q66" s="227"/>
      <c r="R66" s="231">
        <f t="shared" si="21"/>
        <v>0</v>
      </c>
      <c r="S66" s="231">
        <f t="shared" si="22"/>
        <v>1350</v>
      </c>
      <c r="T66" s="231">
        <f t="shared" si="23"/>
        <v>21150</v>
      </c>
      <c r="U66" s="86"/>
      <c r="V66" s="555">
        <f t="shared" si="7"/>
        <v>1350</v>
      </c>
      <c r="W66" s="555">
        <f t="shared" si="8"/>
        <v>0</v>
      </c>
    </row>
    <row r="67" spans="1:23" s="447" customFormat="1" ht="42" x14ac:dyDescent="0.2">
      <c r="A67" s="220"/>
      <c r="B67" s="220" t="s">
        <v>2883</v>
      </c>
      <c r="C67" s="220" t="s">
        <v>2886</v>
      </c>
      <c r="D67" s="335" t="s">
        <v>2887</v>
      </c>
      <c r="E67" s="221">
        <v>-22500</v>
      </c>
      <c r="F67" s="461">
        <v>0.06</v>
      </c>
      <c r="G67" s="231">
        <v>0</v>
      </c>
      <c r="H67" s="231">
        <f t="shared" si="16"/>
        <v>-1350</v>
      </c>
      <c r="I67" s="227">
        <v>0.04</v>
      </c>
      <c r="J67" s="231">
        <f t="shared" si="17"/>
        <v>-900</v>
      </c>
      <c r="K67" s="227">
        <v>0.02</v>
      </c>
      <c r="L67" s="231">
        <f t="shared" si="18"/>
        <v>-450</v>
      </c>
      <c r="M67" s="227"/>
      <c r="N67" s="231">
        <f t="shared" si="19"/>
        <v>0</v>
      </c>
      <c r="O67" s="227"/>
      <c r="P67" s="231">
        <f t="shared" si="20"/>
        <v>0</v>
      </c>
      <c r="Q67" s="227"/>
      <c r="R67" s="231">
        <f t="shared" si="21"/>
        <v>0</v>
      </c>
      <c r="S67" s="231">
        <f t="shared" si="22"/>
        <v>-1350</v>
      </c>
      <c r="T67" s="231">
        <f t="shared" si="23"/>
        <v>-21150</v>
      </c>
      <c r="U67" s="86"/>
      <c r="V67" s="555">
        <f t="shared" si="7"/>
        <v>-1350</v>
      </c>
      <c r="W67" s="555">
        <f t="shared" si="8"/>
        <v>0</v>
      </c>
    </row>
    <row r="68" spans="1:23" s="447" customFormat="1" ht="63" x14ac:dyDescent="0.2">
      <c r="A68" s="220"/>
      <c r="B68" s="220" t="s">
        <v>2883</v>
      </c>
      <c r="C68" s="220" t="s">
        <v>2888</v>
      </c>
      <c r="D68" s="335" t="s">
        <v>2885</v>
      </c>
      <c r="E68" s="221">
        <v>22500</v>
      </c>
      <c r="F68" s="461">
        <v>0.06</v>
      </c>
      <c r="G68" s="231">
        <v>0</v>
      </c>
      <c r="H68" s="231">
        <f t="shared" si="16"/>
        <v>1350</v>
      </c>
      <c r="I68" s="227">
        <v>0.04</v>
      </c>
      <c r="J68" s="231">
        <f t="shared" si="17"/>
        <v>900</v>
      </c>
      <c r="K68" s="227">
        <v>0.02</v>
      </c>
      <c r="L68" s="231">
        <f t="shared" si="18"/>
        <v>450</v>
      </c>
      <c r="M68" s="227"/>
      <c r="N68" s="231">
        <f t="shared" si="19"/>
        <v>0</v>
      </c>
      <c r="O68" s="227"/>
      <c r="P68" s="231">
        <f t="shared" si="20"/>
        <v>0</v>
      </c>
      <c r="Q68" s="227"/>
      <c r="R68" s="231">
        <f t="shared" si="21"/>
        <v>0</v>
      </c>
      <c r="S68" s="231">
        <f t="shared" si="22"/>
        <v>1350</v>
      </c>
      <c r="T68" s="231">
        <f t="shared" si="23"/>
        <v>21150</v>
      </c>
      <c r="U68" s="86"/>
      <c r="V68" s="555">
        <f t="shared" si="7"/>
        <v>1350</v>
      </c>
      <c r="W68" s="555">
        <f t="shared" si="8"/>
        <v>0</v>
      </c>
    </row>
    <row r="69" spans="1:23" s="447" customFormat="1" ht="84" x14ac:dyDescent="0.2">
      <c r="A69" s="220"/>
      <c r="B69" s="220" t="s">
        <v>2889</v>
      </c>
      <c r="C69" s="220" t="s">
        <v>2890</v>
      </c>
      <c r="D69" s="335" t="s">
        <v>2891</v>
      </c>
      <c r="E69" s="221">
        <v>180000</v>
      </c>
      <c r="F69" s="461">
        <v>0.06</v>
      </c>
      <c r="G69" s="231">
        <v>0</v>
      </c>
      <c r="H69" s="231">
        <f t="shared" si="16"/>
        <v>10800</v>
      </c>
      <c r="I69" s="227">
        <v>0.04</v>
      </c>
      <c r="J69" s="231">
        <f t="shared" si="17"/>
        <v>7200</v>
      </c>
      <c r="K69" s="227">
        <v>0.02</v>
      </c>
      <c r="L69" s="231">
        <f t="shared" si="18"/>
        <v>3600</v>
      </c>
      <c r="M69" s="227"/>
      <c r="N69" s="231">
        <f t="shared" si="19"/>
        <v>0</v>
      </c>
      <c r="O69" s="227"/>
      <c r="P69" s="231">
        <f t="shared" si="20"/>
        <v>0</v>
      </c>
      <c r="Q69" s="227"/>
      <c r="R69" s="231">
        <f t="shared" si="21"/>
        <v>0</v>
      </c>
      <c r="S69" s="231">
        <f t="shared" si="22"/>
        <v>10800</v>
      </c>
      <c r="T69" s="231">
        <f t="shared" si="23"/>
        <v>169200</v>
      </c>
      <c r="U69" s="86"/>
      <c r="V69" s="555">
        <f t="shared" si="7"/>
        <v>10800</v>
      </c>
      <c r="W69" s="555">
        <f t="shared" si="8"/>
        <v>0</v>
      </c>
    </row>
    <row r="70" spans="1:23" s="447" customFormat="1" ht="63" x14ac:dyDescent="0.2">
      <c r="A70" s="220"/>
      <c r="B70" s="220" t="s">
        <v>3153</v>
      </c>
      <c r="C70" s="220" t="s">
        <v>3154</v>
      </c>
      <c r="D70" s="335" t="s">
        <v>3155</v>
      </c>
      <c r="E70" s="221">
        <v>48000</v>
      </c>
      <c r="F70" s="461">
        <v>0.06</v>
      </c>
      <c r="G70" s="231">
        <v>0</v>
      </c>
      <c r="H70" s="231">
        <f t="shared" si="16"/>
        <v>2880</v>
      </c>
      <c r="I70" s="227">
        <v>0.04</v>
      </c>
      <c r="J70" s="231">
        <f t="shared" si="17"/>
        <v>1920</v>
      </c>
      <c r="K70" s="227">
        <v>0.02</v>
      </c>
      <c r="L70" s="231">
        <f t="shared" si="18"/>
        <v>960</v>
      </c>
      <c r="M70" s="227"/>
      <c r="N70" s="231">
        <f t="shared" si="19"/>
        <v>0</v>
      </c>
      <c r="O70" s="227"/>
      <c r="P70" s="231">
        <f t="shared" si="20"/>
        <v>0</v>
      </c>
      <c r="Q70" s="227"/>
      <c r="R70" s="231">
        <f t="shared" si="21"/>
        <v>0</v>
      </c>
      <c r="S70" s="231">
        <f t="shared" si="22"/>
        <v>2880</v>
      </c>
      <c r="T70" s="231">
        <f t="shared" si="23"/>
        <v>45120</v>
      </c>
      <c r="U70" s="86"/>
      <c r="V70" s="555">
        <f t="shared" si="7"/>
        <v>2880</v>
      </c>
      <c r="W70" s="555">
        <f t="shared" si="8"/>
        <v>0</v>
      </c>
    </row>
    <row r="71" spans="1:23" s="447" customFormat="1" ht="84" x14ac:dyDescent="0.2">
      <c r="A71" s="220"/>
      <c r="B71" s="220" t="s">
        <v>3344</v>
      </c>
      <c r="C71" s="220" t="s">
        <v>3345</v>
      </c>
      <c r="D71" s="335" t="s">
        <v>3346</v>
      </c>
      <c r="E71" s="230">
        <v>49600</v>
      </c>
      <c r="F71" s="461">
        <v>0.06</v>
      </c>
      <c r="G71" s="231">
        <v>0</v>
      </c>
      <c r="H71" s="231">
        <f t="shared" si="16"/>
        <v>2976</v>
      </c>
      <c r="I71" s="227"/>
      <c r="J71" s="231">
        <v>0</v>
      </c>
      <c r="K71" s="227"/>
      <c r="L71" s="231">
        <v>0</v>
      </c>
      <c r="M71" s="462">
        <v>2.5000000000000001E-2</v>
      </c>
      <c r="N71" s="231">
        <f t="shared" si="19"/>
        <v>1240</v>
      </c>
      <c r="O71" s="227">
        <v>0.02</v>
      </c>
      <c r="P71" s="231">
        <f t="shared" si="20"/>
        <v>992</v>
      </c>
      <c r="Q71" s="462">
        <v>1.4999999999999999E-2</v>
      </c>
      <c r="R71" s="231">
        <f t="shared" si="21"/>
        <v>744</v>
      </c>
      <c r="S71" s="231">
        <f t="shared" si="22"/>
        <v>2976</v>
      </c>
      <c r="T71" s="231">
        <f t="shared" si="23"/>
        <v>46624</v>
      </c>
      <c r="U71" s="86"/>
      <c r="V71" s="555">
        <f t="shared" si="7"/>
        <v>2976</v>
      </c>
      <c r="W71" s="555">
        <f t="shared" si="8"/>
        <v>0</v>
      </c>
    </row>
    <row r="72" spans="1:23" s="447" customFormat="1" ht="63" x14ac:dyDescent="0.2">
      <c r="A72" s="220"/>
      <c r="B72" s="220" t="s">
        <v>3347</v>
      </c>
      <c r="C72" s="220" t="s">
        <v>3348</v>
      </c>
      <c r="D72" s="335" t="s">
        <v>3349</v>
      </c>
      <c r="E72" s="230">
        <v>3600</v>
      </c>
      <c r="F72" s="461">
        <v>0.06</v>
      </c>
      <c r="G72" s="231">
        <v>0</v>
      </c>
      <c r="H72" s="231">
        <f t="shared" si="16"/>
        <v>216</v>
      </c>
      <c r="I72" s="227"/>
      <c r="J72" s="231">
        <v>0</v>
      </c>
      <c r="K72" s="227"/>
      <c r="L72" s="231">
        <v>0</v>
      </c>
      <c r="M72" s="462">
        <v>2.5000000000000001E-2</v>
      </c>
      <c r="N72" s="231">
        <f t="shared" si="19"/>
        <v>90</v>
      </c>
      <c r="O72" s="227">
        <v>0.02</v>
      </c>
      <c r="P72" s="231">
        <f t="shared" si="20"/>
        <v>72</v>
      </c>
      <c r="Q72" s="462">
        <v>1.4999999999999999E-2</v>
      </c>
      <c r="R72" s="231">
        <f t="shared" si="21"/>
        <v>54</v>
      </c>
      <c r="S72" s="231">
        <f t="shared" si="22"/>
        <v>216</v>
      </c>
      <c r="T72" s="231">
        <f t="shared" si="23"/>
        <v>3384</v>
      </c>
      <c r="U72" s="86"/>
      <c r="V72" s="555">
        <f t="shared" si="7"/>
        <v>216</v>
      </c>
      <c r="W72" s="555">
        <f t="shared" si="8"/>
        <v>0</v>
      </c>
    </row>
    <row r="73" spans="1:23" s="447" customFormat="1" ht="23.25" x14ac:dyDescent="0.2">
      <c r="A73" s="220"/>
      <c r="B73" s="220"/>
      <c r="C73" s="220"/>
      <c r="D73" s="335"/>
      <c r="E73" s="221"/>
      <c r="F73" s="461"/>
      <c r="G73" s="231"/>
      <c r="H73" s="231"/>
      <c r="I73" s="227"/>
      <c r="J73" s="231"/>
      <c r="K73" s="227"/>
      <c r="L73" s="231"/>
      <c r="M73" s="227"/>
      <c r="N73" s="231"/>
      <c r="O73" s="227"/>
      <c r="P73" s="231"/>
      <c r="Q73" s="227"/>
      <c r="R73" s="231"/>
      <c r="S73" s="231"/>
      <c r="T73" s="231"/>
      <c r="U73" s="86"/>
      <c r="V73" s="555">
        <f t="shared" si="7"/>
        <v>0</v>
      </c>
      <c r="W73" s="555">
        <f t="shared" si="8"/>
        <v>0</v>
      </c>
    </row>
    <row r="74" spans="1:23" s="447" customFormat="1" ht="23.25" x14ac:dyDescent="0.2">
      <c r="A74" s="885" t="s">
        <v>1724</v>
      </c>
      <c r="B74" s="885"/>
      <c r="C74" s="885"/>
      <c r="D74" s="885"/>
      <c r="E74" s="239">
        <f>SUM(E65:E73)</f>
        <v>361700</v>
      </c>
      <c r="F74" s="239"/>
      <c r="G74" s="239">
        <f>SUM(G65:G73)</f>
        <v>0</v>
      </c>
      <c r="H74" s="239">
        <f>SUM(H65:H73)</f>
        <v>21702</v>
      </c>
      <c r="I74" s="239"/>
      <c r="J74" s="239">
        <f>SUM(J65:J73)</f>
        <v>12340</v>
      </c>
      <c r="K74" s="239"/>
      <c r="L74" s="239">
        <f>SUM(L65:L73)</f>
        <v>6170</v>
      </c>
      <c r="M74" s="239"/>
      <c r="N74" s="239">
        <f>SUM(N65:N73)</f>
        <v>1330</v>
      </c>
      <c r="O74" s="239"/>
      <c r="P74" s="239">
        <f>SUM(P65:P73)</f>
        <v>1064</v>
      </c>
      <c r="Q74" s="239"/>
      <c r="R74" s="239">
        <f>SUM(R65:R73)</f>
        <v>798</v>
      </c>
      <c r="S74" s="239">
        <f>SUM(S65:S73)</f>
        <v>21702</v>
      </c>
      <c r="T74" s="239">
        <f>SUM(T65:T73)</f>
        <v>339998</v>
      </c>
      <c r="U74" s="86"/>
      <c r="V74" s="555">
        <f t="shared" si="7"/>
        <v>21702</v>
      </c>
      <c r="W74" s="555">
        <f t="shared" si="8"/>
        <v>0</v>
      </c>
    </row>
    <row r="75" spans="1:23" s="447" customFormat="1" ht="23.25" x14ac:dyDescent="0.2">
      <c r="A75" s="233" t="s">
        <v>487</v>
      </c>
      <c r="B75" s="233"/>
      <c r="C75" s="217"/>
      <c r="D75" s="333"/>
      <c r="E75" s="239"/>
      <c r="F75" s="459"/>
      <c r="G75" s="231"/>
      <c r="H75" s="231"/>
      <c r="I75" s="227"/>
      <c r="J75" s="231"/>
      <c r="K75" s="227"/>
      <c r="L75" s="231"/>
      <c r="M75" s="227"/>
      <c r="N75" s="231"/>
      <c r="O75" s="227"/>
      <c r="P75" s="231"/>
      <c r="Q75" s="227"/>
      <c r="R75" s="231"/>
      <c r="S75" s="231"/>
      <c r="T75" s="231"/>
      <c r="U75" s="86"/>
      <c r="V75" s="555">
        <f t="shared" ref="V75:V138" si="24">SUM(J75+L75+N75+P75+R75)</f>
        <v>0</v>
      </c>
      <c r="W75" s="555">
        <f t="shared" ref="W75:W138" si="25">SUM(S75-V75)</f>
        <v>0</v>
      </c>
    </row>
    <row r="76" spans="1:23" s="447" customFormat="1" ht="69" customHeight="1" x14ac:dyDescent="0.2">
      <c r="A76" s="220"/>
      <c r="B76" s="220" t="s">
        <v>2892</v>
      </c>
      <c r="C76" s="220" t="s">
        <v>2893</v>
      </c>
      <c r="D76" s="335" t="s">
        <v>2894</v>
      </c>
      <c r="E76" s="221">
        <v>1800</v>
      </c>
      <c r="F76" s="461">
        <v>0.16</v>
      </c>
      <c r="G76" s="231">
        <f t="shared" ref="G76:G87" si="26">+E76*F76</f>
        <v>288</v>
      </c>
      <c r="H76" s="231">
        <v>0</v>
      </c>
      <c r="I76" s="227">
        <v>0.13</v>
      </c>
      <c r="J76" s="231">
        <f t="shared" ref="J76:J87" si="27">+E76*I76</f>
        <v>234</v>
      </c>
      <c r="K76" s="227">
        <v>0.03</v>
      </c>
      <c r="L76" s="231">
        <f t="shared" ref="L76:L87" si="28">+E76*K76</f>
        <v>54</v>
      </c>
      <c r="M76" s="227"/>
      <c r="N76" s="231">
        <f>+E76*M76</f>
        <v>0</v>
      </c>
      <c r="O76" s="227"/>
      <c r="P76" s="231">
        <f>+E76*O76</f>
        <v>0</v>
      </c>
      <c r="Q76" s="227"/>
      <c r="R76" s="231">
        <f>+E76*Q76</f>
        <v>0</v>
      </c>
      <c r="S76" s="231">
        <f>+G76+H76</f>
        <v>288</v>
      </c>
      <c r="T76" s="231">
        <f>+E76-S76</f>
        <v>1512</v>
      </c>
      <c r="U76" s="86"/>
      <c r="V76" s="555">
        <f t="shared" si="24"/>
        <v>288</v>
      </c>
      <c r="W76" s="555">
        <f t="shared" si="25"/>
        <v>0</v>
      </c>
    </row>
    <row r="77" spans="1:23" s="447" customFormat="1" ht="69" customHeight="1" x14ac:dyDescent="0.2">
      <c r="A77" s="220"/>
      <c r="B77" s="220" t="s">
        <v>2895</v>
      </c>
      <c r="C77" s="220" t="s">
        <v>2896</v>
      </c>
      <c r="D77" s="335" t="s">
        <v>2897</v>
      </c>
      <c r="E77" s="221">
        <v>2330</v>
      </c>
      <c r="F77" s="461">
        <v>0.16</v>
      </c>
      <c r="G77" s="231">
        <f t="shared" si="26"/>
        <v>372.8</v>
      </c>
      <c r="H77" s="231">
        <v>0</v>
      </c>
      <c r="I77" s="227">
        <v>0.13</v>
      </c>
      <c r="J77" s="231">
        <f t="shared" si="27"/>
        <v>302.90000000000003</v>
      </c>
      <c r="K77" s="227">
        <v>0.03</v>
      </c>
      <c r="L77" s="231">
        <f t="shared" si="28"/>
        <v>69.899999999999991</v>
      </c>
      <c r="M77" s="227"/>
      <c r="N77" s="231">
        <f t="shared" ref="N77:N136" si="29">+E77*M77</f>
        <v>0</v>
      </c>
      <c r="O77" s="227"/>
      <c r="P77" s="231">
        <f t="shared" ref="P77:P136" si="30">+E77*O77</f>
        <v>0</v>
      </c>
      <c r="Q77" s="227"/>
      <c r="R77" s="231">
        <f t="shared" ref="R77:R136" si="31">+E77*Q77</f>
        <v>0</v>
      </c>
      <c r="S77" s="231">
        <f t="shared" ref="S77:S136" si="32">+G77+H77</f>
        <v>372.8</v>
      </c>
      <c r="T77" s="231">
        <f t="shared" ref="T77:T136" si="33">+E77-S77</f>
        <v>1957.2</v>
      </c>
      <c r="U77" s="86"/>
      <c r="V77" s="555">
        <f t="shared" si="24"/>
        <v>372.8</v>
      </c>
      <c r="W77" s="555">
        <f t="shared" si="25"/>
        <v>0</v>
      </c>
    </row>
    <row r="78" spans="1:23" s="447" customFormat="1" ht="69" customHeight="1" x14ac:dyDescent="0.2">
      <c r="A78" s="220"/>
      <c r="B78" s="220" t="s">
        <v>2898</v>
      </c>
      <c r="C78" s="220" t="s">
        <v>2899</v>
      </c>
      <c r="D78" s="335" t="s">
        <v>2900</v>
      </c>
      <c r="E78" s="221">
        <v>1774</v>
      </c>
      <c r="F78" s="461">
        <v>0.16</v>
      </c>
      <c r="G78" s="231">
        <f t="shared" si="26"/>
        <v>283.84000000000003</v>
      </c>
      <c r="H78" s="231">
        <v>0</v>
      </c>
      <c r="I78" s="227">
        <v>0.13</v>
      </c>
      <c r="J78" s="231">
        <f t="shared" si="27"/>
        <v>230.62</v>
      </c>
      <c r="K78" s="227">
        <v>0.03</v>
      </c>
      <c r="L78" s="231">
        <f t="shared" si="28"/>
        <v>53.22</v>
      </c>
      <c r="M78" s="227"/>
      <c r="N78" s="231">
        <f t="shared" si="29"/>
        <v>0</v>
      </c>
      <c r="O78" s="227"/>
      <c r="P78" s="231">
        <f t="shared" si="30"/>
        <v>0</v>
      </c>
      <c r="Q78" s="227"/>
      <c r="R78" s="231">
        <f t="shared" si="31"/>
        <v>0</v>
      </c>
      <c r="S78" s="231">
        <f t="shared" si="32"/>
        <v>283.84000000000003</v>
      </c>
      <c r="T78" s="231">
        <f t="shared" si="33"/>
        <v>1490.1599999999999</v>
      </c>
      <c r="U78" s="86"/>
      <c r="V78" s="555">
        <f t="shared" si="24"/>
        <v>283.84000000000003</v>
      </c>
      <c r="W78" s="555">
        <f t="shared" si="25"/>
        <v>0</v>
      </c>
    </row>
    <row r="79" spans="1:23" s="447" customFormat="1" ht="69" customHeight="1" x14ac:dyDescent="0.2">
      <c r="A79" s="220"/>
      <c r="B79" s="220" t="s">
        <v>2901</v>
      </c>
      <c r="C79" s="220" t="s">
        <v>2902</v>
      </c>
      <c r="D79" s="335" t="s">
        <v>2903</v>
      </c>
      <c r="E79" s="221">
        <v>1269</v>
      </c>
      <c r="F79" s="461">
        <v>0.16</v>
      </c>
      <c r="G79" s="231">
        <f t="shared" si="26"/>
        <v>203.04</v>
      </c>
      <c r="H79" s="231">
        <v>0</v>
      </c>
      <c r="I79" s="227">
        <v>0.13</v>
      </c>
      <c r="J79" s="231">
        <f t="shared" si="27"/>
        <v>164.97</v>
      </c>
      <c r="K79" s="227">
        <v>0.03</v>
      </c>
      <c r="L79" s="231">
        <f t="shared" si="28"/>
        <v>38.07</v>
      </c>
      <c r="M79" s="227"/>
      <c r="N79" s="231">
        <f t="shared" si="29"/>
        <v>0</v>
      </c>
      <c r="O79" s="227"/>
      <c r="P79" s="231">
        <f t="shared" si="30"/>
        <v>0</v>
      </c>
      <c r="Q79" s="227"/>
      <c r="R79" s="231">
        <f t="shared" si="31"/>
        <v>0</v>
      </c>
      <c r="S79" s="231">
        <f t="shared" si="32"/>
        <v>203.04</v>
      </c>
      <c r="T79" s="231">
        <f t="shared" si="33"/>
        <v>1065.96</v>
      </c>
      <c r="U79" s="86"/>
      <c r="V79" s="555">
        <f t="shared" si="24"/>
        <v>203.04</v>
      </c>
      <c r="W79" s="555">
        <f t="shared" si="25"/>
        <v>0</v>
      </c>
    </row>
    <row r="80" spans="1:23" s="447" customFormat="1" ht="69" customHeight="1" x14ac:dyDescent="0.2">
      <c r="A80" s="220"/>
      <c r="B80" s="220" t="s">
        <v>2904</v>
      </c>
      <c r="C80" s="220" t="s">
        <v>2905</v>
      </c>
      <c r="D80" s="335" t="s">
        <v>2906</v>
      </c>
      <c r="E80" s="221">
        <v>2078</v>
      </c>
      <c r="F80" s="461">
        <v>0.16</v>
      </c>
      <c r="G80" s="231">
        <f t="shared" si="26"/>
        <v>332.48</v>
      </c>
      <c r="H80" s="231">
        <v>0</v>
      </c>
      <c r="I80" s="227">
        <v>0.13</v>
      </c>
      <c r="J80" s="231">
        <f t="shared" si="27"/>
        <v>270.14</v>
      </c>
      <c r="K80" s="227">
        <v>0.03</v>
      </c>
      <c r="L80" s="231">
        <f t="shared" si="28"/>
        <v>62.339999999999996</v>
      </c>
      <c r="M80" s="227"/>
      <c r="N80" s="231">
        <f t="shared" si="29"/>
        <v>0</v>
      </c>
      <c r="O80" s="227"/>
      <c r="P80" s="231">
        <f t="shared" si="30"/>
        <v>0</v>
      </c>
      <c r="Q80" s="227"/>
      <c r="R80" s="231">
        <f t="shared" si="31"/>
        <v>0</v>
      </c>
      <c r="S80" s="231">
        <f t="shared" si="32"/>
        <v>332.48</v>
      </c>
      <c r="T80" s="231">
        <f t="shared" si="33"/>
        <v>1745.52</v>
      </c>
      <c r="U80" s="86"/>
      <c r="V80" s="555">
        <f t="shared" si="24"/>
        <v>332.47999999999996</v>
      </c>
      <c r="W80" s="555">
        <f t="shared" si="25"/>
        <v>5.6843418860808015E-14</v>
      </c>
    </row>
    <row r="81" spans="1:23" s="447" customFormat="1" ht="69" customHeight="1" x14ac:dyDescent="0.2">
      <c r="A81" s="220"/>
      <c r="B81" s="220" t="s">
        <v>2877</v>
      </c>
      <c r="C81" s="220" t="s">
        <v>2907</v>
      </c>
      <c r="D81" s="335" t="s">
        <v>2908</v>
      </c>
      <c r="E81" s="221">
        <v>400</v>
      </c>
      <c r="F81" s="461">
        <v>0.16</v>
      </c>
      <c r="G81" s="231">
        <f t="shared" si="26"/>
        <v>64</v>
      </c>
      <c r="H81" s="231">
        <v>0</v>
      </c>
      <c r="I81" s="227">
        <v>0.13</v>
      </c>
      <c r="J81" s="231">
        <f t="shared" si="27"/>
        <v>52</v>
      </c>
      <c r="K81" s="227">
        <v>0.03</v>
      </c>
      <c r="L81" s="231">
        <f t="shared" si="28"/>
        <v>12</v>
      </c>
      <c r="M81" s="227"/>
      <c r="N81" s="231">
        <f t="shared" si="29"/>
        <v>0</v>
      </c>
      <c r="O81" s="227"/>
      <c r="P81" s="231">
        <f t="shared" si="30"/>
        <v>0</v>
      </c>
      <c r="Q81" s="227"/>
      <c r="R81" s="231">
        <f t="shared" si="31"/>
        <v>0</v>
      </c>
      <c r="S81" s="231">
        <f t="shared" si="32"/>
        <v>64</v>
      </c>
      <c r="T81" s="231">
        <f t="shared" si="33"/>
        <v>336</v>
      </c>
      <c r="U81" s="86"/>
      <c r="V81" s="555">
        <f t="shared" si="24"/>
        <v>64</v>
      </c>
      <c r="W81" s="555">
        <f t="shared" si="25"/>
        <v>0</v>
      </c>
    </row>
    <row r="82" spans="1:23" s="447" customFormat="1" ht="69" customHeight="1" x14ac:dyDescent="0.2">
      <c r="A82" s="220"/>
      <c r="B82" s="220" t="s">
        <v>2909</v>
      </c>
      <c r="C82" s="220" t="s">
        <v>2910</v>
      </c>
      <c r="D82" s="335" t="s">
        <v>2911</v>
      </c>
      <c r="E82" s="221">
        <v>200</v>
      </c>
      <c r="F82" s="461">
        <v>0.16</v>
      </c>
      <c r="G82" s="231">
        <f t="shared" si="26"/>
        <v>32</v>
      </c>
      <c r="H82" s="231">
        <v>0</v>
      </c>
      <c r="I82" s="227">
        <v>0.13</v>
      </c>
      <c r="J82" s="231">
        <f t="shared" si="27"/>
        <v>26</v>
      </c>
      <c r="K82" s="227">
        <v>0.03</v>
      </c>
      <c r="L82" s="231">
        <f t="shared" si="28"/>
        <v>6</v>
      </c>
      <c r="M82" s="227"/>
      <c r="N82" s="231">
        <f t="shared" si="29"/>
        <v>0</v>
      </c>
      <c r="O82" s="227"/>
      <c r="P82" s="231">
        <f t="shared" si="30"/>
        <v>0</v>
      </c>
      <c r="Q82" s="227"/>
      <c r="R82" s="231">
        <f t="shared" si="31"/>
        <v>0</v>
      </c>
      <c r="S82" s="231">
        <f t="shared" si="32"/>
        <v>32</v>
      </c>
      <c r="T82" s="231">
        <f t="shared" si="33"/>
        <v>168</v>
      </c>
      <c r="U82" s="86"/>
      <c r="V82" s="555">
        <f t="shared" si="24"/>
        <v>32</v>
      </c>
      <c r="W82" s="555">
        <f t="shared" si="25"/>
        <v>0</v>
      </c>
    </row>
    <row r="83" spans="1:23" s="447" customFormat="1" ht="69" customHeight="1" x14ac:dyDescent="0.2">
      <c r="A83" s="220"/>
      <c r="B83" s="220" t="s">
        <v>2912</v>
      </c>
      <c r="C83" s="220" t="s">
        <v>2913</v>
      </c>
      <c r="D83" s="335" t="s">
        <v>2914</v>
      </c>
      <c r="E83" s="221">
        <v>550</v>
      </c>
      <c r="F83" s="461">
        <v>0.16</v>
      </c>
      <c r="G83" s="231">
        <f t="shared" si="26"/>
        <v>88</v>
      </c>
      <c r="H83" s="231">
        <v>0</v>
      </c>
      <c r="I83" s="227">
        <v>0.13</v>
      </c>
      <c r="J83" s="231">
        <f t="shared" si="27"/>
        <v>71.5</v>
      </c>
      <c r="K83" s="227">
        <v>0.03</v>
      </c>
      <c r="L83" s="231">
        <f t="shared" si="28"/>
        <v>16.5</v>
      </c>
      <c r="M83" s="227"/>
      <c r="N83" s="231">
        <f t="shared" si="29"/>
        <v>0</v>
      </c>
      <c r="O83" s="227"/>
      <c r="P83" s="231">
        <f t="shared" si="30"/>
        <v>0</v>
      </c>
      <c r="Q83" s="227"/>
      <c r="R83" s="231">
        <f t="shared" si="31"/>
        <v>0</v>
      </c>
      <c r="S83" s="231">
        <f t="shared" si="32"/>
        <v>88</v>
      </c>
      <c r="T83" s="231">
        <f t="shared" si="33"/>
        <v>462</v>
      </c>
      <c r="U83" s="86"/>
      <c r="V83" s="555">
        <f t="shared" si="24"/>
        <v>88</v>
      </c>
      <c r="W83" s="555">
        <f t="shared" si="25"/>
        <v>0</v>
      </c>
    </row>
    <row r="84" spans="1:23" s="447" customFormat="1" ht="69" customHeight="1" x14ac:dyDescent="0.2">
      <c r="A84" s="220"/>
      <c r="B84" s="220" t="s">
        <v>3084</v>
      </c>
      <c r="C84" s="220" t="s">
        <v>3085</v>
      </c>
      <c r="D84" s="335" t="s">
        <v>3086</v>
      </c>
      <c r="E84" s="221">
        <v>400</v>
      </c>
      <c r="F84" s="461">
        <v>0.16</v>
      </c>
      <c r="G84" s="231">
        <f t="shared" si="26"/>
        <v>64</v>
      </c>
      <c r="H84" s="231">
        <v>0</v>
      </c>
      <c r="I84" s="227">
        <v>0.13</v>
      </c>
      <c r="J84" s="231">
        <f t="shared" si="27"/>
        <v>52</v>
      </c>
      <c r="K84" s="227">
        <v>0.03</v>
      </c>
      <c r="L84" s="231">
        <f t="shared" si="28"/>
        <v>12</v>
      </c>
      <c r="M84" s="227"/>
      <c r="N84" s="231">
        <f t="shared" si="29"/>
        <v>0</v>
      </c>
      <c r="O84" s="227"/>
      <c r="P84" s="231">
        <f t="shared" si="30"/>
        <v>0</v>
      </c>
      <c r="Q84" s="227"/>
      <c r="R84" s="231">
        <f t="shared" si="31"/>
        <v>0</v>
      </c>
      <c r="S84" s="231">
        <f t="shared" si="32"/>
        <v>64</v>
      </c>
      <c r="T84" s="231">
        <f t="shared" si="33"/>
        <v>336</v>
      </c>
      <c r="U84" s="86"/>
      <c r="V84" s="555">
        <f t="shared" si="24"/>
        <v>64</v>
      </c>
      <c r="W84" s="555">
        <f t="shared" si="25"/>
        <v>0</v>
      </c>
    </row>
    <row r="85" spans="1:23" s="447" customFormat="1" ht="69" customHeight="1" x14ac:dyDescent="0.2">
      <c r="A85" s="220"/>
      <c r="B85" s="220" t="s">
        <v>3087</v>
      </c>
      <c r="C85" s="220" t="s">
        <v>3088</v>
      </c>
      <c r="D85" s="335" t="s">
        <v>3089</v>
      </c>
      <c r="E85" s="221">
        <v>950</v>
      </c>
      <c r="F85" s="461">
        <v>0.16</v>
      </c>
      <c r="G85" s="231">
        <f t="shared" si="26"/>
        <v>152</v>
      </c>
      <c r="H85" s="231">
        <v>0</v>
      </c>
      <c r="I85" s="227">
        <v>0.13</v>
      </c>
      <c r="J85" s="231">
        <f t="shared" si="27"/>
        <v>123.5</v>
      </c>
      <c r="K85" s="227">
        <v>0.03</v>
      </c>
      <c r="L85" s="231">
        <f t="shared" si="28"/>
        <v>28.5</v>
      </c>
      <c r="M85" s="227"/>
      <c r="N85" s="231">
        <f t="shared" si="29"/>
        <v>0</v>
      </c>
      <c r="O85" s="227"/>
      <c r="P85" s="231">
        <f t="shared" si="30"/>
        <v>0</v>
      </c>
      <c r="Q85" s="227"/>
      <c r="R85" s="231">
        <f t="shared" si="31"/>
        <v>0</v>
      </c>
      <c r="S85" s="231">
        <f t="shared" si="32"/>
        <v>152</v>
      </c>
      <c r="T85" s="231">
        <f t="shared" si="33"/>
        <v>798</v>
      </c>
      <c r="U85" s="86"/>
      <c r="V85" s="555">
        <f t="shared" si="24"/>
        <v>152</v>
      </c>
      <c r="W85" s="555">
        <f t="shared" si="25"/>
        <v>0</v>
      </c>
    </row>
    <row r="86" spans="1:23" s="447" customFormat="1" ht="69" customHeight="1" x14ac:dyDescent="0.2">
      <c r="A86" s="220"/>
      <c r="B86" s="220" t="s">
        <v>3090</v>
      </c>
      <c r="C86" s="220" t="s">
        <v>3091</v>
      </c>
      <c r="D86" s="335" t="s">
        <v>3092</v>
      </c>
      <c r="E86" s="221">
        <v>568</v>
      </c>
      <c r="F86" s="461">
        <v>0.16</v>
      </c>
      <c r="G86" s="231">
        <f t="shared" si="26"/>
        <v>90.88</v>
      </c>
      <c r="H86" s="231">
        <v>0</v>
      </c>
      <c r="I86" s="227">
        <v>0.13</v>
      </c>
      <c r="J86" s="231">
        <f t="shared" si="27"/>
        <v>73.84</v>
      </c>
      <c r="K86" s="227">
        <v>0.03</v>
      </c>
      <c r="L86" s="231">
        <f t="shared" si="28"/>
        <v>17.04</v>
      </c>
      <c r="M86" s="227"/>
      <c r="N86" s="231">
        <f t="shared" si="29"/>
        <v>0</v>
      </c>
      <c r="O86" s="227"/>
      <c r="P86" s="231">
        <f t="shared" si="30"/>
        <v>0</v>
      </c>
      <c r="Q86" s="227"/>
      <c r="R86" s="231">
        <f t="shared" si="31"/>
        <v>0</v>
      </c>
      <c r="S86" s="231">
        <f t="shared" si="32"/>
        <v>90.88</v>
      </c>
      <c r="T86" s="231">
        <f t="shared" si="33"/>
        <v>477.12</v>
      </c>
      <c r="U86" s="86"/>
      <c r="V86" s="555">
        <f t="shared" si="24"/>
        <v>90.88</v>
      </c>
      <c r="W86" s="555">
        <f t="shared" si="25"/>
        <v>0</v>
      </c>
    </row>
    <row r="87" spans="1:23" s="447" customFormat="1" ht="69" customHeight="1" x14ac:dyDescent="0.2">
      <c r="A87" s="220"/>
      <c r="B87" s="220" t="s">
        <v>3144</v>
      </c>
      <c r="C87" s="220" t="s">
        <v>3156</v>
      </c>
      <c r="D87" s="335" t="s">
        <v>3157</v>
      </c>
      <c r="E87" s="221">
        <v>836</v>
      </c>
      <c r="F87" s="461">
        <v>0.16</v>
      </c>
      <c r="G87" s="231">
        <f t="shared" si="26"/>
        <v>133.76</v>
      </c>
      <c r="H87" s="231">
        <v>0</v>
      </c>
      <c r="I87" s="227">
        <v>0.13</v>
      </c>
      <c r="J87" s="231">
        <f t="shared" si="27"/>
        <v>108.68</v>
      </c>
      <c r="K87" s="227">
        <v>0.03</v>
      </c>
      <c r="L87" s="231">
        <f t="shared" si="28"/>
        <v>25.08</v>
      </c>
      <c r="M87" s="227"/>
      <c r="N87" s="231">
        <f t="shared" si="29"/>
        <v>0</v>
      </c>
      <c r="O87" s="227"/>
      <c r="P87" s="231">
        <f t="shared" si="30"/>
        <v>0</v>
      </c>
      <c r="Q87" s="227"/>
      <c r="R87" s="231">
        <f t="shared" si="31"/>
        <v>0</v>
      </c>
      <c r="S87" s="231">
        <f t="shared" si="32"/>
        <v>133.76</v>
      </c>
      <c r="T87" s="231">
        <f t="shared" si="33"/>
        <v>702.24</v>
      </c>
      <c r="U87" s="86"/>
      <c r="V87" s="555">
        <f t="shared" si="24"/>
        <v>133.76</v>
      </c>
      <c r="W87" s="555">
        <f t="shared" si="25"/>
        <v>0</v>
      </c>
    </row>
    <row r="88" spans="1:23" s="447" customFormat="1" ht="23.25" x14ac:dyDescent="0.2">
      <c r="A88" s="220"/>
      <c r="B88" s="220"/>
      <c r="C88" s="220"/>
      <c r="D88" s="335"/>
      <c r="E88" s="230"/>
      <c r="F88" s="461"/>
      <c r="G88" s="231"/>
      <c r="H88" s="231"/>
      <c r="I88" s="227"/>
      <c r="J88" s="231"/>
      <c r="K88" s="227"/>
      <c r="L88" s="231"/>
      <c r="M88" s="227"/>
      <c r="N88" s="231"/>
      <c r="O88" s="227"/>
      <c r="P88" s="231"/>
      <c r="Q88" s="227"/>
      <c r="R88" s="231"/>
      <c r="S88" s="231"/>
      <c r="T88" s="231"/>
      <c r="U88" s="86"/>
      <c r="V88" s="555">
        <f t="shared" si="24"/>
        <v>0</v>
      </c>
      <c r="W88" s="555">
        <f t="shared" si="25"/>
        <v>0</v>
      </c>
    </row>
    <row r="89" spans="1:23" s="447" customFormat="1" ht="23.25" x14ac:dyDescent="0.2">
      <c r="A89" s="885" t="s">
        <v>1531</v>
      </c>
      <c r="B89" s="885"/>
      <c r="C89" s="885"/>
      <c r="D89" s="885"/>
      <c r="E89" s="239">
        <f>SUM(E76:E88)</f>
        <v>13155</v>
      </c>
      <c r="F89" s="239"/>
      <c r="G89" s="239">
        <f t="shared" ref="G89:T89" si="34">SUM(G76:G88)</f>
        <v>2104.8000000000002</v>
      </c>
      <c r="H89" s="239">
        <f t="shared" si="34"/>
        <v>0</v>
      </c>
      <c r="I89" s="239"/>
      <c r="J89" s="239">
        <f t="shared" si="34"/>
        <v>1710.15</v>
      </c>
      <c r="K89" s="239"/>
      <c r="L89" s="239">
        <f t="shared" si="34"/>
        <v>394.65</v>
      </c>
      <c r="M89" s="239"/>
      <c r="N89" s="239">
        <f t="shared" si="34"/>
        <v>0</v>
      </c>
      <c r="O89" s="239"/>
      <c r="P89" s="239">
        <f t="shared" si="34"/>
        <v>0</v>
      </c>
      <c r="Q89" s="239"/>
      <c r="R89" s="239">
        <f t="shared" si="34"/>
        <v>0</v>
      </c>
      <c r="S89" s="239">
        <f t="shared" si="34"/>
        <v>2104.8000000000002</v>
      </c>
      <c r="T89" s="239">
        <f t="shared" si="34"/>
        <v>11050.2</v>
      </c>
      <c r="U89" s="86"/>
      <c r="V89" s="555">
        <f t="shared" si="24"/>
        <v>2104.8000000000002</v>
      </c>
      <c r="W89" s="555">
        <f t="shared" si="25"/>
        <v>0</v>
      </c>
    </row>
    <row r="90" spans="1:23" s="447" customFormat="1" ht="23.25" x14ac:dyDescent="0.2">
      <c r="A90" s="238" t="s">
        <v>554</v>
      </c>
      <c r="B90" s="217"/>
      <c r="C90" s="217"/>
      <c r="D90" s="333"/>
      <c r="E90" s="239"/>
      <c r="F90" s="459"/>
      <c r="G90" s="231"/>
      <c r="H90" s="231"/>
      <c r="I90" s="227"/>
      <c r="J90" s="231"/>
      <c r="K90" s="227"/>
      <c r="L90" s="231"/>
      <c r="M90" s="227"/>
      <c r="N90" s="231"/>
      <c r="O90" s="227"/>
      <c r="P90" s="231"/>
      <c r="Q90" s="227"/>
      <c r="R90" s="231"/>
      <c r="S90" s="231"/>
      <c r="T90" s="231"/>
      <c r="U90" s="86"/>
      <c r="V90" s="555">
        <f t="shared" si="24"/>
        <v>0</v>
      </c>
      <c r="W90" s="555">
        <f t="shared" si="25"/>
        <v>0</v>
      </c>
    </row>
    <row r="91" spans="1:23" s="447" customFormat="1" ht="63" x14ac:dyDescent="0.2">
      <c r="A91" s="220"/>
      <c r="B91" s="220" t="s">
        <v>3277</v>
      </c>
      <c r="C91" s="220" t="s">
        <v>3278</v>
      </c>
      <c r="D91" s="335" t="s">
        <v>3279</v>
      </c>
      <c r="E91" s="230">
        <v>8000</v>
      </c>
      <c r="F91" s="461">
        <v>0.16</v>
      </c>
      <c r="G91" s="231">
        <f>+E91*F91</f>
        <v>1280</v>
      </c>
      <c r="H91" s="231">
        <v>0</v>
      </c>
      <c r="I91" s="227"/>
      <c r="J91" s="231">
        <v>0</v>
      </c>
      <c r="K91" s="227"/>
      <c r="L91" s="231">
        <v>0</v>
      </c>
      <c r="M91" s="227">
        <v>0.08</v>
      </c>
      <c r="N91" s="231">
        <f>+E91*M91</f>
        <v>640</v>
      </c>
      <c r="O91" s="227">
        <v>0.05</v>
      </c>
      <c r="P91" s="231">
        <f>+E91*O91</f>
        <v>400</v>
      </c>
      <c r="Q91" s="227">
        <v>0.03</v>
      </c>
      <c r="R91" s="231">
        <f>+E91*Q91</f>
        <v>240</v>
      </c>
      <c r="S91" s="231">
        <f>+G91+H91</f>
        <v>1280</v>
      </c>
      <c r="T91" s="231">
        <f>+E91-S91</f>
        <v>6720</v>
      </c>
      <c r="U91" s="86"/>
      <c r="V91" s="555">
        <f t="shared" si="24"/>
        <v>1280</v>
      </c>
      <c r="W91" s="555">
        <f t="shared" si="25"/>
        <v>0</v>
      </c>
    </row>
    <row r="92" spans="1:23" s="447" customFormat="1" ht="23.25" x14ac:dyDescent="0.2">
      <c r="A92" s="220"/>
      <c r="B92" s="220"/>
      <c r="C92" s="220"/>
      <c r="D92" s="335"/>
      <c r="E92" s="230"/>
      <c r="F92" s="461"/>
      <c r="G92" s="231"/>
      <c r="H92" s="231"/>
      <c r="I92" s="227"/>
      <c r="J92" s="231"/>
      <c r="K92" s="227"/>
      <c r="L92" s="231"/>
      <c r="M92" s="227"/>
      <c r="N92" s="231"/>
      <c r="O92" s="227"/>
      <c r="P92" s="231"/>
      <c r="Q92" s="227"/>
      <c r="R92" s="231"/>
      <c r="S92" s="231"/>
      <c r="T92" s="231"/>
      <c r="U92" s="86"/>
      <c r="V92" s="555">
        <f t="shared" si="24"/>
        <v>0</v>
      </c>
      <c r="W92" s="555">
        <f t="shared" si="25"/>
        <v>0</v>
      </c>
    </row>
    <row r="93" spans="1:23" s="447" customFormat="1" ht="23.25" x14ac:dyDescent="0.2">
      <c r="A93" s="885" t="s">
        <v>1621</v>
      </c>
      <c r="B93" s="885"/>
      <c r="C93" s="885"/>
      <c r="D93" s="885"/>
      <c r="E93" s="239">
        <f>SUM(E91:E92)</f>
        <v>8000</v>
      </c>
      <c r="F93" s="239"/>
      <c r="G93" s="239">
        <f>SUM(G91:G92)</f>
        <v>1280</v>
      </c>
      <c r="H93" s="239">
        <f>SUM(H91:H92)</f>
        <v>0</v>
      </c>
      <c r="I93" s="239"/>
      <c r="J93" s="239">
        <f>SUM(J91:J92)</f>
        <v>0</v>
      </c>
      <c r="K93" s="239"/>
      <c r="L93" s="239">
        <f>SUM(L91:L92)</f>
        <v>0</v>
      </c>
      <c r="M93" s="239"/>
      <c r="N93" s="239">
        <f>SUM(N91:N92)</f>
        <v>640</v>
      </c>
      <c r="O93" s="239"/>
      <c r="P93" s="239">
        <f>SUM(P91:P92)</f>
        <v>400</v>
      </c>
      <c r="Q93" s="239"/>
      <c r="R93" s="239">
        <f>SUM(R91:R92)</f>
        <v>240</v>
      </c>
      <c r="S93" s="239">
        <f>SUM(S91:S92)</f>
        <v>1280</v>
      </c>
      <c r="T93" s="239">
        <f>SUM(T91:T92)</f>
        <v>6720</v>
      </c>
      <c r="U93" s="86"/>
      <c r="V93" s="555">
        <f t="shared" si="24"/>
        <v>1280</v>
      </c>
      <c r="W93" s="555">
        <f t="shared" si="25"/>
        <v>0</v>
      </c>
    </row>
    <row r="94" spans="1:23" s="447" customFormat="1" ht="23.25" x14ac:dyDescent="0.2">
      <c r="A94" s="217" t="s">
        <v>565</v>
      </c>
      <c r="B94" s="217"/>
      <c r="C94" s="217"/>
      <c r="D94" s="333"/>
      <c r="E94" s="239"/>
      <c r="F94" s="459"/>
      <c r="G94" s="231"/>
      <c r="H94" s="231"/>
      <c r="I94" s="227"/>
      <c r="J94" s="231"/>
      <c r="K94" s="227"/>
      <c r="L94" s="231"/>
      <c r="M94" s="227"/>
      <c r="N94" s="231"/>
      <c r="O94" s="227"/>
      <c r="P94" s="231"/>
      <c r="Q94" s="227"/>
      <c r="R94" s="231"/>
      <c r="S94" s="231"/>
      <c r="T94" s="231"/>
      <c r="U94" s="86"/>
      <c r="V94" s="555">
        <f t="shared" si="24"/>
        <v>0</v>
      </c>
      <c r="W94" s="555">
        <f t="shared" si="25"/>
        <v>0</v>
      </c>
    </row>
    <row r="95" spans="1:23" s="447" customFormat="1" ht="84" x14ac:dyDescent="0.2">
      <c r="A95" s="220"/>
      <c r="B95" s="220" t="s">
        <v>2847</v>
      </c>
      <c r="C95" s="220" t="s">
        <v>2915</v>
      </c>
      <c r="D95" s="335" t="s">
        <v>2916</v>
      </c>
      <c r="E95" s="221">
        <v>35500</v>
      </c>
      <c r="F95" s="461">
        <v>0.16</v>
      </c>
      <c r="G95" s="231">
        <f t="shared" ref="G95:G104" si="35">+E95*F95</f>
        <v>5680</v>
      </c>
      <c r="H95" s="231">
        <v>0</v>
      </c>
      <c r="I95" s="227">
        <v>0.13</v>
      </c>
      <c r="J95" s="231">
        <f t="shared" ref="J95:J106" si="36">+E95*I95</f>
        <v>4615</v>
      </c>
      <c r="K95" s="227">
        <v>0.03</v>
      </c>
      <c r="L95" s="231">
        <f t="shared" ref="L95:L106" si="37">+E95*K95</f>
        <v>1065</v>
      </c>
      <c r="M95" s="227"/>
      <c r="N95" s="231">
        <f t="shared" si="29"/>
        <v>0</v>
      </c>
      <c r="O95" s="227"/>
      <c r="P95" s="231">
        <f t="shared" si="30"/>
        <v>0</v>
      </c>
      <c r="Q95" s="227"/>
      <c r="R95" s="231">
        <f t="shared" si="31"/>
        <v>0</v>
      </c>
      <c r="S95" s="231">
        <f t="shared" si="32"/>
        <v>5680</v>
      </c>
      <c r="T95" s="231">
        <f t="shared" si="33"/>
        <v>29820</v>
      </c>
      <c r="U95" s="86"/>
      <c r="V95" s="555">
        <f t="shared" si="24"/>
        <v>5680</v>
      </c>
      <c r="W95" s="555">
        <f t="shared" si="25"/>
        <v>0</v>
      </c>
    </row>
    <row r="96" spans="1:23" s="447" customFormat="1" ht="84" x14ac:dyDescent="0.2">
      <c r="A96" s="220"/>
      <c r="B96" s="220" t="s">
        <v>2847</v>
      </c>
      <c r="C96" s="220" t="s">
        <v>2917</v>
      </c>
      <c r="D96" s="335" t="s">
        <v>2918</v>
      </c>
      <c r="E96" s="221">
        <v>33500</v>
      </c>
      <c r="F96" s="461">
        <v>0.16</v>
      </c>
      <c r="G96" s="231">
        <f t="shared" si="35"/>
        <v>5360</v>
      </c>
      <c r="H96" s="231">
        <v>0</v>
      </c>
      <c r="I96" s="227">
        <v>0.13</v>
      </c>
      <c r="J96" s="231">
        <f t="shared" si="36"/>
        <v>4355</v>
      </c>
      <c r="K96" s="227">
        <v>0.03</v>
      </c>
      <c r="L96" s="231">
        <f t="shared" si="37"/>
        <v>1005</v>
      </c>
      <c r="M96" s="227"/>
      <c r="N96" s="231">
        <f t="shared" si="29"/>
        <v>0</v>
      </c>
      <c r="O96" s="227"/>
      <c r="P96" s="231">
        <f t="shared" si="30"/>
        <v>0</v>
      </c>
      <c r="Q96" s="227"/>
      <c r="R96" s="231">
        <f t="shared" si="31"/>
        <v>0</v>
      </c>
      <c r="S96" s="231">
        <f t="shared" si="32"/>
        <v>5360</v>
      </c>
      <c r="T96" s="231">
        <f t="shared" si="33"/>
        <v>28140</v>
      </c>
      <c r="U96" s="86"/>
      <c r="V96" s="555">
        <f t="shared" si="24"/>
        <v>5360</v>
      </c>
      <c r="W96" s="555">
        <f t="shared" si="25"/>
        <v>0</v>
      </c>
    </row>
    <row r="97" spans="1:23" s="447" customFormat="1" ht="84" x14ac:dyDescent="0.2">
      <c r="A97" s="220"/>
      <c r="B97" s="220" t="s">
        <v>2919</v>
      </c>
      <c r="C97" s="220" t="s">
        <v>2920</v>
      </c>
      <c r="D97" s="335" t="s">
        <v>2921</v>
      </c>
      <c r="E97" s="221">
        <v>145600</v>
      </c>
      <c r="F97" s="461">
        <v>0.16</v>
      </c>
      <c r="G97" s="231">
        <f t="shared" si="35"/>
        <v>23296</v>
      </c>
      <c r="H97" s="231">
        <v>0</v>
      </c>
      <c r="I97" s="227">
        <v>0.13</v>
      </c>
      <c r="J97" s="231">
        <f t="shared" si="36"/>
        <v>18928</v>
      </c>
      <c r="K97" s="227">
        <v>0.03</v>
      </c>
      <c r="L97" s="231">
        <f t="shared" si="37"/>
        <v>4368</v>
      </c>
      <c r="M97" s="227"/>
      <c r="N97" s="231">
        <f t="shared" si="29"/>
        <v>0</v>
      </c>
      <c r="O97" s="227"/>
      <c r="P97" s="231">
        <f t="shared" si="30"/>
        <v>0</v>
      </c>
      <c r="Q97" s="227"/>
      <c r="R97" s="231">
        <f t="shared" si="31"/>
        <v>0</v>
      </c>
      <c r="S97" s="231">
        <f t="shared" si="32"/>
        <v>23296</v>
      </c>
      <c r="T97" s="231">
        <f t="shared" si="33"/>
        <v>122304</v>
      </c>
      <c r="U97" s="86"/>
      <c r="V97" s="555">
        <f t="shared" si="24"/>
        <v>23296</v>
      </c>
      <c r="W97" s="555">
        <f t="shared" si="25"/>
        <v>0</v>
      </c>
    </row>
    <row r="98" spans="1:23" s="447" customFormat="1" ht="63" x14ac:dyDescent="0.2">
      <c r="A98" s="220"/>
      <c r="B98" s="220" t="s">
        <v>2922</v>
      </c>
      <c r="C98" s="220" t="s">
        <v>2923</v>
      </c>
      <c r="D98" s="335" t="s">
        <v>2924</v>
      </c>
      <c r="E98" s="221">
        <v>23000</v>
      </c>
      <c r="F98" s="461">
        <v>0.16</v>
      </c>
      <c r="G98" s="231">
        <f t="shared" si="35"/>
        <v>3680</v>
      </c>
      <c r="H98" s="231">
        <v>0</v>
      </c>
      <c r="I98" s="227">
        <v>0.13</v>
      </c>
      <c r="J98" s="231">
        <f t="shared" si="36"/>
        <v>2990</v>
      </c>
      <c r="K98" s="227">
        <v>0.03</v>
      </c>
      <c r="L98" s="231">
        <f t="shared" si="37"/>
        <v>690</v>
      </c>
      <c r="M98" s="227"/>
      <c r="N98" s="231">
        <f t="shared" si="29"/>
        <v>0</v>
      </c>
      <c r="O98" s="227"/>
      <c r="P98" s="231">
        <f t="shared" si="30"/>
        <v>0</v>
      </c>
      <c r="Q98" s="227"/>
      <c r="R98" s="231">
        <f t="shared" si="31"/>
        <v>0</v>
      </c>
      <c r="S98" s="231">
        <f t="shared" si="32"/>
        <v>3680</v>
      </c>
      <c r="T98" s="231">
        <f t="shared" si="33"/>
        <v>19320</v>
      </c>
      <c r="U98" s="86"/>
      <c r="V98" s="555">
        <f t="shared" si="24"/>
        <v>3680</v>
      </c>
      <c r="W98" s="555">
        <f t="shared" si="25"/>
        <v>0</v>
      </c>
    </row>
    <row r="99" spans="1:23" s="447" customFormat="1" ht="84" x14ac:dyDescent="0.2">
      <c r="A99" s="220"/>
      <c r="B99" s="220" t="s">
        <v>2901</v>
      </c>
      <c r="C99" s="220" t="s">
        <v>2925</v>
      </c>
      <c r="D99" s="335" t="s">
        <v>2926</v>
      </c>
      <c r="E99" s="221">
        <v>13500</v>
      </c>
      <c r="F99" s="461">
        <v>0.16</v>
      </c>
      <c r="G99" s="231">
        <f t="shared" si="35"/>
        <v>2160</v>
      </c>
      <c r="H99" s="231">
        <v>0</v>
      </c>
      <c r="I99" s="227">
        <v>0.13</v>
      </c>
      <c r="J99" s="231">
        <f t="shared" si="36"/>
        <v>1755</v>
      </c>
      <c r="K99" s="227">
        <v>0.03</v>
      </c>
      <c r="L99" s="231">
        <f t="shared" si="37"/>
        <v>405</v>
      </c>
      <c r="M99" s="227"/>
      <c r="N99" s="231">
        <f t="shared" si="29"/>
        <v>0</v>
      </c>
      <c r="O99" s="227"/>
      <c r="P99" s="231">
        <f t="shared" si="30"/>
        <v>0</v>
      </c>
      <c r="Q99" s="227"/>
      <c r="R99" s="231">
        <f t="shared" si="31"/>
        <v>0</v>
      </c>
      <c r="S99" s="231">
        <f t="shared" si="32"/>
        <v>2160</v>
      </c>
      <c r="T99" s="231">
        <f t="shared" si="33"/>
        <v>11340</v>
      </c>
      <c r="U99" s="86"/>
      <c r="V99" s="555">
        <f t="shared" si="24"/>
        <v>2160</v>
      </c>
      <c r="W99" s="555">
        <f t="shared" si="25"/>
        <v>0</v>
      </c>
    </row>
    <row r="100" spans="1:23" s="447" customFormat="1" ht="84" x14ac:dyDescent="0.2">
      <c r="A100" s="220"/>
      <c r="B100" s="220" t="s">
        <v>2927</v>
      </c>
      <c r="C100" s="220" t="s">
        <v>2928</v>
      </c>
      <c r="D100" s="335" t="s">
        <v>2929</v>
      </c>
      <c r="E100" s="221">
        <v>27700</v>
      </c>
      <c r="F100" s="461">
        <v>0.16</v>
      </c>
      <c r="G100" s="231">
        <f t="shared" si="35"/>
        <v>4432</v>
      </c>
      <c r="H100" s="231">
        <v>0</v>
      </c>
      <c r="I100" s="227">
        <v>0.13</v>
      </c>
      <c r="J100" s="231">
        <f t="shared" si="36"/>
        <v>3601</v>
      </c>
      <c r="K100" s="227">
        <v>0.03</v>
      </c>
      <c r="L100" s="231">
        <f t="shared" si="37"/>
        <v>831</v>
      </c>
      <c r="M100" s="227"/>
      <c r="N100" s="231">
        <f t="shared" si="29"/>
        <v>0</v>
      </c>
      <c r="O100" s="227"/>
      <c r="P100" s="231">
        <f t="shared" si="30"/>
        <v>0</v>
      </c>
      <c r="Q100" s="227"/>
      <c r="R100" s="231">
        <f t="shared" si="31"/>
        <v>0</v>
      </c>
      <c r="S100" s="231">
        <f t="shared" si="32"/>
        <v>4432</v>
      </c>
      <c r="T100" s="231">
        <f t="shared" si="33"/>
        <v>23268</v>
      </c>
      <c r="U100" s="86"/>
      <c r="V100" s="555">
        <f t="shared" si="24"/>
        <v>4432</v>
      </c>
      <c r="W100" s="555">
        <f t="shared" si="25"/>
        <v>0</v>
      </c>
    </row>
    <row r="101" spans="1:23" s="447" customFormat="1" ht="84" x14ac:dyDescent="0.2">
      <c r="A101" s="220"/>
      <c r="B101" s="220" t="s">
        <v>2927</v>
      </c>
      <c r="C101" s="220" t="s">
        <v>2930</v>
      </c>
      <c r="D101" s="335" t="s">
        <v>2931</v>
      </c>
      <c r="E101" s="221">
        <v>16800</v>
      </c>
      <c r="F101" s="461">
        <v>0.16</v>
      </c>
      <c r="G101" s="231">
        <f t="shared" si="35"/>
        <v>2688</v>
      </c>
      <c r="H101" s="231">
        <v>0</v>
      </c>
      <c r="I101" s="227">
        <v>0.13</v>
      </c>
      <c r="J101" s="231">
        <f t="shared" si="36"/>
        <v>2184</v>
      </c>
      <c r="K101" s="227">
        <v>0.03</v>
      </c>
      <c r="L101" s="231">
        <f t="shared" si="37"/>
        <v>504</v>
      </c>
      <c r="M101" s="227"/>
      <c r="N101" s="231">
        <f t="shared" si="29"/>
        <v>0</v>
      </c>
      <c r="O101" s="227"/>
      <c r="P101" s="231">
        <f t="shared" si="30"/>
        <v>0</v>
      </c>
      <c r="Q101" s="227"/>
      <c r="R101" s="231">
        <f t="shared" si="31"/>
        <v>0</v>
      </c>
      <c r="S101" s="231">
        <f t="shared" si="32"/>
        <v>2688</v>
      </c>
      <c r="T101" s="231">
        <f t="shared" si="33"/>
        <v>14112</v>
      </c>
      <c r="U101" s="86"/>
      <c r="V101" s="555">
        <f t="shared" si="24"/>
        <v>2688</v>
      </c>
      <c r="W101" s="555">
        <f t="shared" si="25"/>
        <v>0</v>
      </c>
    </row>
    <row r="102" spans="1:23" s="447" customFormat="1" ht="84" x14ac:dyDescent="0.2">
      <c r="A102" s="220"/>
      <c r="B102" s="220" t="s">
        <v>3093</v>
      </c>
      <c r="C102" s="220" t="s">
        <v>3094</v>
      </c>
      <c r="D102" s="335" t="s">
        <v>3095</v>
      </c>
      <c r="E102" s="221">
        <v>56000</v>
      </c>
      <c r="F102" s="461">
        <v>0.16</v>
      </c>
      <c r="G102" s="231">
        <f t="shared" si="35"/>
        <v>8960</v>
      </c>
      <c r="H102" s="231">
        <v>0</v>
      </c>
      <c r="I102" s="227">
        <v>0.13</v>
      </c>
      <c r="J102" s="231">
        <f t="shared" si="36"/>
        <v>7280</v>
      </c>
      <c r="K102" s="227">
        <v>0.03</v>
      </c>
      <c r="L102" s="231">
        <f t="shared" si="37"/>
        <v>1680</v>
      </c>
      <c r="M102" s="227"/>
      <c r="N102" s="231">
        <f t="shared" si="29"/>
        <v>0</v>
      </c>
      <c r="O102" s="227"/>
      <c r="P102" s="231">
        <f t="shared" si="30"/>
        <v>0</v>
      </c>
      <c r="Q102" s="227"/>
      <c r="R102" s="231">
        <f t="shared" si="31"/>
        <v>0</v>
      </c>
      <c r="S102" s="231">
        <f t="shared" si="32"/>
        <v>8960</v>
      </c>
      <c r="T102" s="231">
        <f t="shared" si="33"/>
        <v>47040</v>
      </c>
      <c r="U102" s="86"/>
      <c r="V102" s="555">
        <f t="shared" si="24"/>
        <v>8960</v>
      </c>
      <c r="W102" s="555">
        <f t="shared" si="25"/>
        <v>0</v>
      </c>
    </row>
    <row r="103" spans="1:23" s="447" customFormat="1" ht="63" x14ac:dyDescent="0.2">
      <c r="A103" s="220"/>
      <c r="B103" s="220" t="s">
        <v>3081</v>
      </c>
      <c r="C103" s="220" t="s">
        <v>3096</v>
      </c>
      <c r="D103" s="335" t="s">
        <v>3097</v>
      </c>
      <c r="E103" s="221">
        <v>50000</v>
      </c>
      <c r="F103" s="461">
        <v>0.16</v>
      </c>
      <c r="G103" s="231">
        <f t="shared" si="35"/>
        <v>8000</v>
      </c>
      <c r="H103" s="231">
        <v>0</v>
      </c>
      <c r="I103" s="227">
        <v>0.13</v>
      </c>
      <c r="J103" s="231">
        <f t="shared" si="36"/>
        <v>6500</v>
      </c>
      <c r="K103" s="227">
        <v>0.03</v>
      </c>
      <c r="L103" s="231">
        <f t="shared" si="37"/>
        <v>1500</v>
      </c>
      <c r="M103" s="227"/>
      <c r="N103" s="231">
        <f t="shared" si="29"/>
        <v>0</v>
      </c>
      <c r="O103" s="227"/>
      <c r="P103" s="231">
        <f t="shared" si="30"/>
        <v>0</v>
      </c>
      <c r="Q103" s="227"/>
      <c r="R103" s="231">
        <f t="shared" si="31"/>
        <v>0</v>
      </c>
      <c r="S103" s="231">
        <f t="shared" si="32"/>
        <v>8000</v>
      </c>
      <c r="T103" s="231">
        <f t="shared" si="33"/>
        <v>42000</v>
      </c>
      <c r="U103" s="86"/>
      <c r="V103" s="555">
        <f t="shared" si="24"/>
        <v>8000</v>
      </c>
      <c r="W103" s="555">
        <f t="shared" si="25"/>
        <v>0</v>
      </c>
    </row>
    <row r="104" spans="1:23" s="447" customFormat="1" ht="84" x14ac:dyDescent="0.2">
      <c r="A104" s="220"/>
      <c r="B104" s="220" t="s">
        <v>3098</v>
      </c>
      <c r="C104" s="220" t="s">
        <v>3099</v>
      </c>
      <c r="D104" s="335" t="s">
        <v>3100</v>
      </c>
      <c r="E104" s="221">
        <v>58000</v>
      </c>
      <c r="F104" s="461">
        <v>0.16</v>
      </c>
      <c r="G104" s="231">
        <f t="shared" si="35"/>
        <v>9280</v>
      </c>
      <c r="H104" s="231">
        <v>0</v>
      </c>
      <c r="I104" s="227">
        <v>0.13</v>
      </c>
      <c r="J104" s="231">
        <f t="shared" si="36"/>
        <v>7540</v>
      </c>
      <c r="K104" s="227">
        <v>0.03</v>
      </c>
      <c r="L104" s="231">
        <f t="shared" si="37"/>
        <v>1740</v>
      </c>
      <c r="M104" s="227"/>
      <c r="N104" s="231">
        <f t="shared" si="29"/>
        <v>0</v>
      </c>
      <c r="O104" s="227"/>
      <c r="P104" s="231">
        <f t="shared" si="30"/>
        <v>0</v>
      </c>
      <c r="Q104" s="227"/>
      <c r="R104" s="231">
        <f t="shared" si="31"/>
        <v>0</v>
      </c>
      <c r="S104" s="231">
        <f t="shared" si="32"/>
        <v>9280</v>
      </c>
      <c r="T104" s="231">
        <f t="shared" si="33"/>
        <v>48720</v>
      </c>
      <c r="U104" s="86"/>
      <c r="V104" s="555">
        <f t="shared" si="24"/>
        <v>9280</v>
      </c>
      <c r="W104" s="555">
        <f t="shared" si="25"/>
        <v>0</v>
      </c>
    </row>
    <row r="105" spans="1:23" s="447" customFormat="1" ht="84" x14ac:dyDescent="0.2">
      <c r="A105" s="220"/>
      <c r="B105" s="220" t="s">
        <v>3240</v>
      </c>
      <c r="C105" s="220" t="s">
        <v>3241</v>
      </c>
      <c r="D105" s="335" t="s">
        <v>3242</v>
      </c>
      <c r="E105" s="221">
        <v>15000</v>
      </c>
      <c r="F105" s="461">
        <v>0.06</v>
      </c>
      <c r="G105" s="231">
        <v>0</v>
      </c>
      <c r="H105" s="231">
        <v>15000</v>
      </c>
      <c r="I105" s="227">
        <v>0.04</v>
      </c>
      <c r="J105" s="231">
        <f>+E105*4/6</f>
        <v>10000</v>
      </c>
      <c r="K105" s="227">
        <v>0.02</v>
      </c>
      <c r="L105" s="231">
        <f>+E105*2/6</f>
        <v>5000</v>
      </c>
      <c r="M105" s="227"/>
      <c r="N105" s="231">
        <f t="shared" si="29"/>
        <v>0</v>
      </c>
      <c r="O105" s="227"/>
      <c r="P105" s="231">
        <f t="shared" si="30"/>
        <v>0</v>
      </c>
      <c r="Q105" s="227"/>
      <c r="R105" s="231">
        <f t="shared" si="31"/>
        <v>0</v>
      </c>
      <c r="S105" s="231">
        <f t="shared" si="32"/>
        <v>15000</v>
      </c>
      <c r="T105" s="231">
        <f t="shared" si="33"/>
        <v>0</v>
      </c>
      <c r="U105" s="86"/>
      <c r="V105" s="555">
        <f t="shared" si="24"/>
        <v>15000</v>
      </c>
      <c r="W105" s="555">
        <f t="shared" si="25"/>
        <v>0</v>
      </c>
    </row>
    <row r="106" spans="1:23" s="447" customFormat="1" ht="63" x14ac:dyDescent="0.2">
      <c r="A106" s="220"/>
      <c r="B106" s="220" t="s">
        <v>3280</v>
      </c>
      <c r="C106" s="220" t="s">
        <v>3281</v>
      </c>
      <c r="D106" s="335" t="s">
        <v>3282</v>
      </c>
      <c r="E106" s="230">
        <v>66000</v>
      </c>
      <c r="F106" s="461">
        <v>0.06</v>
      </c>
      <c r="G106" s="231">
        <v>0</v>
      </c>
      <c r="H106" s="231">
        <f>+E106*F106</f>
        <v>3960</v>
      </c>
      <c r="I106" s="227">
        <v>0.04</v>
      </c>
      <c r="J106" s="231">
        <f t="shared" si="36"/>
        <v>2640</v>
      </c>
      <c r="K106" s="227">
        <v>0.02</v>
      </c>
      <c r="L106" s="231">
        <f t="shared" si="37"/>
        <v>1320</v>
      </c>
      <c r="M106" s="227"/>
      <c r="N106" s="231">
        <f t="shared" si="29"/>
        <v>0</v>
      </c>
      <c r="O106" s="227"/>
      <c r="P106" s="231">
        <f t="shared" si="30"/>
        <v>0</v>
      </c>
      <c r="Q106" s="227"/>
      <c r="R106" s="231">
        <f t="shared" si="31"/>
        <v>0</v>
      </c>
      <c r="S106" s="231">
        <f t="shared" si="32"/>
        <v>3960</v>
      </c>
      <c r="T106" s="231">
        <f t="shared" si="33"/>
        <v>62040</v>
      </c>
      <c r="U106" s="86"/>
      <c r="V106" s="555">
        <f t="shared" si="24"/>
        <v>3960</v>
      </c>
      <c r="W106" s="555">
        <f t="shared" si="25"/>
        <v>0</v>
      </c>
    </row>
    <row r="107" spans="1:23" s="447" customFormat="1" ht="84" x14ac:dyDescent="0.2">
      <c r="A107" s="225"/>
      <c r="B107" s="225" t="s">
        <v>3277</v>
      </c>
      <c r="C107" s="225" t="s">
        <v>3283</v>
      </c>
      <c r="D107" s="336" t="s">
        <v>3284</v>
      </c>
      <c r="E107" s="231">
        <v>3915</v>
      </c>
      <c r="F107" s="461">
        <v>0.16</v>
      </c>
      <c r="G107" s="231">
        <f>+E107*F107</f>
        <v>626.4</v>
      </c>
      <c r="H107" s="231">
        <v>0</v>
      </c>
      <c r="I107" s="227"/>
      <c r="J107" s="231">
        <v>0</v>
      </c>
      <c r="K107" s="227"/>
      <c r="L107" s="231">
        <v>0</v>
      </c>
      <c r="M107" s="227">
        <v>0.08</v>
      </c>
      <c r="N107" s="231">
        <f t="shared" si="29"/>
        <v>313.2</v>
      </c>
      <c r="O107" s="227">
        <v>0.05</v>
      </c>
      <c r="P107" s="231">
        <f t="shared" si="30"/>
        <v>195.75</v>
      </c>
      <c r="Q107" s="227">
        <v>0.03</v>
      </c>
      <c r="R107" s="231">
        <f t="shared" si="31"/>
        <v>117.44999999999999</v>
      </c>
      <c r="S107" s="231">
        <f t="shared" si="32"/>
        <v>626.4</v>
      </c>
      <c r="T107" s="231">
        <f t="shared" si="33"/>
        <v>3288.6</v>
      </c>
      <c r="U107" s="86"/>
      <c r="V107" s="555">
        <f t="shared" si="24"/>
        <v>626.4</v>
      </c>
      <c r="W107" s="555">
        <f t="shared" si="25"/>
        <v>0</v>
      </c>
    </row>
    <row r="108" spans="1:23" s="447" customFormat="1" ht="84" x14ac:dyDescent="0.2">
      <c r="A108" s="220"/>
      <c r="B108" s="220" t="s">
        <v>3331</v>
      </c>
      <c r="C108" s="220" t="s">
        <v>3350</v>
      </c>
      <c r="D108" s="335" t="s">
        <v>3351</v>
      </c>
      <c r="E108" s="230">
        <v>29000</v>
      </c>
      <c r="F108" s="461">
        <v>0.16</v>
      </c>
      <c r="G108" s="231">
        <f>+E108*F108</f>
        <v>4640</v>
      </c>
      <c r="H108" s="231">
        <v>0</v>
      </c>
      <c r="I108" s="227"/>
      <c r="J108" s="231">
        <v>0</v>
      </c>
      <c r="K108" s="227"/>
      <c r="L108" s="231">
        <v>0</v>
      </c>
      <c r="M108" s="227">
        <v>0.08</v>
      </c>
      <c r="N108" s="231">
        <f t="shared" si="29"/>
        <v>2320</v>
      </c>
      <c r="O108" s="227">
        <v>0.05</v>
      </c>
      <c r="P108" s="231">
        <f t="shared" si="30"/>
        <v>1450</v>
      </c>
      <c r="Q108" s="227">
        <v>0.03</v>
      </c>
      <c r="R108" s="231">
        <f t="shared" si="31"/>
        <v>870</v>
      </c>
      <c r="S108" s="231">
        <f t="shared" si="32"/>
        <v>4640</v>
      </c>
      <c r="T108" s="231">
        <f t="shared" si="33"/>
        <v>24360</v>
      </c>
      <c r="U108" s="86"/>
      <c r="V108" s="555">
        <f t="shared" si="24"/>
        <v>4640</v>
      </c>
      <c r="W108" s="555">
        <f t="shared" si="25"/>
        <v>0</v>
      </c>
    </row>
    <row r="109" spans="1:23" s="447" customFormat="1" ht="84" x14ac:dyDescent="0.2">
      <c r="A109" s="220"/>
      <c r="B109" s="220" t="s">
        <v>3331</v>
      </c>
      <c r="C109" s="220" t="s">
        <v>3352</v>
      </c>
      <c r="D109" s="335" t="s">
        <v>3353</v>
      </c>
      <c r="E109" s="230">
        <v>86400</v>
      </c>
      <c r="F109" s="461">
        <v>0.16</v>
      </c>
      <c r="G109" s="231">
        <f>+E109*F109</f>
        <v>13824</v>
      </c>
      <c r="H109" s="231">
        <v>0</v>
      </c>
      <c r="I109" s="227"/>
      <c r="J109" s="231">
        <v>0</v>
      </c>
      <c r="K109" s="227"/>
      <c r="L109" s="231">
        <v>0</v>
      </c>
      <c r="M109" s="227">
        <v>0.08</v>
      </c>
      <c r="N109" s="231">
        <f t="shared" si="29"/>
        <v>6912</v>
      </c>
      <c r="O109" s="227">
        <v>0.05</v>
      </c>
      <c r="P109" s="231">
        <f t="shared" si="30"/>
        <v>4320</v>
      </c>
      <c r="Q109" s="227">
        <v>0.03</v>
      </c>
      <c r="R109" s="231">
        <f t="shared" si="31"/>
        <v>2592</v>
      </c>
      <c r="S109" s="231">
        <f t="shared" si="32"/>
        <v>13824</v>
      </c>
      <c r="T109" s="231">
        <f t="shared" si="33"/>
        <v>72576</v>
      </c>
      <c r="U109" s="86"/>
      <c r="V109" s="555">
        <f t="shared" si="24"/>
        <v>13824</v>
      </c>
      <c r="W109" s="555">
        <f t="shared" si="25"/>
        <v>0</v>
      </c>
    </row>
    <row r="110" spans="1:23" s="447" customFormat="1" ht="84" x14ac:dyDescent="0.2">
      <c r="A110" s="220"/>
      <c r="B110" s="220" t="s">
        <v>3354</v>
      </c>
      <c r="C110" s="220" t="s">
        <v>3355</v>
      </c>
      <c r="D110" s="335" t="s">
        <v>3356</v>
      </c>
      <c r="E110" s="230">
        <v>3915</v>
      </c>
      <c r="F110" s="461">
        <v>0.16</v>
      </c>
      <c r="G110" s="231">
        <f>+E110*F110</f>
        <v>626.4</v>
      </c>
      <c r="H110" s="231">
        <v>0</v>
      </c>
      <c r="I110" s="227"/>
      <c r="J110" s="231">
        <v>0</v>
      </c>
      <c r="K110" s="227"/>
      <c r="L110" s="231">
        <v>0</v>
      </c>
      <c r="M110" s="227">
        <v>0.08</v>
      </c>
      <c r="N110" s="231">
        <f t="shared" si="29"/>
        <v>313.2</v>
      </c>
      <c r="O110" s="227">
        <v>0.05</v>
      </c>
      <c r="P110" s="231">
        <f t="shared" si="30"/>
        <v>195.75</v>
      </c>
      <c r="Q110" s="227">
        <v>0.03</v>
      </c>
      <c r="R110" s="231">
        <f t="shared" si="31"/>
        <v>117.44999999999999</v>
      </c>
      <c r="S110" s="231">
        <f t="shared" si="32"/>
        <v>626.4</v>
      </c>
      <c r="T110" s="231">
        <f t="shared" si="33"/>
        <v>3288.6</v>
      </c>
      <c r="U110" s="86"/>
      <c r="V110" s="555">
        <f t="shared" si="24"/>
        <v>626.4</v>
      </c>
      <c r="W110" s="555">
        <f t="shared" si="25"/>
        <v>0</v>
      </c>
    </row>
    <row r="111" spans="1:23" s="463" customFormat="1" ht="84" x14ac:dyDescent="0.2">
      <c r="A111" s="225"/>
      <c r="B111" s="225" t="s">
        <v>3429</v>
      </c>
      <c r="C111" s="225" t="s">
        <v>3445</v>
      </c>
      <c r="D111" s="336" t="s">
        <v>3446</v>
      </c>
      <c r="E111" s="231">
        <v>112000</v>
      </c>
      <c r="F111" s="461">
        <v>0.16</v>
      </c>
      <c r="G111" s="231">
        <f>+E111*F111</f>
        <v>17920</v>
      </c>
      <c r="H111" s="231">
        <v>0</v>
      </c>
      <c r="I111" s="227"/>
      <c r="J111" s="231">
        <v>0</v>
      </c>
      <c r="K111" s="227"/>
      <c r="L111" s="231">
        <v>0</v>
      </c>
      <c r="M111" s="227">
        <v>0.08</v>
      </c>
      <c r="N111" s="231">
        <f t="shared" si="29"/>
        <v>8960</v>
      </c>
      <c r="O111" s="227">
        <v>0.05</v>
      </c>
      <c r="P111" s="231">
        <f t="shared" si="30"/>
        <v>5600</v>
      </c>
      <c r="Q111" s="227">
        <v>0.03</v>
      </c>
      <c r="R111" s="231">
        <f t="shared" si="31"/>
        <v>3360</v>
      </c>
      <c r="S111" s="231">
        <f t="shared" si="32"/>
        <v>17920</v>
      </c>
      <c r="T111" s="231">
        <f t="shared" si="33"/>
        <v>94080</v>
      </c>
      <c r="U111" s="418"/>
      <c r="V111" s="555">
        <f t="shared" si="24"/>
        <v>17920</v>
      </c>
      <c r="W111" s="555">
        <f t="shared" si="25"/>
        <v>0</v>
      </c>
    </row>
    <row r="112" spans="1:23" s="447" customFormat="1" ht="23.25" x14ac:dyDescent="0.2">
      <c r="A112" s="220"/>
      <c r="B112" s="220"/>
      <c r="C112" s="220"/>
      <c r="D112" s="335"/>
      <c r="E112" s="221"/>
      <c r="F112" s="461"/>
      <c r="G112" s="231"/>
      <c r="H112" s="231"/>
      <c r="I112" s="227"/>
      <c r="J112" s="231"/>
      <c r="K112" s="227"/>
      <c r="L112" s="231"/>
      <c r="M112" s="227"/>
      <c r="N112" s="231"/>
      <c r="O112" s="227"/>
      <c r="P112" s="231"/>
      <c r="Q112" s="227"/>
      <c r="R112" s="231"/>
      <c r="S112" s="231"/>
      <c r="T112" s="231"/>
      <c r="U112" s="86"/>
      <c r="V112" s="555">
        <f t="shared" si="24"/>
        <v>0</v>
      </c>
      <c r="W112" s="555">
        <f t="shared" si="25"/>
        <v>0</v>
      </c>
    </row>
    <row r="113" spans="1:23" s="447" customFormat="1" ht="23.25" x14ac:dyDescent="0.2">
      <c r="A113" s="885" t="s">
        <v>1617</v>
      </c>
      <c r="B113" s="885"/>
      <c r="C113" s="885"/>
      <c r="D113" s="885"/>
      <c r="E113" s="239">
        <f>SUM(E95:E112)</f>
        <v>775830</v>
      </c>
      <c r="F113" s="239"/>
      <c r="G113" s="239">
        <f>SUM(G95:G112)</f>
        <v>111172.79999999999</v>
      </c>
      <c r="H113" s="239">
        <f>SUM(H95:H112)</f>
        <v>18960</v>
      </c>
      <c r="I113" s="239"/>
      <c r="J113" s="239">
        <f>SUM(J95:J112)</f>
        <v>72388</v>
      </c>
      <c r="K113" s="239"/>
      <c r="L113" s="239">
        <f>SUM(L95:L112)</f>
        <v>20108</v>
      </c>
      <c r="M113" s="239"/>
      <c r="N113" s="239">
        <f>SUM(N95:N112)</f>
        <v>18818.400000000001</v>
      </c>
      <c r="O113" s="239"/>
      <c r="P113" s="239">
        <f>SUM(P95:P112)</f>
        <v>11761.5</v>
      </c>
      <c r="Q113" s="239"/>
      <c r="R113" s="239">
        <f>SUM(R95:R112)</f>
        <v>7056.9</v>
      </c>
      <c r="S113" s="239">
        <f>SUM(S95:S112)</f>
        <v>130132.79999999999</v>
      </c>
      <c r="T113" s="239">
        <f>SUM(T95:T112)</f>
        <v>645697.19999999995</v>
      </c>
      <c r="U113" s="86"/>
      <c r="V113" s="555">
        <f t="shared" si="24"/>
        <v>130132.79999999999</v>
      </c>
      <c r="W113" s="555">
        <f t="shared" si="25"/>
        <v>0</v>
      </c>
    </row>
    <row r="114" spans="1:23" s="447" customFormat="1" ht="23.25" x14ac:dyDescent="0.2">
      <c r="A114" s="217" t="s">
        <v>1735</v>
      </c>
      <c r="B114" s="217"/>
      <c r="C114" s="217"/>
      <c r="D114" s="333"/>
      <c r="E114" s="239"/>
      <c r="F114" s="459"/>
      <c r="G114" s="231"/>
      <c r="H114" s="231"/>
      <c r="I114" s="227"/>
      <c r="J114" s="231"/>
      <c r="K114" s="227"/>
      <c r="L114" s="231"/>
      <c r="M114" s="227"/>
      <c r="N114" s="231"/>
      <c r="O114" s="227"/>
      <c r="P114" s="231"/>
      <c r="Q114" s="227"/>
      <c r="R114" s="231"/>
      <c r="S114" s="231"/>
      <c r="T114" s="231"/>
      <c r="U114" s="86"/>
      <c r="V114" s="555">
        <f t="shared" si="24"/>
        <v>0</v>
      </c>
      <c r="W114" s="555">
        <f t="shared" si="25"/>
        <v>0</v>
      </c>
    </row>
    <row r="115" spans="1:23" s="447" customFormat="1" ht="105" x14ac:dyDescent="0.2">
      <c r="A115" s="225"/>
      <c r="B115" s="225" t="s">
        <v>2880</v>
      </c>
      <c r="C115" s="225" t="s">
        <v>2932</v>
      </c>
      <c r="D115" s="336" t="s">
        <v>2933</v>
      </c>
      <c r="E115" s="226">
        <v>183000</v>
      </c>
      <c r="F115" s="460">
        <v>0.06</v>
      </c>
      <c r="G115" s="231">
        <v>0</v>
      </c>
      <c r="H115" s="231">
        <v>183000</v>
      </c>
      <c r="I115" s="227">
        <v>0.04</v>
      </c>
      <c r="J115" s="231">
        <f>+E115*4/6</f>
        <v>122000</v>
      </c>
      <c r="K115" s="227">
        <v>0.02</v>
      </c>
      <c r="L115" s="231">
        <f>+E115*2/6</f>
        <v>61000</v>
      </c>
      <c r="M115" s="227"/>
      <c r="N115" s="231">
        <f t="shared" si="29"/>
        <v>0</v>
      </c>
      <c r="O115" s="227"/>
      <c r="P115" s="231">
        <f t="shared" si="30"/>
        <v>0</v>
      </c>
      <c r="Q115" s="227"/>
      <c r="R115" s="231">
        <f t="shared" si="31"/>
        <v>0</v>
      </c>
      <c r="S115" s="231">
        <f t="shared" si="32"/>
        <v>183000</v>
      </c>
      <c r="T115" s="231">
        <f t="shared" si="33"/>
        <v>0</v>
      </c>
      <c r="U115" s="86"/>
      <c r="V115" s="555">
        <f t="shared" si="24"/>
        <v>183000</v>
      </c>
      <c r="W115" s="555">
        <f t="shared" si="25"/>
        <v>0</v>
      </c>
    </row>
    <row r="116" spans="1:23" s="447" customFormat="1" ht="105" x14ac:dyDescent="0.2">
      <c r="A116" s="220"/>
      <c r="B116" s="220" t="s">
        <v>3243</v>
      </c>
      <c r="C116" s="220" t="s">
        <v>3244</v>
      </c>
      <c r="D116" s="335" t="s">
        <v>3245</v>
      </c>
      <c r="E116" s="221">
        <v>260250</v>
      </c>
      <c r="F116" s="461">
        <v>0.06</v>
      </c>
      <c r="G116" s="231">
        <v>0</v>
      </c>
      <c r="H116" s="231">
        <v>260250</v>
      </c>
      <c r="I116" s="227">
        <v>0.04</v>
      </c>
      <c r="J116" s="231">
        <f>+E116*4/6</f>
        <v>173500</v>
      </c>
      <c r="K116" s="227">
        <v>0.02</v>
      </c>
      <c r="L116" s="231">
        <f>+E116*2/6</f>
        <v>86750</v>
      </c>
      <c r="M116" s="227"/>
      <c r="N116" s="231">
        <f t="shared" si="29"/>
        <v>0</v>
      </c>
      <c r="O116" s="227"/>
      <c r="P116" s="231">
        <f t="shared" si="30"/>
        <v>0</v>
      </c>
      <c r="Q116" s="227"/>
      <c r="R116" s="231">
        <f t="shared" si="31"/>
        <v>0</v>
      </c>
      <c r="S116" s="231">
        <f t="shared" si="32"/>
        <v>260250</v>
      </c>
      <c r="T116" s="231">
        <f t="shared" si="33"/>
        <v>0</v>
      </c>
      <c r="U116" s="86"/>
      <c r="V116" s="555">
        <f t="shared" si="24"/>
        <v>260250</v>
      </c>
      <c r="W116" s="555">
        <f t="shared" si="25"/>
        <v>0</v>
      </c>
    </row>
    <row r="117" spans="1:23" s="447" customFormat="1" ht="23.25" x14ac:dyDescent="0.2">
      <c r="A117" s="220"/>
      <c r="B117" s="220"/>
      <c r="C117" s="220"/>
      <c r="D117" s="335"/>
      <c r="E117" s="226"/>
      <c r="F117" s="460"/>
      <c r="G117" s="231"/>
      <c r="H117" s="231"/>
      <c r="I117" s="227"/>
      <c r="J117" s="231"/>
      <c r="K117" s="227"/>
      <c r="L117" s="231"/>
      <c r="M117" s="227"/>
      <c r="N117" s="231"/>
      <c r="O117" s="227"/>
      <c r="P117" s="231"/>
      <c r="Q117" s="227"/>
      <c r="R117" s="231"/>
      <c r="S117" s="231"/>
      <c r="T117" s="231"/>
      <c r="U117" s="86"/>
      <c r="V117" s="555">
        <f t="shared" si="24"/>
        <v>0</v>
      </c>
      <c r="W117" s="555">
        <f t="shared" si="25"/>
        <v>0</v>
      </c>
    </row>
    <row r="118" spans="1:23" s="447" customFormat="1" ht="23.25" x14ac:dyDescent="0.2">
      <c r="A118" s="885" t="s">
        <v>1762</v>
      </c>
      <c r="B118" s="885"/>
      <c r="C118" s="885"/>
      <c r="D118" s="885"/>
      <c r="E118" s="239">
        <f>SUM(E115:E117)</f>
        <v>443250</v>
      </c>
      <c r="F118" s="239"/>
      <c r="G118" s="239">
        <f t="shared" ref="G118:T118" si="38">SUM(G115:G117)</f>
        <v>0</v>
      </c>
      <c r="H118" s="239">
        <f t="shared" si="38"/>
        <v>443250</v>
      </c>
      <c r="I118" s="239"/>
      <c r="J118" s="239">
        <f t="shared" si="38"/>
        <v>295500</v>
      </c>
      <c r="K118" s="239"/>
      <c r="L118" s="239">
        <f t="shared" si="38"/>
        <v>147750</v>
      </c>
      <c r="M118" s="239"/>
      <c r="N118" s="239">
        <f t="shared" si="38"/>
        <v>0</v>
      </c>
      <c r="O118" s="239"/>
      <c r="P118" s="239">
        <f t="shared" si="38"/>
        <v>0</v>
      </c>
      <c r="Q118" s="239"/>
      <c r="R118" s="239">
        <f t="shared" si="38"/>
        <v>0</v>
      </c>
      <c r="S118" s="239">
        <f t="shared" si="38"/>
        <v>443250</v>
      </c>
      <c r="T118" s="239">
        <f t="shared" si="38"/>
        <v>0</v>
      </c>
      <c r="U118" s="86"/>
      <c r="V118" s="555">
        <f t="shared" si="24"/>
        <v>443250</v>
      </c>
      <c r="W118" s="555">
        <f t="shared" si="25"/>
        <v>0</v>
      </c>
    </row>
    <row r="119" spans="1:23" s="447" customFormat="1" ht="23.25" x14ac:dyDescent="0.2">
      <c r="A119" s="217" t="s">
        <v>2497</v>
      </c>
      <c r="B119" s="217"/>
      <c r="C119" s="217"/>
      <c r="D119" s="333"/>
      <c r="E119" s="239"/>
      <c r="F119" s="459"/>
      <c r="G119" s="231"/>
      <c r="H119" s="231"/>
      <c r="I119" s="227"/>
      <c r="J119" s="231"/>
      <c r="K119" s="227"/>
      <c r="L119" s="231"/>
      <c r="M119" s="227"/>
      <c r="N119" s="231"/>
      <c r="O119" s="227"/>
      <c r="P119" s="231"/>
      <c r="Q119" s="227"/>
      <c r="R119" s="231"/>
      <c r="S119" s="231"/>
      <c r="T119" s="231"/>
      <c r="U119" s="86"/>
      <c r="V119" s="555">
        <f t="shared" si="24"/>
        <v>0</v>
      </c>
      <c r="W119" s="555">
        <f t="shared" si="25"/>
        <v>0</v>
      </c>
    </row>
    <row r="120" spans="1:23" s="447" customFormat="1" ht="105" x14ac:dyDescent="0.2">
      <c r="A120" s="225"/>
      <c r="B120" s="225" t="s">
        <v>2934</v>
      </c>
      <c r="C120" s="225" t="s">
        <v>2935</v>
      </c>
      <c r="D120" s="336" t="s">
        <v>2936</v>
      </c>
      <c r="E120" s="226">
        <v>1500</v>
      </c>
      <c r="F120" s="460">
        <v>0.06</v>
      </c>
      <c r="G120" s="231">
        <v>0</v>
      </c>
      <c r="H120" s="231">
        <v>1500</v>
      </c>
      <c r="I120" s="227">
        <v>0.04</v>
      </c>
      <c r="J120" s="231">
        <f>+E120*4/6</f>
        <v>1000</v>
      </c>
      <c r="K120" s="227">
        <v>0.02</v>
      </c>
      <c r="L120" s="231">
        <f>+E120*2/6</f>
        <v>500</v>
      </c>
      <c r="M120" s="227"/>
      <c r="N120" s="231">
        <f t="shared" si="29"/>
        <v>0</v>
      </c>
      <c r="O120" s="227"/>
      <c r="P120" s="231">
        <f t="shared" si="30"/>
        <v>0</v>
      </c>
      <c r="Q120" s="227"/>
      <c r="R120" s="231">
        <f t="shared" si="31"/>
        <v>0</v>
      </c>
      <c r="S120" s="231">
        <f t="shared" si="32"/>
        <v>1500</v>
      </c>
      <c r="T120" s="231">
        <f t="shared" si="33"/>
        <v>0</v>
      </c>
      <c r="U120" s="86"/>
      <c r="V120" s="555">
        <f t="shared" si="24"/>
        <v>1500</v>
      </c>
      <c r="W120" s="555">
        <f t="shared" si="25"/>
        <v>0</v>
      </c>
    </row>
    <row r="121" spans="1:23" s="447" customFormat="1" ht="63" x14ac:dyDescent="0.2">
      <c r="A121" s="220"/>
      <c r="B121" s="220" t="s">
        <v>2877</v>
      </c>
      <c r="C121" s="220" t="s">
        <v>2937</v>
      </c>
      <c r="D121" s="335" t="s">
        <v>2938</v>
      </c>
      <c r="E121" s="221">
        <v>63000</v>
      </c>
      <c r="F121" s="461">
        <v>0.16</v>
      </c>
      <c r="G121" s="231">
        <f>+E121*F121</f>
        <v>10080</v>
      </c>
      <c r="H121" s="231">
        <v>0</v>
      </c>
      <c r="I121" s="227">
        <v>0.13</v>
      </c>
      <c r="J121" s="231">
        <f>+E121*I121</f>
        <v>8190</v>
      </c>
      <c r="K121" s="227">
        <v>0.03</v>
      </c>
      <c r="L121" s="231">
        <f>+E121*K121</f>
        <v>1890</v>
      </c>
      <c r="M121" s="227"/>
      <c r="N121" s="231">
        <f t="shared" si="29"/>
        <v>0</v>
      </c>
      <c r="O121" s="227"/>
      <c r="P121" s="231">
        <f t="shared" si="30"/>
        <v>0</v>
      </c>
      <c r="Q121" s="227"/>
      <c r="R121" s="231">
        <f t="shared" si="31"/>
        <v>0</v>
      </c>
      <c r="S121" s="231">
        <f t="shared" si="32"/>
        <v>10080</v>
      </c>
      <c r="T121" s="231">
        <f t="shared" si="33"/>
        <v>52920</v>
      </c>
      <c r="U121" s="86"/>
      <c r="V121" s="555">
        <f t="shared" si="24"/>
        <v>10080</v>
      </c>
      <c r="W121" s="555">
        <f t="shared" si="25"/>
        <v>0</v>
      </c>
    </row>
    <row r="122" spans="1:23" s="447" customFormat="1" ht="63" x14ac:dyDescent="0.2">
      <c r="A122" s="220"/>
      <c r="B122" s="220" t="s">
        <v>3158</v>
      </c>
      <c r="C122" s="220" t="s">
        <v>3159</v>
      </c>
      <c r="D122" s="444" t="s">
        <v>3160</v>
      </c>
      <c r="E122" s="221">
        <v>4005</v>
      </c>
      <c r="F122" s="461">
        <v>0.16</v>
      </c>
      <c r="G122" s="231">
        <f>+E122*F122</f>
        <v>640.80000000000007</v>
      </c>
      <c r="H122" s="231">
        <v>0</v>
      </c>
      <c r="I122" s="227">
        <v>0.13</v>
      </c>
      <c r="J122" s="231">
        <f>+E122*I122</f>
        <v>520.65</v>
      </c>
      <c r="K122" s="227">
        <v>0.03</v>
      </c>
      <c r="L122" s="231">
        <f>+E122*K122</f>
        <v>120.14999999999999</v>
      </c>
      <c r="M122" s="227"/>
      <c r="N122" s="231">
        <f t="shared" si="29"/>
        <v>0</v>
      </c>
      <c r="O122" s="227"/>
      <c r="P122" s="231">
        <f t="shared" si="30"/>
        <v>0</v>
      </c>
      <c r="Q122" s="227"/>
      <c r="R122" s="231">
        <f t="shared" si="31"/>
        <v>0</v>
      </c>
      <c r="S122" s="231">
        <f t="shared" si="32"/>
        <v>640.80000000000007</v>
      </c>
      <c r="T122" s="231">
        <f t="shared" si="33"/>
        <v>3364.2</v>
      </c>
      <c r="U122" s="86"/>
      <c r="V122" s="555">
        <f t="shared" si="24"/>
        <v>640.79999999999995</v>
      </c>
      <c r="W122" s="555">
        <f t="shared" si="25"/>
        <v>1.1368683772161603E-13</v>
      </c>
    </row>
    <row r="123" spans="1:23" s="447" customFormat="1" ht="23.25" x14ac:dyDescent="0.2">
      <c r="A123" s="220"/>
      <c r="B123" s="220"/>
      <c r="C123" s="220"/>
      <c r="D123" s="335"/>
      <c r="E123" s="221"/>
      <c r="F123" s="461"/>
      <c r="G123" s="231"/>
      <c r="H123" s="231"/>
      <c r="I123" s="227"/>
      <c r="J123" s="231"/>
      <c r="K123" s="227"/>
      <c r="L123" s="231"/>
      <c r="M123" s="227"/>
      <c r="N123" s="231"/>
      <c r="O123" s="227"/>
      <c r="P123" s="231"/>
      <c r="Q123" s="227"/>
      <c r="R123" s="231"/>
      <c r="S123" s="231"/>
      <c r="T123" s="231"/>
      <c r="U123" s="86"/>
      <c r="V123" s="555">
        <f t="shared" si="24"/>
        <v>0</v>
      </c>
      <c r="W123" s="555">
        <f t="shared" si="25"/>
        <v>0</v>
      </c>
    </row>
    <row r="124" spans="1:23" s="447" customFormat="1" ht="23.25" x14ac:dyDescent="0.2">
      <c r="A124" s="885" t="s">
        <v>2514</v>
      </c>
      <c r="B124" s="885"/>
      <c r="C124" s="885"/>
      <c r="D124" s="885"/>
      <c r="E124" s="239">
        <f>SUM(E120:E123)</f>
        <v>68505</v>
      </c>
      <c r="F124" s="239"/>
      <c r="G124" s="239">
        <f t="shared" ref="G124:T124" si="39">SUM(G120:G123)</f>
        <v>10720.8</v>
      </c>
      <c r="H124" s="239">
        <f t="shared" si="39"/>
        <v>1500</v>
      </c>
      <c r="I124" s="239"/>
      <c r="J124" s="239">
        <f t="shared" si="39"/>
        <v>9710.65</v>
      </c>
      <c r="K124" s="239"/>
      <c r="L124" s="239">
        <f t="shared" si="39"/>
        <v>2510.15</v>
      </c>
      <c r="M124" s="239"/>
      <c r="N124" s="239">
        <f t="shared" si="39"/>
        <v>0</v>
      </c>
      <c r="O124" s="239"/>
      <c r="P124" s="239">
        <f t="shared" si="39"/>
        <v>0</v>
      </c>
      <c r="Q124" s="239"/>
      <c r="R124" s="239">
        <f t="shared" si="39"/>
        <v>0</v>
      </c>
      <c r="S124" s="239">
        <f t="shared" si="39"/>
        <v>12220.8</v>
      </c>
      <c r="T124" s="239">
        <f t="shared" si="39"/>
        <v>56284.2</v>
      </c>
      <c r="U124" s="86"/>
      <c r="V124" s="555">
        <f t="shared" si="24"/>
        <v>12220.8</v>
      </c>
      <c r="W124" s="555">
        <f t="shared" si="25"/>
        <v>0</v>
      </c>
    </row>
    <row r="125" spans="1:23" s="447" customFormat="1" ht="23.25" x14ac:dyDescent="0.2">
      <c r="A125" s="217" t="s">
        <v>2515</v>
      </c>
      <c r="B125" s="217"/>
      <c r="C125" s="217"/>
      <c r="D125" s="333"/>
      <c r="E125" s="239"/>
      <c r="F125" s="459"/>
      <c r="G125" s="231"/>
      <c r="H125" s="231"/>
      <c r="I125" s="227"/>
      <c r="J125" s="231"/>
      <c r="K125" s="227"/>
      <c r="L125" s="231"/>
      <c r="M125" s="227"/>
      <c r="N125" s="231"/>
      <c r="O125" s="227"/>
      <c r="P125" s="231"/>
      <c r="Q125" s="227"/>
      <c r="R125" s="231"/>
      <c r="S125" s="231"/>
      <c r="T125" s="231"/>
      <c r="U125" s="86"/>
      <c r="V125" s="555">
        <f t="shared" si="24"/>
        <v>0</v>
      </c>
      <c r="W125" s="555">
        <f t="shared" si="25"/>
        <v>0</v>
      </c>
    </row>
    <row r="126" spans="1:23" s="447" customFormat="1" ht="23.25" x14ac:dyDescent="0.2">
      <c r="A126" s="220"/>
      <c r="B126" s="220"/>
      <c r="C126" s="220"/>
      <c r="D126" s="335"/>
      <c r="E126" s="230"/>
      <c r="F126" s="461"/>
      <c r="G126" s="231"/>
      <c r="H126" s="231"/>
      <c r="I126" s="227"/>
      <c r="J126" s="231"/>
      <c r="K126" s="227"/>
      <c r="L126" s="231"/>
      <c r="M126" s="227"/>
      <c r="N126" s="231"/>
      <c r="O126" s="227"/>
      <c r="P126" s="231"/>
      <c r="Q126" s="227"/>
      <c r="R126" s="231"/>
      <c r="S126" s="231"/>
      <c r="T126" s="231"/>
      <c r="U126" s="86"/>
      <c r="V126" s="555">
        <f t="shared" si="24"/>
        <v>0</v>
      </c>
      <c r="W126" s="555">
        <f t="shared" si="25"/>
        <v>0</v>
      </c>
    </row>
    <row r="127" spans="1:23" s="447" customFormat="1" ht="23.25" x14ac:dyDescent="0.2">
      <c r="A127" s="220"/>
      <c r="B127" s="220"/>
      <c r="C127" s="220"/>
      <c r="D127" s="335"/>
      <c r="E127" s="221"/>
      <c r="F127" s="461"/>
      <c r="G127" s="231"/>
      <c r="H127" s="231"/>
      <c r="I127" s="227"/>
      <c r="J127" s="231"/>
      <c r="K127" s="227"/>
      <c r="L127" s="231"/>
      <c r="M127" s="227"/>
      <c r="N127" s="231"/>
      <c r="O127" s="227"/>
      <c r="P127" s="231"/>
      <c r="Q127" s="227"/>
      <c r="R127" s="231"/>
      <c r="S127" s="231"/>
      <c r="T127" s="231"/>
      <c r="U127" s="86"/>
      <c r="V127" s="555">
        <f t="shared" si="24"/>
        <v>0</v>
      </c>
      <c r="W127" s="555">
        <f t="shared" si="25"/>
        <v>0</v>
      </c>
    </row>
    <row r="128" spans="1:23" s="447" customFormat="1" ht="23.25" x14ac:dyDescent="0.2">
      <c r="A128" s="885" t="s">
        <v>2521</v>
      </c>
      <c r="B128" s="885"/>
      <c r="C128" s="885"/>
      <c r="D128" s="885"/>
      <c r="E128" s="239">
        <f>SUM(E126:E127)</f>
        <v>0</v>
      </c>
      <c r="F128" s="239"/>
      <c r="G128" s="239">
        <f t="shared" ref="G128:T128" si="40">SUM(G126:G127)</f>
        <v>0</v>
      </c>
      <c r="H128" s="239">
        <f t="shared" si="40"/>
        <v>0</v>
      </c>
      <c r="I128" s="239"/>
      <c r="J128" s="239">
        <f t="shared" si="40"/>
        <v>0</v>
      </c>
      <c r="K128" s="239"/>
      <c r="L128" s="239">
        <f t="shared" si="40"/>
        <v>0</v>
      </c>
      <c r="M128" s="239"/>
      <c r="N128" s="239">
        <f t="shared" si="40"/>
        <v>0</v>
      </c>
      <c r="O128" s="239"/>
      <c r="P128" s="239">
        <f t="shared" si="40"/>
        <v>0</v>
      </c>
      <c r="Q128" s="239"/>
      <c r="R128" s="239">
        <f t="shared" si="40"/>
        <v>0</v>
      </c>
      <c r="S128" s="239">
        <f t="shared" si="40"/>
        <v>0</v>
      </c>
      <c r="T128" s="239">
        <f t="shared" si="40"/>
        <v>0</v>
      </c>
      <c r="U128" s="86"/>
      <c r="V128" s="555">
        <f t="shared" si="24"/>
        <v>0</v>
      </c>
      <c r="W128" s="555">
        <f t="shared" si="25"/>
        <v>0</v>
      </c>
    </row>
    <row r="129" spans="1:23" s="447" customFormat="1" ht="23.25" x14ac:dyDescent="0.2">
      <c r="A129" s="233" t="s">
        <v>48</v>
      </c>
      <c r="B129" s="233"/>
      <c r="C129" s="217"/>
      <c r="D129" s="333"/>
      <c r="E129" s="239"/>
      <c r="F129" s="459"/>
      <c r="G129" s="231"/>
      <c r="H129" s="231"/>
      <c r="I129" s="227"/>
      <c r="J129" s="231"/>
      <c r="K129" s="227"/>
      <c r="L129" s="231"/>
      <c r="M129" s="227"/>
      <c r="N129" s="231"/>
      <c r="O129" s="227"/>
      <c r="P129" s="231"/>
      <c r="Q129" s="227"/>
      <c r="R129" s="231"/>
      <c r="S129" s="231"/>
      <c r="T129" s="231"/>
      <c r="U129" s="86"/>
      <c r="V129" s="555">
        <f t="shared" si="24"/>
        <v>0</v>
      </c>
      <c r="W129" s="555">
        <f t="shared" si="25"/>
        <v>0</v>
      </c>
    </row>
    <row r="130" spans="1:23" s="447" customFormat="1" ht="84" x14ac:dyDescent="0.2">
      <c r="A130" s="220"/>
      <c r="B130" s="220" t="s">
        <v>2939</v>
      </c>
      <c r="C130" s="220" t="s">
        <v>2940</v>
      </c>
      <c r="D130" s="335" t="s">
        <v>2941</v>
      </c>
      <c r="E130" s="221">
        <v>190000</v>
      </c>
      <c r="F130" s="461">
        <v>0.06</v>
      </c>
      <c r="G130" s="231">
        <v>0</v>
      </c>
      <c r="H130" s="231">
        <f>+E130*F130</f>
        <v>11400</v>
      </c>
      <c r="I130" s="227">
        <v>0.04</v>
      </c>
      <c r="J130" s="231">
        <f>+E130*I130</f>
        <v>7600</v>
      </c>
      <c r="K130" s="227">
        <v>0.02</v>
      </c>
      <c r="L130" s="231">
        <f>+E130*K130</f>
        <v>3800</v>
      </c>
      <c r="M130" s="227"/>
      <c r="N130" s="231">
        <f t="shared" si="29"/>
        <v>0</v>
      </c>
      <c r="O130" s="227"/>
      <c r="P130" s="231">
        <f t="shared" si="30"/>
        <v>0</v>
      </c>
      <c r="Q130" s="227"/>
      <c r="R130" s="231">
        <f t="shared" si="31"/>
        <v>0</v>
      </c>
      <c r="S130" s="231">
        <f t="shared" si="32"/>
        <v>11400</v>
      </c>
      <c r="T130" s="231">
        <f t="shared" si="33"/>
        <v>178600</v>
      </c>
      <c r="U130" s="86"/>
      <c r="V130" s="555">
        <f t="shared" si="24"/>
        <v>11400</v>
      </c>
      <c r="W130" s="555">
        <f t="shared" si="25"/>
        <v>0</v>
      </c>
    </row>
    <row r="131" spans="1:23" s="447" customFormat="1" ht="84" x14ac:dyDescent="0.2">
      <c r="A131" s="225"/>
      <c r="B131" s="225" t="s">
        <v>2889</v>
      </c>
      <c r="C131" s="225" t="s">
        <v>2942</v>
      </c>
      <c r="D131" s="336" t="s">
        <v>2943</v>
      </c>
      <c r="E131" s="226">
        <v>155720</v>
      </c>
      <c r="F131" s="460">
        <v>0.16</v>
      </c>
      <c r="G131" s="231">
        <f>+E131*F131</f>
        <v>24915.200000000001</v>
      </c>
      <c r="H131" s="231">
        <v>0</v>
      </c>
      <c r="I131" s="227">
        <v>0.13</v>
      </c>
      <c r="J131" s="231">
        <f>+E131*I131</f>
        <v>20243.600000000002</v>
      </c>
      <c r="K131" s="227">
        <v>0.03</v>
      </c>
      <c r="L131" s="231">
        <f>+E131*K131</f>
        <v>4671.5999999999995</v>
      </c>
      <c r="M131" s="227"/>
      <c r="N131" s="231">
        <f t="shared" si="29"/>
        <v>0</v>
      </c>
      <c r="O131" s="227"/>
      <c r="P131" s="231">
        <f t="shared" si="30"/>
        <v>0</v>
      </c>
      <c r="Q131" s="227"/>
      <c r="R131" s="231">
        <f t="shared" si="31"/>
        <v>0</v>
      </c>
      <c r="S131" s="231">
        <f t="shared" si="32"/>
        <v>24915.200000000001</v>
      </c>
      <c r="T131" s="231">
        <f t="shared" si="33"/>
        <v>130804.8</v>
      </c>
      <c r="U131" s="86"/>
      <c r="V131" s="555">
        <f t="shared" si="24"/>
        <v>24915.200000000001</v>
      </c>
      <c r="W131" s="555">
        <f t="shared" si="25"/>
        <v>0</v>
      </c>
    </row>
    <row r="132" spans="1:23" s="478" customFormat="1" ht="23.25" x14ac:dyDescent="0.2">
      <c r="A132" s="426" t="s">
        <v>3234</v>
      </c>
      <c r="B132" s="426"/>
      <c r="C132" s="427"/>
      <c r="D132" s="428"/>
      <c r="E132" s="429"/>
      <c r="F132" s="475"/>
      <c r="G132" s="429"/>
      <c r="H132" s="429"/>
      <c r="I132" s="476"/>
      <c r="J132" s="429"/>
      <c r="K132" s="476"/>
      <c r="L132" s="429"/>
      <c r="M132" s="476"/>
      <c r="N132" s="429"/>
      <c r="O132" s="476"/>
      <c r="P132" s="429"/>
      <c r="Q132" s="476"/>
      <c r="R132" s="429"/>
      <c r="S132" s="429"/>
      <c r="T132" s="429"/>
      <c r="U132" s="477"/>
      <c r="V132" s="646">
        <f t="shared" si="24"/>
        <v>0</v>
      </c>
      <c r="W132" s="646">
        <f t="shared" si="25"/>
        <v>0</v>
      </c>
    </row>
    <row r="133" spans="1:23" s="478" customFormat="1" ht="84" x14ac:dyDescent="0.2">
      <c r="A133" s="427"/>
      <c r="B133" s="427" t="s">
        <v>2939</v>
      </c>
      <c r="C133" s="427" t="s">
        <v>2940</v>
      </c>
      <c r="D133" s="428" t="s">
        <v>2941</v>
      </c>
      <c r="E133" s="430">
        <v>-190000</v>
      </c>
      <c r="F133" s="475">
        <v>0.06</v>
      </c>
      <c r="G133" s="429">
        <v>0</v>
      </c>
      <c r="H133" s="429">
        <f>+E133*F133</f>
        <v>-11400</v>
      </c>
      <c r="I133" s="476">
        <v>0.04</v>
      </c>
      <c r="J133" s="429">
        <f>+E133*I133</f>
        <v>-7600</v>
      </c>
      <c r="K133" s="476">
        <v>0.02</v>
      </c>
      <c r="L133" s="429">
        <f>+E133*K133</f>
        <v>-3800</v>
      </c>
      <c r="M133" s="476"/>
      <c r="N133" s="429">
        <f t="shared" si="29"/>
        <v>0</v>
      </c>
      <c r="O133" s="476"/>
      <c r="P133" s="429">
        <f t="shared" si="30"/>
        <v>0</v>
      </c>
      <c r="Q133" s="476"/>
      <c r="R133" s="429">
        <f t="shared" si="31"/>
        <v>0</v>
      </c>
      <c r="S133" s="429">
        <f t="shared" si="32"/>
        <v>-11400</v>
      </c>
      <c r="T133" s="429">
        <f t="shared" si="33"/>
        <v>-178600</v>
      </c>
      <c r="U133" s="477"/>
      <c r="V133" s="646">
        <f t="shared" si="24"/>
        <v>-11400</v>
      </c>
      <c r="W133" s="646">
        <f t="shared" si="25"/>
        <v>0</v>
      </c>
    </row>
    <row r="134" spans="1:23" s="478" customFormat="1" ht="84" x14ac:dyDescent="0.2">
      <c r="A134" s="427"/>
      <c r="B134" s="427" t="s">
        <v>2889</v>
      </c>
      <c r="C134" s="427" t="s">
        <v>2942</v>
      </c>
      <c r="D134" s="428" t="s">
        <v>2943</v>
      </c>
      <c r="E134" s="430">
        <v>-155720</v>
      </c>
      <c r="F134" s="475">
        <v>0.16</v>
      </c>
      <c r="G134" s="429">
        <f>+E134*F134</f>
        <v>-24915.200000000001</v>
      </c>
      <c r="H134" s="429">
        <v>0</v>
      </c>
      <c r="I134" s="476">
        <v>0.13</v>
      </c>
      <c r="J134" s="429">
        <f>+E134*I134</f>
        <v>-20243.600000000002</v>
      </c>
      <c r="K134" s="476">
        <v>0.03</v>
      </c>
      <c r="L134" s="429">
        <f>+E134*K134</f>
        <v>-4671.5999999999995</v>
      </c>
      <c r="M134" s="476"/>
      <c r="N134" s="429">
        <f t="shared" si="29"/>
        <v>0</v>
      </c>
      <c r="O134" s="476"/>
      <c r="P134" s="429">
        <f t="shared" si="30"/>
        <v>0</v>
      </c>
      <c r="Q134" s="476"/>
      <c r="R134" s="429">
        <f t="shared" si="31"/>
        <v>0</v>
      </c>
      <c r="S134" s="429">
        <f t="shared" si="32"/>
        <v>-24915.200000000001</v>
      </c>
      <c r="T134" s="429">
        <f t="shared" si="33"/>
        <v>-130804.8</v>
      </c>
      <c r="U134" s="477"/>
      <c r="V134" s="646">
        <f t="shared" si="24"/>
        <v>-24915.200000000001</v>
      </c>
      <c r="W134" s="646">
        <f t="shared" si="25"/>
        <v>0</v>
      </c>
    </row>
    <row r="135" spans="1:23" s="478" customFormat="1" ht="23.25" x14ac:dyDescent="0.2">
      <c r="A135" s="427"/>
      <c r="B135" s="431" t="s">
        <v>3235</v>
      </c>
      <c r="C135" s="427"/>
      <c r="D135" s="428"/>
      <c r="E135" s="430"/>
      <c r="F135" s="475"/>
      <c r="G135" s="429"/>
      <c r="H135" s="429"/>
      <c r="I135" s="476"/>
      <c r="J135" s="429"/>
      <c r="K135" s="476"/>
      <c r="L135" s="429"/>
      <c r="M135" s="476"/>
      <c r="N135" s="429"/>
      <c r="O135" s="476"/>
      <c r="P135" s="429"/>
      <c r="Q135" s="476"/>
      <c r="R135" s="429"/>
      <c r="S135" s="429"/>
      <c r="T135" s="429"/>
      <c r="U135" s="477"/>
      <c r="V135" s="646">
        <f t="shared" si="24"/>
        <v>0</v>
      </c>
      <c r="W135" s="646">
        <f t="shared" si="25"/>
        <v>0</v>
      </c>
    </row>
    <row r="136" spans="1:23" s="447" customFormat="1" ht="90" customHeight="1" x14ac:dyDescent="0.2">
      <c r="A136" s="220"/>
      <c r="B136" s="220" t="s">
        <v>3144</v>
      </c>
      <c r="C136" s="220" t="s">
        <v>3161</v>
      </c>
      <c r="D136" s="335" t="s">
        <v>3162</v>
      </c>
      <c r="E136" s="221">
        <v>2500</v>
      </c>
      <c r="F136" s="461">
        <v>0.16</v>
      </c>
      <c r="G136" s="231">
        <f>+E136*F136</f>
        <v>400</v>
      </c>
      <c r="H136" s="231">
        <v>0</v>
      </c>
      <c r="I136" s="227">
        <v>0.13</v>
      </c>
      <c r="J136" s="231">
        <f>+E136*I136</f>
        <v>325</v>
      </c>
      <c r="K136" s="227">
        <v>0.03</v>
      </c>
      <c r="L136" s="231">
        <f>+E136*K136</f>
        <v>75</v>
      </c>
      <c r="M136" s="227"/>
      <c r="N136" s="231">
        <f t="shared" si="29"/>
        <v>0</v>
      </c>
      <c r="O136" s="227"/>
      <c r="P136" s="231">
        <f t="shared" si="30"/>
        <v>0</v>
      </c>
      <c r="Q136" s="227"/>
      <c r="R136" s="231">
        <f t="shared" si="31"/>
        <v>0</v>
      </c>
      <c r="S136" s="231">
        <f t="shared" si="32"/>
        <v>400</v>
      </c>
      <c r="T136" s="231">
        <f t="shared" si="33"/>
        <v>2100</v>
      </c>
      <c r="U136" s="86"/>
      <c r="V136" s="555">
        <f t="shared" si="24"/>
        <v>400</v>
      </c>
      <c r="W136" s="555">
        <f t="shared" si="25"/>
        <v>0</v>
      </c>
    </row>
    <row r="137" spans="1:23" s="463" customFormat="1" ht="90" customHeight="1" x14ac:dyDescent="0.2">
      <c r="A137" s="220"/>
      <c r="B137" s="220" t="s">
        <v>3259</v>
      </c>
      <c r="C137" s="220" t="s">
        <v>3260</v>
      </c>
      <c r="D137" s="335" t="s">
        <v>3261</v>
      </c>
      <c r="E137" s="230">
        <v>40000</v>
      </c>
      <c r="F137" s="461">
        <v>0.16</v>
      </c>
      <c r="G137" s="231">
        <f>+E137*F137</f>
        <v>6400</v>
      </c>
      <c r="H137" s="231">
        <v>0</v>
      </c>
      <c r="I137" s="227"/>
      <c r="J137" s="231">
        <v>0</v>
      </c>
      <c r="K137" s="227"/>
      <c r="L137" s="231">
        <v>0</v>
      </c>
      <c r="M137" s="227">
        <v>0.08</v>
      </c>
      <c r="N137" s="231">
        <f>+E137*M137</f>
        <v>3200</v>
      </c>
      <c r="O137" s="227">
        <v>0.05</v>
      </c>
      <c r="P137" s="231">
        <f>+E137*O137</f>
        <v>2000</v>
      </c>
      <c r="Q137" s="227">
        <v>0.03</v>
      </c>
      <c r="R137" s="231">
        <f>+E137*Q137</f>
        <v>1200</v>
      </c>
      <c r="S137" s="231">
        <f>+G137+H137</f>
        <v>6400</v>
      </c>
      <c r="T137" s="231">
        <f>+E137-S137</f>
        <v>33600</v>
      </c>
      <c r="U137" s="418"/>
      <c r="V137" s="555">
        <f t="shared" si="24"/>
        <v>6400</v>
      </c>
      <c r="W137" s="555">
        <f t="shared" si="25"/>
        <v>0</v>
      </c>
    </row>
    <row r="138" spans="1:23" s="463" customFormat="1" ht="90" customHeight="1" x14ac:dyDescent="0.2">
      <c r="A138" s="220"/>
      <c r="B138" s="220" t="s">
        <v>3259</v>
      </c>
      <c r="C138" s="220" t="s">
        <v>3262</v>
      </c>
      <c r="D138" s="335" t="s">
        <v>3263</v>
      </c>
      <c r="E138" s="230">
        <v>1300</v>
      </c>
      <c r="F138" s="461">
        <v>0.16</v>
      </c>
      <c r="G138" s="231">
        <f>+E138*F138</f>
        <v>208</v>
      </c>
      <c r="H138" s="231">
        <v>0</v>
      </c>
      <c r="I138" s="227"/>
      <c r="J138" s="231">
        <v>0</v>
      </c>
      <c r="K138" s="227"/>
      <c r="L138" s="231">
        <v>0</v>
      </c>
      <c r="M138" s="227">
        <v>0.08</v>
      </c>
      <c r="N138" s="231">
        <f>+E138*M138</f>
        <v>104</v>
      </c>
      <c r="O138" s="227">
        <v>0.05</v>
      </c>
      <c r="P138" s="231">
        <f>+E138*O138</f>
        <v>65</v>
      </c>
      <c r="Q138" s="227">
        <v>0.03</v>
      </c>
      <c r="R138" s="231">
        <f>+E138*Q138</f>
        <v>39</v>
      </c>
      <c r="S138" s="231">
        <f>+G138+H138</f>
        <v>208</v>
      </c>
      <c r="T138" s="231">
        <f>+E138-S138</f>
        <v>1092</v>
      </c>
      <c r="U138" s="418"/>
      <c r="V138" s="555">
        <f t="shared" si="24"/>
        <v>208</v>
      </c>
      <c r="W138" s="555">
        <f t="shared" si="25"/>
        <v>0</v>
      </c>
    </row>
    <row r="139" spans="1:23" s="447" customFormat="1" ht="90" customHeight="1" x14ac:dyDescent="0.2">
      <c r="A139" s="225"/>
      <c r="B139" s="225" t="s">
        <v>3447</v>
      </c>
      <c r="C139" s="225" t="s">
        <v>3448</v>
      </c>
      <c r="D139" s="336" t="s">
        <v>3449</v>
      </c>
      <c r="E139" s="231">
        <v>4000</v>
      </c>
      <c r="F139" s="461">
        <v>0.16</v>
      </c>
      <c r="G139" s="231">
        <f>+E139*F139</f>
        <v>640</v>
      </c>
      <c r="H139" s="231">
        <v>0</v>
      </c>
      <c r="I139" s="227"/>
      <c r="J139" s="231">
        <v>0</v>
      </c>
      <c r="K139" s="227"/>
      <c r="L139" s="231">
        <v>0</v>
      </c>
      <c r="M139" s="227">
        <v>0.08</v>
      </c>
      <c r="N139" s="231">
        <f>+E139*M139</f>
        <v>320</v>
      </c>
      <c r="O139" s="227">
        <v>0.05</v>
      </c>
      <c r="P139" s="231">
        <f>+E139*O139</f>
        <v>200</v>
      </c>
      <c r="Q139" s="227">
        <v>0.03</v>
      </c>
      <c r="R139" s="231">
        <f>+E139*Q139</f>
        <v>120</v>
      </c>
      <c r="S139" s="231">
        <f>+G139+H139</f>
        <v>640</v>
      </c>
      <c r="T139" s="231">
        <f>+E139-S139</f>
        <v>3360</v>
      </c>
      <c r="U139" s="86"/>
      <c r="V139" s="555">
        <f t="shared" ref="V139:V202" si="41">SUM(J139+L139+N139+P139+R139)</f>
        <v>640</v>
      </c>
      <c r="W139" s="555">
        <f t="shared" ref="W139:W202" si="42">SUM(S139-V139)</f>
        <v>0</v>
      </c>
    </row>
    <row r="140" spans="1:23" s="447" customFormat="1" ht="90" customHeight="1" x14ac:dyDescent="0.2">
      <c r="A140" s="225"/>
      <c r="B140" s="225" t="s">
        <v>3450</v>
      </c>
      <c r="C140" s="225" t="s">
        <v>3451</v>
      </c>
      <c r="D140" s="336" t="s">
        <v>3452</v>
      </c>
      <c r="E140" s="231">
        <v>500</v>
      </c>
      <c r="F140" s="461">
        <v>0.16</v>
      </c>
      <c r="G140" s="231">
        <f>+E140*F140</f>
        <v>80</v>
      </c>
      <c r="H140" s="231">
        <v>0</v>
      </c>
      <c r="I140" s="227"/>
      <c r="J140" s="231">
        <v>0</v>
      </c>
      <c r="K140" s="227"/>
      <c r="L140" s="231">
        <v>0</v>
      </c>
      <c r="M140" s="227">
        <v>0.08</v>
      </c>
      <c r="N140" s="231">
        <f>+E140*M140</f>
        <v>40</v>
      </c>
      <c r="O140" s="227">
        <v>0.05</v>
      </c>
      <c r="P140" s="231">
        <f>+E140*O140</f>
        <v>25</v>
      </c>
      <c r="Q140" s="227">
        <v>0.03</v>
      </c>
      <c r="R140" s="231">
        <f>+E140*Q140</f>
        <v>15</v>
      </c>
      <c r="S140" s="231">
        <f>+G140+H140</f>
        <v>80</v>
      </c>
      <c r="T140" s="231">
        <f>+E140-S140</f>
        <v>420</v>
      </c>
      <c r="U140" s="86"/>
      <c r="V140" s="555">
        <f t="shared" si="41"/>
        <v>80</v>
      </c>
      <c r="W140" s="555">
        <f t="shared" si="42"/>
        <v>0</v>
      </c>
    </row>
    <row r="141" spans="1:23" s="447" customFormat="1" ht="23.25" x14ac:dyDescent="0.2">
      <c r="A141" s="220"/>
      <c r="B141" s="220"/>
      <c r="C141" s="220"/>
      <c r="D141" s="335"/>
      <c r="E141" s="221"/>
      <c r="F141" s="461"/>
      <c r="G141" s="231"/>
      <c r="H141" s="231"/>
      <c r="I141" s="227"/>
      <c r="J141" s="231"/>
      <c r="K141" s="227"/>
      <c r="L141" s="231"/>
      <c r="M141" s="227"/>
      <c r="N141" s="231"/>
      <c r="O141" s="227"/>
      <c r="P141" s="231"/>
      <c r="Q141" s="227"/>
      <c r="R141" s="231"/>
      <c r="S141" s="231"/>
      <c r="T141" s="231"/>
      <c r="U141" s="86"/>
      <c r="V141" s="555">
        <f t="shared" si="41"/>
        <v>0</v>
      </c>
      <c r="W141" s="555">
        <f t="shared" si="42"/>
        <v>0</v>
      </c>
    </row>
    <row r="142" spans="1:23" s="447" customFormat="1" ht="23.25" x14ac:dyDescent="0.2">
      <c r="A142" s="885" t="s">
        <v>1772</v>
      </c>
      <c r="B142" s="885"/>
      <c r="C142" s="885"/>
      <c r="D142" s="885"/>
      <c r="E142" s="239">
        <f>SUM(E130:E141)</f>
        <v>48300</v>
      </c>
      <c r="F142" s="239"/>
      <c r="G142" s="239">
        <f>SUM(G130:G141)</f>
        <v>7728</v>
      </c>
      <c r="H142" s="239">
        <f>SUM(H130:H141)</f>
        <v>0</v>
      </c>
      <c r="I142" s="239"/>
      <c r="J142" s="239">
        <f>SUM(J130:J141)</f>
        <v>325</v>
      </c>
      <c r="K142" s="239"/>
      <c r="L142" s="239">
        <f>SUM(L130:L141)</f>
        <v>74.999999999999091</v>
      </c>
      <c r="M142" s="239"/>
      <c r="N142" s="239">
        <f>SUM(N130:N141)</f>
        <v>3664</v>
      </c>
      <c r="O142" s="239"/>
      <c r="P142" s="239">
        <f>SUM(P130:P141)</f>
        <v>2290</v>
      </c>
      <c r="Q142" s="239"/>
      <c r="R142" s="239">
        <f>SUM(R130:R141)</f>
        <v>1374</v>
      </c>
      <c r="S142" s="239">
        <f>SUM(S130:S141)</f>
        <v>7727.9999999999964</v>
      </c>
      <c r="T142" s="239">
        <f>SUM(T130:T141)</f>
        <v>40571.999999999985</v>
      </c>
      <c r="U142" s="86"/>
      <c r="V142" s="555">
        <f t="shared" si="41"/>
        <v>7727.9999999999991</v>
      </c>
      <c r="W142" s="555">
        <f t="shared" si="42"/>
        <v>-2.7284841053187847E-12</v>
      </c>
    </row>
    <row r="143" spans="1:23" s="447" customFormat="1" ht="23.25" x14ac:dyDescent="0.2">
      <c r="A143" s="217" t="s">
        <v>438</v>
      </c>
      <c r="B143" s="217"/>
      <c r="C143" s="217"/>
      <c r="D143" s="333"/>
      <c r="E143" s="239"/>
      <c r="F143" s="459"/>
      <c r="G143" s="231"/>
      <c r="H143" s="231"/>
      <c r="I143" s="227"/>
      <c r="J143" s="231"/>
      <c r="K143" s="227"/>
      <c r="L143" s="231"/>
      <c r="M143" s="227"/>
      <c r="N143" s="231"/>
      <c r="O143" s="227"/>
      <c r="P143" s="231"/>
      <c r="Q143" s="227"/>
      <c r="R143" s="231"/>
      <c r="S143" s="231"/>
      <c r="T143" s="231"/>
      <c r="U143" s="86"/>
      <c r="V143" s="555">
        <f t="shared" si="41"/>
        <v>0</v>
      </c>
      <c r="W143" s="555">
        <f t="shared" si="42"/>
        <v>0</v>
      </c>
    </row>
    <row r="144" spans="1:23" s="447" customFormat="1" ht="84" x14ac:dyDescent="0.2">
      <c r="A144" s="220"/>
      <c r="B144" s="220" t="s">
        <v>2944</v>
      </c>
      <c r="C144" s="220" t="s">
        <v>2945</v>
      </c>
      <c r="D144" s="335" t="s">
        <v>2946</v>
      </c>
      <c r="E144" s="221">
        <v>56000</v>
      </c>
      <c r="F144" s="461">
        <v>0.16</v>
      </c>
      <c r="G144" s="231">
        <f>+E144*F144</f>
        <v>8960</v>
      </c>
      <c r="H144" s="231">
        <v>0</v>
      </c>
      <c r="I144" s="227">
        <v>0.13</v>
      </c>
      <c r="J144" s="231">
        <f>+E144*I144</f>
        <v>7280</v>
      </c>
      <c r="K144" s="227">
        <v>0.03</v>
      </c>
      <c r="L144" s="231">
        <f>+E144*K144</f>
        <v>1680</v>
      </c>
      <c r="M144" s="227"/>
      <c r="N144" s="231">
        <f>+E144*M144</f>
        <v>0</v>
      </c>
      <c r="O144" s="227"/>
      <c r="P144" s="231">
        <f>+E144*O144</f>
        <v>0</v>
      </c>
      <c r="Q144" s="227"/>
      <c r="R144" s="231">
        <f>+E144*Q144</f>
        <v>0</v>
      </c>
      <c r="S144" s="231">
        <f>+G144+H144</f>
        <v>8960</v>
      </c>
      <c r="T144" s="231">
        <f>+E144-S144</f>
        <v>47040</v>
      </c>
      <c r="U144" s="86"/>
      <c r="V144" s="555">
        <f t="shared" si="41"/>
        <v>8960</v>
      </c>
      <c r="W144" s="555">
        <f t="shared" si="42"/>
        <v>0</v>
      </c>
    </row>
    <row r="145" spans="1:23" s="447" customFormat="1" ht="23.25" x14ac:dyDescent="0.2">
      <c r="A145" s="220"/>
      <c r="B145" s="220"/>
      <c r="C145" s="220"/>
      <c r="D145" s="335"/>
      <c r="E145" s="221"/>
      <c r="F145" s="461"/>
      <c r="G145" s="231"/>
      <c r="H145" s="231"/>
      <c r="I145" s="227"/>
      <c r="J145" s="231"/>
      <c r="K145" s="227"/>
      <c r="L145" s="231"/>
      <c r="M145" s="227"/>
      <c r="N145" s="231"/>
      <c r="O145" s="227"/>
      <c r="P145" s="231"/>
      <c r="Q145" s="227"/>
      <c r="R145" s="231"/>
      <c r="S145" s="231"/>
      <c r="T145" s="231"/>
      <c r="U145" s="86"/>
      <c r="V145" s="555">
        <f t="shared" si="41"/>
        <v>0</v>
      </c>
      <c r="W145" s="555">
        <f t="shared" si="42"/>
        <v>0</v>
      </c>
    </row>
    <row r="146" spans="1:23" s="447" customFormat="1" ht="23.25" x14ac:dyDescent="0.2">
      <c r="A146" s="885" t="s">
        <v>2947</v>
      </c>
      <c r="B146" s="885"/>
      <c r="C146" s="885"/>
      <c r="D146" s="885"/>
      <c r="E146" s="239">
        <f>SUM(E144:E145)</f>
        <v>56000</v>
      </c>
      <c r="F146" s="239"/>
      <c r="G146" s="239">
        <f t="shared" ref="G146:T146" si="43">SUM(G144:G145)</f>
        <v>8960</v>
      </c>
      <c r="H146" s="239">
        <f t="shared" si="43"/>
        <v>0</v>
      </c>
      <c r="I146" s="239"/>
      <c r="J146" s="239">
        <f t="shared" si="43"/>
        <v>7280</v>
      </c>
      <c r="K146" s="239"/>
      <c r="L146" s="239">
        <f t="shared" si="43"/>
        <v>1680</v>
      </c>
      <c r="M146" s="239"/>
      <c r="N146" s="239">
        <f t="shared" si="43"/>
        <v>0</v>
      </c>
      <c r="O146" s="239"/>
      <c r="P146" s="239">
        <f t="shared" si="43"/>
        <v>0</v>
      </c>
      <c r="Q146" s="239"/>
      <c r="R146" s="239">
        <f t="shared" si="43"/>
        <v>0</v>
      </c>
      <c r="S146" s="239">
        <f t="shared" si="43"/>
        <v>8960</v>
      </c>
      <c r="T146" s="239">
        <f t="shared" si="43"/>
        <v>47040</v>
      </c>
      <c r="U146" s="86"/>
      <c r="V146" s="555">
        <f t="shared" si="41"/>
        <v>8960</v>
      </c>
      <c r="W146" s="555">
        <f t="shared" si="42"/>
        <v>0</v>
      </c>
    </row>
    <row r="147" spans="1:23" s="447" customFormat="1" ht="23.25" x14ac:dyDescent="0.2">
      <c r="A147" s="233" t="s">
        <v>52</v>
      </c>
      <c r="B147" s="233"/>
      <c r="C147" s="217"/>
      <c r="D147" s="333"/>
      <c r="E147" s="239"/>
      <c r="F147" s="459"/>
      <c r="G147" s="231"/>
      <c r="H147" s="231"/>
      <c r="I147" s="227"/>
      <c r="J147" s="231"/>
      <c r="K147" s="227"/>
      <c r="L147" s="231"/>
      <c r="M147" s="227"/>
      <c r="N147" s="231"/>
      <c r="O147" s="227"/>
      <c r="P147" s="231"/>
      <c r="Q147" s="227"/>
      <c r="R147" s="231"/>
      <c r="S147" s="231"/>
      <c r="T147" s="231"/>
      <c r="U147" s="86"/>
      <c r="V147" s="555">
        <f t="shared" si="41"/>
        <v>0</v>
      </c>
      <c r="W147" s="555">
        <f t="shared" si="42"/>
        <v>0</v>
      </c>
    </row>
    <row r="148" spans="1:23" s="447" customFormat="1" ht="63" x14ac:dyDescent="0.2">
      <c r="A148" s="220"/>
      <c r="B148" s="220" t="s">
        <v>2948</v>
      </c>
      <c r="C148" s="220" t="s">
        <v>2949</v>
      </c>
      <c r="D148" s="335" t="s">
        <v>2950</v>
      </c>
      <c r="E148" s="221">
        <v>27500</v>
      </c>
      <c r="F148" s="461">
        <v>0.06</v>
      </c>
      <c r="G148" s="231">
        <v>0</v>
      </c>
      <c r="H148" s="231">
        <f t="shared" ref="H148:H155" si="44">+E148*F148</f>
        <v>1650</v>
      </c>
      <c r="I148" s="227">
        <v>0.04</v>
      </c>
      <c r="J148" s="231">
        <f t="shared" ref="J148:J155" si="45">+E148*I148</f>
        <v>1100</v>
      </c>
      <c r="K148" s="227">
        <v>0.02</v>
      </c>
      <c r="L148" s="231">
        <f t="shared" ref="L148:L155" si="46">+E148*K148</f>
        <v>550</v>
      </c>
      <c r="M148" s="227"/>
      <c r="N148" s="231">
        <f t="shared" ref="N148:N155" si="47">+E148*M148</f>
        <v>0</v>
      </c>
      <c r="O148" s="227"/>
      <c r="P148" s="231">
        <f t="shared" ref="P148:P155" si="48">+E148*O148</f>
        <v>0</v>
      </c>
      <c r="Q148" s="227"/>
      <c r="R148" s="231">
        <f t="shared" ref="R148:R155" si="49">+E148*Q148</f>
        <v>0</v>
      </c>
      <c r="S148" s="231">
        <f t="shared" ref="S148:S155" si="50">+G148+H148</f>
        <v>1650</v>
      </c>
      <c r="T148" s="231">
        <f t="shared" ref="T148:T155" si="51">+E148-S148</f>
        <v>25850</v>
      </c>
      <c r="U148" s="86"/>
      <c r="V148" s="555">
        <f t="shared" si="41"/>
        <v>1650</v>
      </c>
      <c r="W148" s="555">
        <f t="shared" si="42"/>
        <v>0</v>
      </c>
    </row>
    <row r="149" spans="1:23" s="447" customFormat="1" ht="63" x14ac:dyDescent="0.2">
      <c r="A149" s="220"/>
      <c r="B149" s="220" t="s">
        <v>2951</v>
      </c>
      <c r="C149" s="220" t="s">
        <v>2952</v>
      </c>
      <c r="D149" s="335" t="s">
        <v>2953</v>
      </c>
      <c r="E149" s="221">
        <v>19500</v>
      </c>
      <c r="F149" s="461">
        <v>0.06</v>
      </c>
      <c r="G149" s="231">
        <v>0</v>
      </c>
      <c r="H149" s="231">
        <f t="shared" si="44"/>
        <v>1170</v>
      </c>
      <c r="I149" s="227">
        <v>0.04</v>
      </c>
      <c r="J149" s="231">
        <f t="shared" si="45"/>
        <v>780</v>
      </c>
      <c r="K149" s="227">
        <v>0.02</v>
      </c>
      <c r="L149" s="231">
        <f t="shared" si="46"/>
        <v>390</v>
      </c>
      <c r="M149" s="227"/>
      <c r="N149" s="231">
        <f t="shared" si="47"/>
        <v>0</v>
      </c>
      <c r="O149" s="227"/>
      <c r="P149" s="231">
        <f t="shared" si="48"/>
        <v>0</v>
      </c>
      <c r="Q149" s="227"/>
      <c r="R149" s="231">
        <f t="shared" si="49"/>
        <v>0</v>
      </c>
      <c r="S149" s="231">
        <f t="shared" si="50"/>
        <v>1170</v>
      </c>
      <c r="T149" s="231">
        <f t="shared" si="51"/>
        <v>18330</v>
      </c>
      <c r="U149" s="86"/>
      <c r="V149" s="555">
        <f t="shared" si="41"/>
        <v>1170</v>
      </c>
      <c r="W149" s="555">
        <f t="shared" si="42"/>
        <v>0</v>
      </c>
    </row>
    <row r="150" spans="1:23" s="447" customFormat="1" ht="63" x14ac:dyDescent="0.2">
      <c r="A150" s="220"/>
      <c r="B150" s="220" t="s">
        <v>2898</v>
      </c>
      <c r="C150" s="220" t="s">
        <v>2954</v>
      </c>
      <c r="D150" s="335" t="s">
        <v>2955</v>
      </c>
      <c r="E150" s="221">
        <v>73000</v>
      </c>
      <c r="F150" s="461">
        <v>0.06</v>
      </c>
      <c r="G150" s="231">
        <v>0</v>
      </c>
      <c r="H150" s="231">
        <f t="shared" si="44"/>
        <v>4380</v>
      </c>
      <c r="I150" s="227">
        <v>0.04</v>
      </c>
      <c r="J150" s="231">
        <f t="shared" si="45"/>
        <v>2920</v>
      </c>
      <c r="K150" s="227">
        <v>0.02</v>
      </c>
      <c r="L150" s="231">
        <f t="shared" si="46"/>
        <v>1460</v>
      </c>
      <c r="M150" s="227"/>
      <c r="N150" s="231">
        <f t="shared" si="47"/>
        <v>0</v>
      </c>
      <c r="O150" s="227"/>
      <c r="P150" s="231">
        <f t="shared" si="48"/>
        <v>0</v>
      </c>
      <c r="Q150" s="227"/>
      <c r="R150" s="231">
        <f t="shared" si="49"/>
        <v>0</v>
      </c>
      <c r="S150" s="231">
        <f t="shared" si="50"/>
        <v>4380</v>
      </c>
      <c r="T150" s="231">
        <f t="shared" si="51"/>
        <v>68620</v>
      </c>
      <c r="U150" s="86"/>
      <c r="V150" s="555">
        <f t="shared" si="41"/>
        <v>4380</v>
      </c>
      <c r="W150" s="555">
        <f t="shared" si="42"/>
        <v>0</v>
      </c>
    </row>
    <row r="151" spans="1:23" s="447" customFormat="1" ht="63" x14ac:dyDescent="0.2">
      <c r="A151" s="220"/>
      <c r="B151" s="220" t="s">
        <v>2956</v>
      </c>
      <c r="C151" s="220" t="s">
        <v>2957</v>
      </c>
      <c r="D151" s="335" t="s">
        <v>2958</v>
      </c>
      <c r="E151" s="221">
        <v>4500</v>
      </c>
      <c r="F151" s="461">
        <v>0.06</v>
      </c>
      <c r="G151" s="231">
        <v>0</v>
      </c>
      <c r="H151" s="231">
        <f t="shared" si="44"/>
        <v>270</v>
      </c>
      <c r="I151" s="227">
        <v>0.04</v>
      </c>
      <c r="J151" s="231">
        <f t="shared" si="45"/>
        <v>180</v>
      </c>
      <c r="K151" s="227">
        <v>0.02</v>
      </c>
      <c r="L151" s="231">
        <f t="shared" si="46"/>
        <v>90</v>
      </c>
      <c r="M151" s="227"/>
      <c r="N151" s="231">
        <f t="shared" si="47"/>
        <v>0</v>
      </c>
      <c r="O151" s="227"/>
      <c r="P151" s="231">
        <f t="shared" si="48"/>
        <v>0</v>
      </c>
      <c r="Q151" s="227"/>
      <c r="R151" s="231">
        <f t="shared" si="49"/>
        <v>0</v>
      </c>
      <c r="S151" s="231">
        <f t="shared" si="50"/>
        <v>270</v>
      </c>
      <c r="T151" s="231">
        <f t="shared" si="51"/>
        <v>4230</v>
      </c>
      <c r="U151" s="86"/>
      <c r="V151" s="555">
        <f t="shared" si="41"/>
        <v>270</v>
      </c>
      <c r="W151" s="555">
        <f t="shared" si="42"/>
        <v>0</v>
      </c>
    </row>
    <row r="152" spans="1:23" s="447" customFormat="1" ht="63" x14ac:dyDescent="0.2">
      <c r="A152" s="220"/>
      <c r="B152" s="220" t="s">
        <v>2944</v>
      </c>
      <c r="C152" s="220" t="s">
        <v>2959</v>
      </c>
      <c r="D152" s="335" t="s">
        <v>2960</v>
      </c>
      <c r="E152" s="221">
        <v>44500</v>
      </c>
      <c r="F152" s="461">
        <v>0.06</v>
      </c>
      <c r="G152" s="231">
        <v>0</v>
      </c>
      <c r="H152" s="231">
        <f t="shared" si="44"/>
        <v>2670</v>
      </c>
      <c r="I152" s="227">
        <v>0.04</v>
      </c>
      <c r="J152" s="231">
        <f t="shared" si="45"/>
        <v>1780</v>
      </c>
      <c r="K152" s="227">
        <v>0.02</v>
      </c>
      <c r="L152" s="231">
        <f t="shared" si="46"/>
        <v>890</v>
      </c>
      <c r="M152" s="227"/>
      <c r="N152" s="231">
        <f t="shared" si="47"/>
        <v>0</v>
      </c>
      <c r="O152" s="227"/>
      <c r="P152" s="231">
        <f t="shared" si="48"/>
        <v>0</v>
      </c>
      <c r="Q152" s="227"/>
      <c r="R152" s="231">
        <f t="shared" si="49"/>
        <v>0</v>
      </c>
      <c r="S152" s="231">
        <f t="shared" si="50"/>
        <v>2670</v>
      </c>
      <c r="T152" s="231">
        <f t="shared" si="51"/>
        <v>41830</v>
      </c>
      <c r="U152" s="86"/>
      <c r="V152" s="555">
        <f t="shared" si="41"/>
        <v>2670</v>
      </c>
      <c r="W152" s="555">
        <f t="shared" si="42"/>
        <v>0</v>
      </c>
    </row>
    <row r="153" spans="1:23" s="447" customFormat="1" ht="63" x14ac:dyDescent="0.2">
      <c r="A153" s="220"/>
      <c r="B153" s="220" t="s">
        <v>2904</v>
      </c>
      <c r="C153" s="220" t="s">
        <v>2961</v>
      </c>
      <c r="D153" s="335" t="s">
        <v>2962</v>
      </c>
      <c r="E153" s="221">
        <v>93500</v>
      </c>
      <c r="F153" s="461">
        <v>0.06</v>
      </c>
      <c r="G153" s="231">
        <v>0</v>
      </c>
      <c r="H153" s="231">
        <f t="shared" si="44"/>
        <v>5610</v>
      </c>
      <c r="I153" s="227">
        <v>0.04</v>
      </c>
      <c r="J153" s="231">
        <f t="shared" si="45"/>
        <v>3740</v>
      </c>
      <c r="K153" s="227">
        <v>0.02</v>
      </c>
      <c r="L153" s="231">
        <f t="shared" si="46"/>
        <v>1870</v>
      </c>
      <c r="M153" s="227"/>
      <c r="N153" s="231">
        <f t="shared" si="47"/>
        <v>0</v>
      </c>
      <c r="O153" s="227"/>
      <c r="P153" s="231">
        <f t="shared" si="48"/>
        <v>0</v>
      </c>
      <c r="Q153" s="227"/>
      <c r="R153" s="231">
        <f t="shared" si="49"/>
        <v>0</v>
      </c>
      <c r="S153" s="231">
        <f t="shared" si="50"/>
        <v>5610</v>
      </c>
      <c r="T153" s="231">
        <f t="shared" si="51"/>
        <v>87890</v>
      </c>
      <c r="U153" s="86"/>
      <c r="V153" s="555">
        <f t="shared" si="41"/>
        <v>5610</v>
      </c>
      <c r="W153" s="555">
        <f t="shared" si="42"/>
        <v>0</v>
      </c>
    </row>
    <row r="154" spans="1:23" s="447" customFormat="1" ht="84" x14ac:dyDescent="0.2">
      <c r="A154" s="220"/>
      <c r="B154" s="220" t="s">
        <v>2963</v>
      </c>
      <c r="C154" s="220" t="s">
        <v>2964</v>
      </c>
      <c r="D154" s="335" t="s">
        <v>2965</v>
      </c>
      <c r="E154" s="221">
        <v>82500</v>
      </c>
      <c r="F154" s="461">
        <v>0.06</v>
      </c>
      <c r="G154" s="231">
        <v>0</v>
      </c>
      <c r="H154" s="231">
        <f t="shared" si="44"/>
        <v>4950</v>
      </c>
      <c r="I154" s="227">
        <v>0.04</v>
      </c>
      <c r="J154" s="231">
        <f t="shared" si="45"/>
        <v>3300</v>
      </c>
      <c r="K154" s="227">
        <v>0.02</v>
      </c>
      <c r="L154" s="231">
        <f t="shared" si="46"/>
        <v>1650</v>
      </c>
      <c r="M154" s="227"/>
      <c r="N154" s="231">
        <f t="shared" si="47"/>
        <v>0</v>
      </c>
      <c r="O154" s="227"/>
      <c r="P154" s="231">
        <f t="shared" si="48"/>
        <v>0</v>
      </c>
      <c r="Q154" s="227"/>
      <c r="R154" s="231">
        <f t="shared" si="49"/>
        <v>0</v>
      </c>
      <c r="S154" s="231">
        <f t="shared" si="50"/>
        <v>4950</v>
      </c>
      <c r="T154" s="231">
        <f t="shared" si="51"/>
        <v>77550</v>
      </c>
      <c r="U154" s="86"/>
      <c r="V154" s="555">
        <f t="shared" si="41"/>
        <v>4950</v>
      </c>
      <c r="W154" s="555">
        <f t="shared" si="42"/>
        <v>0</v>
      </c>
    </row>
    <row r="155" spans="1:23" s="447" customFormat="1" ht="63" x14ac:dyDescent="0.2">
      <c r="A155" s="220"/>
      <c r="B155" s="220" t="s">
        <v>2853</v>
      </c>
      <c r="C155" s="220" t="s">
        <v>2966</v>
      </c>
      <c r="D155" s="335" t="s">
        <v>2967</v>
      </c>
      <c r="E155" s="221">
        <v>96500</v>
      </c>
      <c r="F155" s="461">
        <v>0.06</v>
      </c>
      <c r="G155" s="231">
        <v>0</v>
      </c>
      <c r="H155" s="231">
        <f t="shared" si="44"/>
        <v>5790</v>
      </c>
      <c r="I155" s="227">
        <v>0.04</v>
      </c>
      <c r="J155" s="231">
        <f t="shared" si="45"/>
        <v>3860</v>
      </c>
      <c r="K155" s="227">
        <v>0.02</v>
      </c>
      <c r="L155" s="231">
        <f t="shared" si="46"/>
        <v>1930</v>
      </c>
      <c r="M155" s="227"/>
      <c r="N155" s="231">
        <f t="shared" si="47"/>
        <v>0</v>
      </c>
      <c r="O155" s="227"/>
      <c r="P155" s="231">
        <f t="shared" si="48"/>
        <v>0</v>
      </c>
      <c r="Q155" s="227"/>
      <c r="R155" s="231">
        <f t="shared" si="49"/>
        <v>0</v>
      </c>
      <c r="S155" s="231">
        <f t="shared" si="50"/>
        <v>5790</v>
      </c>
      <c r="T155" s="231">
        <f t="shared" si="51"/>
        <v>90710</v>
      </c>
      <c r="U155" s="86"/>
      <c r="V155" s="555">
        <f t="shared" si="41"/>
        <v>5790</v>
      </c>
      <c r="W155" s="555">
        <f t="shared" si="42"/>
        <v>0</v>
      </c>
    </row>
    <row r="156" spans="1:23" s="447" customFormat="1" ht="23.25" x14ac:dyDescent="0.45">
      <c r="A156" s="338"/>
      <c r="B156" s="220"/>
      <c r="C156" s="220"/>
      <c r="D156" s="335"/>
      <c r="E156" s="221"/>
      <c r="F156" s="461"/>
      <c r="G156" s="231"/>
      <c r="H156" s="231"/>
      <c r="I156" s="227"/>
      <c r="J156" s="231"/>
      <c r="K156" s="227"/>
      <c r="L156" s="231"/>
      <c r="M156" s="227"/>
      <c r="N156" s="231"/>
      <c r="O156" s="227"/>
      <c r="P156" s="231"/>
      <c r="Q156" s="227"/>
      <c r="R156" s="231"/>
      <c r="S156" s="231"/>
      <c r="T156" s="231"/>
      <c r="U156" s="86"/>
      <c r="V156" s="555">
        <f t="shared" si="41"/>
        <v>0</v>
      </c>
      <c r="W156" s="555">
        <f t="shared" si="42"/>
        <v>0</v>
      </c>
    </row>
    <row r="157" spans="1:23" s="447" customFormat="1" ht="23.25" x14ac:dyDescent="0.2">
      <c r="A157" s="885" t="s">
        <v>1900</v>
      </c>
      <c r="B157" s="885"/>
      <c r="C157" s="885"/>
      <c r="D157" s="885"/>
      <c r="E157" s="242">
        <f>SUM(E148:E156)</f>
        <v>441500</v>
      </c>
      <c r="F157" s="242"/>
      <c r="G157" s="242">
        <f t="shared" ref="G157:T157" si="52">SUM(G148:G156)</f>
        <v>0</v>
      </c>
      <c r="H157" s="242">
        <f t="shared" si="52"/>
        <v>26490</v>
      </c>
      <c r="I157" s="242"/>
      <c r="J157" s="242">
        <f t="shared" si="52"/>
        <v>17660</v>
      </c>
      <c r="K157" s="242"/>
      <c r="L157" s="242">
        <f t="shared" si="52"/>
        <v>8830</v>
      </c>
      <c r="M157" s="242"/>
      <c r="N157" s="242">
        <f t="shared" si="52"/>
        <v>0</v>
      </c>
      <c r="O157" s="242"/>
      <c r="P157" s="242">
        <f t="shared" si="52"/>
        <v>0</v>
      </c>
      <c r="Q157" s="242"/>
      <c r="R157" s="242">
        <f t="shared" si="52"/>
        <v>0</v>
      </c>
      <c r="S157" s="242">
        <f t="shared" si="52"/>
        <v>26490</v>
      </c>
      <c r="T157" s="242">
        <f t="shared" si="52"/>
        <v>415010</v>
      </c>
      <c r="U157" s="86"/>
      <c r="V157" s="555">
        <f t="shared" si="41"/>
        <v>26490</v>
      </c>
      <c r="W157" s="555">
        <f t="shared" si="42"/>
        <v>0</v>
      </c>
    </row>
    <row r="158" spans="1:23" s="447" customFormat="1" ht="23.25" x14ac:dyDescent="0.2">
      <c r="A158" s="240" t="s">
        <v>452</v>
      </c>
      <c r="B158" s="240"/>
      <c r="C158" s="238"/>
      <c r="D158" s="346"/>
      <c r="E158" s="242"/>
      <c r="F158" s="479"/>
      <c r="G158" s="231"/>
      <c r="H158" s="231"/>
      <c r="I158" s="227"/>
      <c r="J158" s="231"/>
      <c r="K158" s="227"/>
      <c r="L158" s="231"/>
      <c r="M158" s="227"/>
      <c r="N158" s="231"/>
      <c r="O158" s="227"/>
      <c r="P158" s="231"/>
      <c r="Q158" s="227"/>
      <c r="R158" s="231"/>
      <c r="S158" s="231"/>
      <c r="T158" s="231"/>
      <c r="U158" s="86"/>
      <c r="V158" s="555">
        <f t="shared" si="41"/>
        <v>0</v>
      </c>
      <c r="W158" s="555">
        <f t="shared" si="42"/>
        <v>0</v>
      </c>
    </row>
    <row r="159" spans="1:23" s="447" customFormat="1" ht="23.25" x14ac:dyDescent="0.2">
      <c r="A159" s="220"/>
      <c r="B159" s="220"/>
      <c r="C159" s="220"/>
      <c r="D159" s="335"/>
      <c r="E159" s="221"/>
      <c r="F159" s="461"/>
      <c r="G159" s="231"/>
      <c r="H159" s="231"/>
      <c r="I159" s="227"/>
      <c r="J159" s="231"/>
      <c r="K159" s="227"/>
      <c r="L159" s="231"/>
      <c r="M159" s="227"/>
      <c r="N159" s="231"/>
      <c r="O159" s="227"/>
      <c r="P159" s="231"/>
      <c r="Q159" s="227"/>
      <c r="R159" s="231"/>
      <c r="S159" s="231"/>
      <c r="T159" s="231"/>
      <c r="U159" s="86"/>
      <c r="V159" s="555">
        <f t="shared" si="41"/>
        <v>0</v>
      </c>
      <c r="W159" s="555">
        <f t="shared" si="42"/>
        <v>0</v>
      </c>
    </row>
    <row r="160" spans="1:23" s="447" customFormat="1" ht="23.25" x14ac:dyDescent="0.2">
      <c r="A160" s="220"/>
      <c r="B160" s="220"/>
      <c r="C160" s="220"/>
      <c r="D160" s="335"/>
      <c r="E160" s="226"/>
      <c r="F160" s="460"/>
      <c r="G160" s="231"/>
      <c r="H160" s="231"/>
      <c r="I160" s="227"/>
      <c r="J160" s="231"/>
      <c r="K160" s="227"/>
      <c r="L160" s="231"/>
      <c r="M160" s="227"/>
      <c r="N160" s="231"/>
      <c r="O160" s="227"/>
      <c r="P160" s="231"/>
      <c r="Q160" s="227"/>
      <c r="R160" s="231"/>
      <c r="S160" s="231"/>
      <c r="T160" s="231"/>
      <c r="U160" s="86"/>
      <c r="V160" s="555">
        <f t="shared" si="41"/>
        <v>0</v>
      </c>
      <c r="W160" s="555">
        <f t="shared" si="42"/>
        <v>0</v>
      </c>
    </row>
    <row r="161" spans="1:24" s="447" customFormat="1" ht="23.25" x14ac:dyDescent="0.2">
      <c r="A161" s="885" t="s">
        <v>1889</v>
      </c>
      <c r="B161" s="885"/>
      <c r="C161" s="885"/>
      <c r="D161" s="885"/>
      <c r="E161" s="239">
        <f>SUM(E159:E160)</f>
        <v>0</v>
      </c>
      <c r="F161" s="239"/>
      <c r="G161" s="239">
        <f t="shared" ref="G161:T161" si="53">SUM(G159:G160)</f>
        <v>0</v>
      </c>
      <c r="H161" s="239">
        <f t="shared" si="53"/>
        <v>0</v>
      </c>
      <c r="I161" s="239"/>
      <c r="J161" s="239">
        <f t="shared" si="53"/>
        <v>0</v>
      </c>
      <c r="K161" s="239"/>
      <c r="L161" s="239">
        <f t="shared" si="53"/>
        <v>0</v>
      </c>
      <c r="M161" s="239"/>
      <c r="N161" s="239">
        <f t="shared" si="53"/>
        <v>0</v>
      </c>
      <c r="O161" s="239"/>
      <c r="P161" s="239">
        <f t="shared" si="53"/>
        <v>0</v>
      </c>
      <c r="Q161" s="239"/>
      <c r="R161" s="239">
        <f t="shared" si="53"/>
        <v>0</v>
      </c>
      <c r="S161" s="239">
        <f t="shared" si="53"/>
        <v>0</v>
      </c>
      <c r="T161" s="239">
        <f t="shared" si="53"/>
        <v>0</v>
      </c>
      <c r="U161" s="86"/>
      <c r="V161" s="555">
        <f t="shared" si="41"/>
        <v>0</v>
      </c>
      <c r="W161" s="555">
        <f t="shared" si="42"/>
        <v>0</v>
      </c>
    </row>
    <row r="162" spans="1:24" s="447" customFormat="1" ht="23.25" x14ac:dyDescent="0.2">
      <c r="A162" s="233" t="s">
        <v>54</v>
      </c>
      <c r="B162" s="233"/>
      <c r="C162" s="217"/>
      <c r="D162" s="333"/>
      <c r="E162" s="239"/>
      <c r="F162" s="459"/>
      <c r="G162" s="231"/>
      <c r="H162" s="231"/>
      <c r="I162" s="227"/>
      <c r="J162" s="231"/>
      <c r="K162" s="227"/>
      <c r="L162" s="231"/>
      <c r="M162" s="227"/>
      <c r="N162" s="231"/>
      <c r="O162" s="227"/>
      <c r="P162" s="231"/>
      <c r="Q162" s="227"/>
      <c r="R162" s="231"/>
      <c r="S162" s="231"/>
      <c r="T162" s="231"/>
      <c r="U162" s="86"/>
      <c r="V162" s="555">
        <f t="shared" si="41"/>
        <v>0</v>
      </c>
      <c r="W162" s="555">
        <f t="shared" si="42"/>
        <v>0</v>
      </c>
    </row>
    <row r="163" spans="1:24" s="447" customFormat="1" ht="84" x14ac:dyDescent="0.2">
      <c r="A163" s="220"/>
      <c r="B163" s="220" t="s">
        <v>2968</v>
      </c>
      <c r="C163" s="220" t="s">
        <v>2969</v>
      </c>
      <c r="D163" s="335" t="s">
        <v>2970</v>
      </c>
      <c r="E163" s="221">
        <v>57000</v>
      </c>
      <c r="F163" s="461">
        <v>0.06</v>
      </c>
      <c r="G163" s="231">
        <v>0</v>
      </c>
      <c r="H163" s="231">
        <f>+E163*F163</f>
        <v>3420</v>
      </c>
      <c r="I163" s="227">
        <v>0.04</v>
      </c>
      <c r="J163" s="231">
        <f>+E163*I163</f>
        <v>2280</v>
      </c>
      <c r="K163" s="227">
        <v>0.02</v>
      </c>
      <c r="L163" s="231">
        <f>+E163*K163</f>
        <v>1140</v>
      </c>
      <c r="M163" s="227"/>
      <c r="N163" s="231">
        <f>+E163*M163</f>
        <v>0</v>
      </c>
      <c r="O163" s="227"/>
      <c r="P163" s="231">
        <f>+E163*O163</f>
        <v>0</v>
      </c>
      <c r="Q163" s="227"/>
      <c r="R163" s="231">
        <f>+E163*Q163</f>
        <v>0</v>
      </c>
      <c r="S163" s="231">
        <f>+G163+H163</f>
        <v>3420</v>
      </c>
      <c r="T163" s="231">
        <f>+E163-S163</f>
        <v>53580</v>
      </c>
      <c r="U163" s="86"/>
      <c r="V163" s="555">
        <f t="shared" si="41"/>
        <v>3420</v>
      </c>
      <c r="W163" s="555">
        <f t="shared" si="42"/>
        <v>0</v>
      </c>
    </row>
    <row r="164" spans="1:24" s="447" customFormat="1" ht="63" x14ac:dyDescent="0.2">
      <c r="A164" s="220"/>
      <c r="B164" s="220" t="s">
        <v>2971</v>
      </c>
      <c r="C164" s="220" t="s">
        <v>2972</v>
      </c>
      <c r="D164" s="335" t="s">
        <v>2973</v>
      </c>
      <c r="E164" s="221">
        <v>66180</v>
      </c>
      <c r="F164" s="461">
        <v>0.06</v>
      </c>
      <c r="G164" s="231">
        <v>0</v>
      </c>
      <c r="H164" s="231">
        <f>+E164*F164</f>
        <v>3970.7999999999997</v>
      </c>
      <c r="I164" s="227">
        <v>0.04</v>
      </c>
      <c r="J164" s="231">
        <f>+E164*I164</f>
        <v>2647.2000000000003</v>
      </c>
      <c r="K164" s="227">
        <v>0.02</v>
      </c>
      <c r="L164" s="231">
        <f>+E164*K164</f>
        <v>1323.6000000000001</v>
      </c>
      <c r="M164" s="227"/>
      <c r="N164" s="231">
        <f>+E164*M164</f>
        <v>0</v>
      </c>
      <c r="O164" s="227"/>
      <c r="P164" s="231">
        <f>+E164*O164</f>
        <v>0</v>
      </c>
      <c r="Q164" s="227"/>
      <c r="R164" s="231">
        <f>+E164*Q164</f>
        <v>0</v>
      </c>
      <c r="S164" s="231">
        <f>+G164+H164</f>
        <v>3970.7999999999997</v>
      </c>
      <c r="T164" s="231">
        <f>+E164-S164</f>
        <v>62209.2</v>
      </c>
      <c r="U164" s="86"/>
      <c r="V164" s="555">
        <f t="shared" si="41"/>
        <v>3970.8</v>
      </c>
      <c r="W164" s="555">
        <f t="shared" si="42"/>
        <v>-4.5474735088646412E-13</v>
      </c>
    </row>
    <row r="165" spans="1:24" s="447" customFormat="1" ht="105" x14ac:dyDescent="0.2">
      <c r="A165" s="220"/>
      <c r="B165" s="220" t="s">
        <v>2974</v>
      </c>
      <c r="C165" s="220" t="s">
        <v>2975</v>
      </c>
      <c r="D165" s="335" t="s">
        <v>2976</v>
      </c>
      <c r="E165" s="221">
        <v>48000</v>
      </c>
      <c r="F165" s="461">
        <v>0.06</v>
      </c>
      <c r="G165" s="231">
        <v>0</v>
      </c>
      <c r="H165" s="231">
        <f>+E165*F165</f>
        <v>2880</v>
      </c>
      <c r="I165" s="227">
        <v>0.04</v>
      </c>
      <c r="J165" s="231">
        <f>+E165*I165</f>
        <v>1920</v>
      </c>
      <c r="K165" s="227">
        <v>0.02</v>
      </c>
      <c r="L165" s="231">
        <f>+E165*K165</f>
        <v>960</v>
      </c>
      <c r="M165" s="227"/>
      <c r="N165" s="231">
        <f>+E165*M165</f>
        <v>0</v>
      </c>
      <c r="O165" s="227"/>
      <c r="P165" s="231">
        <f>+E165*O165</f>
        <v>0</v>
      </c>
      <c r="Q165" s="227"/>
      <c r="R165" s="231">
        <f>+E165*Q165</f>
        <v>0</v>
      </c>
      <c r="S165" s="231">
        <f>+G165+H165</f>
        <v>2880</v>
      </c>
      <c r="T165" s="231">
        <f>+E165-S165</f>
        <v>45120</v>
      </c>
      <c r="U165" s="86"/>
      <c r="V165" s="555">
        <f t="shared" si="41"/>
        <v>2880</v>
      </c>
      <c r="W165" s="555">
        <f t="shared" si="42"/>
        <v>0</v>
      </c>
    </row>
    <row r="166" spans="1:24" s="447" customFormat="1" ht="84" x14ac:dyDescent="0.2">
      <c r="A166" s="220"/>
      <c r="B166" s="220" t="s">
        <v>2977</v>
      </c>
      <c r="C166" s="220" t="s">
        <v>2978</v>
      </c>
      <c r="D166" s="335" t="s">
        <v>2979</v>
      </c>
      <c r="E166" s="221">
        <v>154420</v>
      </c>
      <c r="F166" s="461">
        <v>0.06</v>
      </c>
      <c r="G166" s="231">
        <v>0</v>
      </c>
      <c r="H166" s="231">
        <f>+E166*F166</f>
        <v>9265.1999999999989</v>
      </c>
      <c r="I166" s="227">
        <v>0.04</v>
      </c>
      <c r="J166" s="231">
        <f>+E166*I166</f>
        <v>6176.8</v>
      </c>
      <c r="K166" s="227">
        <v>0.02</v>
      </c>
      <c r="L166" s="231">
        <f>+E166*K166</f>
        <v>3088.4</v>
      </c>
      <c r="M166" s="227"/>
      <c r="N166" s="231">
        <f>+E166*M166</f>
        <v>0</v>
      </c>
      <c r="O166" s="227"/>
      <c r="P166" s="231">
        <f>+E166*O166</f>
        <v>0</v>
      </c>
      <c r="Q166" s="227"/>
      <c r="R166" s="231">
        <f>+E166*Q166</f>
        <v>0</v>
      </c>
      <c r="S166" s="231">
        <f>+G166+H166</f>
        <v>9265.1999999999989</v>
      </c>
      <c r="T166" s="231">
        <f>+E166-S166</f>
        <v>145154.79999999999</v>
      </c>
      <c r="U166" s="86"/>
      <c r="V166" s="555">
        <f t="shared" si="41"/>
        <v>9265.2000000000007</v>
      </c>
      <c r="W166" s="555">
        <f t="shared" si="42"/>
        <v>-1.8189894035458565E-12</v>
      </c>
    </row>
    <row r="167" spans="1:24" s="473" customFormat="1" ht="84" x14ac:dyDescent="0.2">
      <c r="A167" s="464"/>
      <c r="B167" s="465">
        <v>242430</v>
      </c>
      <c r="C167" s="464" t="s">
        <v>3453</v>
      </c>
      <c r="D167" s="466" t="s">
        <v>3454</v>
      </c>
      <c r="E167" s="467">
        <v>65000</v>
      </c>
      <c r="F167" s="480">
        <v>0.06</v>
      </c>
      <c r="G167" s="467">
        <v>0</v>
      </c>
      <c r="H167" s="467">
        <f>+E167*F167</f>
        <v>3900</v>
      </c>
      <c r="I167" s="469"/>
      <c r="J167" s="467">
        <v>0</v>
      </c>
      <c r="K167" s="469"/>
      <c r="L167" s="467">
        <v>0</v>
      </c>
      <c r="M167" s="470">
        <v>2.5000000000000001E-2</v>
      </c>
      <c r="N167" s="467">
        <f>+E167*M167</f>
        <v>1625</v>
      </c>
      <c r="O167" s="469">
        <v>0.02</v>
      </c>
      <c r="P167" s="467">
        <f>+E167*O167</f>
        <v>1300</v>
      </c>
      <c r="Q167" s="470">
        <v>1.4999999999999999E-2</v>
      </c>
      <c r="R167" s="467">
        <f>+E167*Q167</f>
        <v>975</v>
      </c>
      <c r="S167" s="467">
        <f>+G167+H167</f>
        <v>3900</v>
      </c>
      <c r="T167" s="467">
        <f>+E167-S167</f>
        <v>61100</v>
      </c>
      <c r="U167" s="471"/>
      <c r="V167" s="555">
        <f t="shared" si="41"/>
        <v>3900</v>
      </c>
      <c r="W167" s="555">
        <f t="shared" si="42"/>
        <v>0</v>
      </c>
      <c r="X167" s="472" t="s">
        <v>3529</v>
      </c>
    </row>
    <row r="168" spans="1:24" s="447" customFormat="1" ht="23.25" x14ac:dyDescent="0.2">
      <c r="A168" s="220"/>
      <c r="B168" s="220"/>
      <c r="C168" s="220"/>
      <c r="D168" s="335"/>
      <c r="E168" s="221"/>
      <c r="F168" s="461"/>
      <c r="G168" s="231"/>
      <c r="H168" s="231"/>
      <c r="I168" s="227"/>
      <c r="J168" s="231"/>
      <c r="K168" s="227"/>
      <c r="L168" s="231"/>
      <c r="M168" s="227"/>
      <c r="N168" s="231"/>
      <c r="O168" s="227"/>
      <c r="P168" s="231"/>
      <c r="Q168" s="227"/>
      <c r="R168" s="231"/>
      <c r="S168" s="231"/>
      <c r="T168" s="231"/>
      <c r="U168" s="86"/>
      <c r="V168" s="555">
        <f t="shared" si="41"/>
        <v>0</v>
      </c>
      <c r="W168" s="555">
        <f t="shared" si="42"/>
        <v>0</v>
      </c>
    </row>
    <row r="169" spans="1:24" s="447" customFormat="1" ht="23.25" x14ac:dyDescent="0.2">
      <c r="A169" s="885" t="s">
        <v>1939</v>
      </c>
      <c r="B169" s="885"/>
      <c r="C169" s="885"/>
      <c r="D169" s="885"/>
      <c r="E169" s="242">
        <f>SUM(E163:E168)</f>
        <v>390600</v>
      </c>
      <c r="F169" s="242"/>
      <c r="G169" s="242">
        <f>SUM(G163:G168)</f>
        <v>0</v>
      </c>
      <c r="H169" s="242">
        <f>SUM(H163:H168)</f>
        <v>23436</v>
      </c>
      <c r="I169" s="242"/>
      <c r="J169" s="242">
        <f>SUM(J163:J168)</f>
        <v>13024</v>
      </c>
      <c r="K169" s="242"/>
      <c r="L169" s="242">
        <f>SUM(L163:L168)</f>
        <v>6512</v>
      </c>
      <c r="M169" s="242"/>
      <c r="N169" s="242">
        <f>SUM(N163:N168)</f>
        <v>1625</v>
      </c>
      <c r="O169" s="242"/>
      <c r="P169" s="242">
        <f>SUM(P163:P168)</f>
        <v>1300</v>
      </c>
      <c r="Q169" s="242"/>
      <c r="R169" s="242">
        <f>SUM(R163:R168)</f>
        <v>975</v>
      </c>
      <c r="S169" s="242">
        <f>SUM(S163:S168)</f>
        <v>23436</v>
      </c>
      <c r="T169" s="242">
        <f>SUM(T163:T168)</f>
        <v>367164</v>
      </c>
      <c r="U169" s="86"/>
      <c r="V169" s="555">
        <f t="shared" si="41"/>
        <v>23436</v>
      </c>
      <c r="W169" s="555">
        <f t="shared" si="42"/>
        <v>0</v>
      </c>
    </row>
    <row r="170" spans="1:24" s="447" customFormat="1" ht="23.25" x14ac:dyDescent="0.2">
      <c r="A170" s="233" t="s">
        <v>69</v>
      </c>
      <c r="B170" s="233"/>
      <c r="C170" s="217"/>
      <c r="D170" s="333"/>
      <c r="E170" s="239"/>
      <c r="F170" s="459"/>
      <c r="G170" s="231"/>
      <c r="H170" s="231"/>
      <c r="I170" s="227"/>
      <c r="J170" s="231"/>
      <c r="K170" s="227"/>
      <c r="L170" s="231"/>
      <c r="M170" s="227"/>
      <c r="N170" s="231"/>
      <c r="O170" s="227"/>
      <c r="P170" s="231"/>
      <c r="Q170" s="227"/>
      <c r="R170" s="231"/>
      <c r="S170" s="231"/>
      <c r="T170" s="231"/>
      <c r="U170" s="86"/>
      <c r="V170" s="555">
        <f t="shared" si="41"/>
        <v>0</v>
      </c>
      <c r="W170" s="555">
        <f t="shared" si="42"/>
        <v>0</v>
      </c>
    </row>
    <row r="171" spans="1:24" s="447" customFormat="1" ht="84" x14ac:dyDescent="0.2">
      <c r="A171" s="220"/>
      <c r="B171" s="220" t="s">
        <v>2980</v>
      </c>
      <c r="C171" s="220" t="s">
        <v>2981</v>
      </c>
      <c r="D171" s="335" t="s">
        <v>2982</v>
      </c>
      <c r="E171" s="221">
        <v>18000</v>
      </c>
      <c r="F171" s="461">
        <v>0.16</v>
      </c>
      <c r="G171" s="231">
        <f>+E171*F171</f>
        <v>2880</v>
      </c>
      <c r="H171" s="231">
        <v>0</v>
      </c>
      <c r="I171" s="227">
        <v>0.13</v>
      </c>
      <c r="J171" s="231">
        <f>+E171*I171</f>
        <v>2340</v>
      </c>
      <c r="K171" s="227">
        <v>0.03</v>
      </c>
      <c r="L171" s="231">
        <f>+E171*K171</f>
        <v>540</v>
      </c>
      <c r="M171" s="227"/>
      <c r="N171" s="231">
        <f>+E171*M171</f>
        <v>0</v>
      </c>
      <c r="O171" s="227"/>
      <c r="P171" s="231">
        <f>+E171*O171</f>
        <v>0</v>
      </c>
      <c r="Q171" s="227"/>
      <c r="R171" s="231">
        <f>+E171*Q171</f>
        <v>0</v>
      </c>
      <c r="S171" s="231">
        <f>+G171+H171</f>
        <v>2880</v>
      </c>
      <c r="T171" s="231">
        <f>+E171-S171</f>
        <v>15120</v>
      </c>
      <c r="U171" s="86"/>
      <c r="V171" s="555">
        <f t="shared" si="41"/>
        <v>2880</v>
      </c>
      <c r="W171" s="555">
        <f t="shared" si="42"/>
        <v>0</v>
      </c>
    </row>
    <row r="172" spans="1:24" s="447" customFormat="1" ht="84" x14ac:dyDescent="0.2">
      <c r="A172" s="220"/>
      <c r="B172" s="220" t="s">
        <v>3357</v>
      </c>
      <c r="C172" s="220" t="s">
        <v>3358</v>
      </c>
      <c r="D172" s="335" t="s">
        <v>3359</v>
      </c>
      <c r="E172" s="230">
        <v>12200</v>
      </c>
      <c r="F172" s="461">
        <v>0.16</v>
      </c>
      <c r="G172" s="231">
        <f>+E172*F172</f>
        <v>1952</v>
      </c>
      <c r="H172" s="231">
        <v>0</v>
      </c>
      <c r="I172" s="227"/>
      <c r="J172" s="231">
        <v>0</v>
      </c>
      <c r="K172" s="227"/>
      <c r="L172" s="231">
        <v>0</v>
      </c>
      <c r="M172" s="227">
        <v>0.08</v>
      </c>
      <c r="N172" s="231">
        <f>+E172*M172</f>
        <v>976</v>
      </c>
      <c r="O172" s="227">
        <v>0.05</v>
      </c>
      <c r="P172" s="231">
        <f>+E172*O172</f>
        <v>610</v>
      </c>
      <c r="Q172" s="227">
        <v>0.03</v>
      </c>
      <c r="R172" s="231">
        <f>+E172*Q172</f>
        <v>366</v>
      </c>
      <c r="S172" s="231">
        <f>+G172+H172</f>
        <v>1952</v>
      </c>
      <c r="T172" s="231">
        <f>+E172-S172</f>
        <v>10248</v>
      </c>
      <c r="U172" s="86"/>
      <c r="V172" s="555">
        <f t="shared" si="41"/>
        <v>1952</v>
      </c>
      <c r="W172" s="555">
        <f t="shared" si="42"/>
        <v>0</v>
      </c>
    </row>
    <row r="173" spans="1:24" s="463" customFormat="1" ht="63" x14ac:dyDescent="0.2">
      <c r="A173" s="225"/>
      <c r="B173" s="225" t="s">
        <v>3442</v>
      </c>
      <c r="C173" s="225" t="s">
        <v>3455</v>
      </c>
      <c r="D173" s="336" t="s">
        <v>3456</v>
      </c>
      <c r="E173" s="231">
        <v>17700</v>
      </c>
      <c r="F173" s="461">
        <v>0.16</v>
      </c>
      <c r="G173" s="231">
        <f>+E173*F173</f>
        <v>2832</v>
      </c>
      <c r="H173" s="231">
        <v>0</v>
      </c>
      <c r="I173" s="227"/>
      <c r="J173" s="231">
        <v>0</v>
      </c>
      <c r="K173" s="227"/>
      <c r="L173" s="231">
        <v>0</v>
      </c>
      <c r="M173" s="227">
        <v>0.08</v>
      </c>
      <c r="N173" s="231">
        <f>+E173*M173</f>
        <v>1416</v>
      </c>
      <c r="O173" s="227">
        <v>0.05</v>
      </c>
      <c r="P173" s="231">
        <f>+E173*O173</f>
        <v>885</v>
      </c>
      <c r="Q173" s="227">
        <v>0.03</v>
      </c>
      <c r="R173" s="231">
        <f>+E173*Q173</f>
        <v>531</v>
      </c>
      <c r="S173" s="231">
        <f>+G173+H173</f>
        <v>2832</v>
      </c>
      <c r="T173" s="231">
        <f>+E173-S173</f>
        <v>14868</v>
      </c>
      <c r="U173" s="418"/>
      <c r="V173" s="555">
        <f t="shared" si="41"/>
        <v>2832</v>
      </c>
      <c r="W173" s="555">
        <f t="shared" si="42"/>
        <v>0</v>
      </c>
    </row>
    <row r="174" spans="1:24" s="447" customFormat="1" ht="23.25" x14ac:dyDescent="0.2">
      <c r="A174" s="220"/>
      <c r="B174" s="220"/>
      <c r="C174" s="220"/>
      <c r="D174" s="335"/>
      <c r="E174" s="221"/>
      <c r="F174" s="461"/>
      <c r="G174" s="231">
        <f>+E174*F174</f>
        <v>0</v>
      </c>
      <c r="H174" s="231">
        <f>+E174*F174</f>
        <v>0</v>
      </c>
      <c r="I174" s="227"/>
      <c r="J174" s="231">
        <f>+E174*I174</f>
        <v>0</v>
      </c>
      <c r="K174" s="227"/>
      <c r="L174" s="231">
        <f>+E174*K174</f>
        <v>0</v>
      </c>
      <c r="M174" s="227"/>
      <c r="N174" s="231">
        <f>+E174*M174</f>
        <v>0</v>
      </c>
      <c r="O174" s="227"/>
      <c r="P174" s="231">
        <f>+E174*O174</f>
        <v>0</v>
      </c>
      <c r="Q174" s="227"/>
      <c r="R174" s="231">
        <f>+E174*Q174</f>
        <v>0</v>
      </c>
      <c r="S174" s="231">
        <f>+G174+H174</f>
        <v>0</v>
      </c>
      <c r="T174" s="231">
        <f>+E174-S174</f>
        <v>0</v>
      </c>
      <c r="U174" s="86"/>
      <c r="V174" s="555">
        <f t="shared" si="41"/>
        <v>0</v>
      </c>
      <c r="W174" s="555">
        <f t="shared" si="42"/>
        <v>0</v>
      </c>
    </row>
    <row r="175" spans="1:24" s="447" customFormat="1" ht="23.25" x14ac:dyDescent="0.2">
      <c r="A175" s="885" t="s">
        <v>1916</v>
      </c>
      <c r="B175" s="885"/>
      <c r="C175" s="885"/>
      <c r="D175" s="885"/>
      <c r="E175" s="242">
        <f>SUM(E171:E174)</f>
        <v>47900</v>
      </c>
      <c r="F175" s="242"/>
      <c r="G175" s="242">
        <f>SUM(G171:G174)</f>
        <v>7664</v>
      </c>
      <c r="H175" s="242">
        <f>SUM(H171:H174)</f>
        <v>0</v>
      </c>
      <c r="I175" s="242"/>
      <c r="J175" s="242">
        <f>SUM(J171:J174)</f>
        <v>2340</v>
      </c>
      <c r="K175" s="242"/>
      <c r="L175" s="242">
        <f>SUM(L171:L174)</f>
        <v>540</v>
      </c>
      <c r="M175" s="242"/>
      <c r="N175" s="242">
        <f>SUM(N171:N174)</f>
        <v>2392</v>
      </c>
      <c r="O175" s="242"/>
      <c r="P175" s="242">
        <f>SUM(P171:P174)</f>
        <v>1495</v>
      </c>
      <c r="Q175" s="242"/>
      <c r="R175" s="242">
        <f>SUM(R171:R174)</f>
        <v>897</v>
      </c>
      <c r="S175" s="242">
        <f>SUM(S171:S174)</f>
        <v>7664</v>
      </c>
      <c r="T175" s="242">
        <f>SUM(T171:T174)</f>
        <v>40236</v>
      </c>
      <c r="U175" s="86"/>
      <c r="V175" s="555">
        <f t="shared" si="41"/>
        <v>7664</v>
      </c>
      <c r="W175" s="555">
        <f t="shared" si="42"/>
        <v>0</v>
      </c>
    </row>
    <row r="176" spans="1:24" s="447" customFormat="1" ht="23.25" x14ac:dyDescent="0.2">
      <c r="A176" s="217" t="s">
        <v>349</v>
      </c>
      <c r="B176" s="217"/>
      <c r="C176" s="217"/>
      <c r="D176" s="333"/>
      <c r="E176" s="239"/>
      <c r="F176" s="459"/>
      <c r="G176" s="231"/>
      <c r="H176" s="231"/>
      <c r="I176" s="227"/>
      <c r="J176" s="231"/>
      <c r="K176" s="227"/>
      <c r="L176" s="231"/>
      <c r="M176" s="227"/>
      <c r="N176" s="231"/>
      <c r="O176" s="227"/>
      <c r="P176" s="231"/>
      <c r="Q176" s="227"/>
      <c r="R176" s="231"/>
      <c r="S176" s="231"/>
      <c r="T176" s="231"/>
      <c r="U176" s="86"/>
      <c r="V176" s="555">
        <f t="shared" si="41"/>
        <v>0</v>
      </c>
      <c r="W176" s="555">
        <f t="shared" si="42"/>
        <v>0</v>
      </c>
    </row>
    <row r="177" spans="1:23" s="447" customFormat="1" ht="23.25" x14ac:dyDescent="0.2">
      <c r="A177" s="220"/>
      <c r="B177" s="220"/>
      <c r="C177" s="220"/>
      <c r="D177" s="335"/>
      <c r="E177" s="230"/>
      <c r="F177" s="461"/>
      <c r="G177" s="231"/>
      <c r="H177" s="231"/>
      <c r="I177" s="227"/>
      <c r="J177" s="231"/>
      <c r="K177" s="227"/>
      <c r="L177" s="231"/>
      <c r="M177" s="227"/>
      <c r="N177" s="231"/>
      <c r="O177" s="227"/>
      <c r="P177" s="231"/>
      <c r="Q177" s="227"/>
      <c r="R177" s="231"/>
      <c r="S177" s="231"/>
      <c r="T177" s="231"/>
      <c r="U177" s="86"/>
      <c r="V177" s="555">
        <f t="shared" si="41"/>
        <v>0</v>
      </c>
      <c r="W177" s="555">
        <f t="shared" si="42"/>
        <v>0</v>
      </c>
    </row>
    <row r="178" spans="1:23" s="447" customFormat="1" ht="23.25" x14ac:dyDescent="0.2">
      <c r="A178" s="220"/>
      <c r="B178" s="220"/>
      <c r="C178" s="220"/>
      <c r="D178" s="335"/>
      <c r="E178" s="230"/>
      <c r="F178" s="461"/>
      <c r="G178" s="231"/>
      <c r="H178" s="231"/>
      <c r="I178" s="227"/>
      <c r="J178" s="231"/>
      <c r="K178" s="227"/>
      <c r="L178" s="231"/>
      <c r="M178" s="227"/>
      <c r="N178" s="231"/>
      <c r="O178" s="227"/>
      <c r="P178" s="231"/>
      <c r="Q178" s="227"/>
      <c r="R178" s="231"/>
      <c r="S178" s="231"/>
      <c r="T178" s="231"/>
      <c r="U178" s="86"/>
      <c r="V178" s="555">
        <f t="shared" si="41"/>
        <v>0</v>
      </c>
      <c r="W178" s="555">
        <f t="shared" si="42"/>
        <v>0</v>
      </c>
    </row>
    <row r="179" spans="1:23" s="447" customFormat="1" ht="23.25" x14ac:dyDescent="0.2">
      <c r="A179" s="885" t="s">
        <v>1989</v>
      </c>
      <c r="B179" s="885"/>
      <c r="C179" s="885"/>
      <c r="D179" s="885"/>
      <c r="E179" s="242">
        <f>SUM(E177:E178)</f>
        <v>0</v>
      </c>
      <c r="F179" s="242"/>
      <c r="G179" s="242">
        <f>SUM(G177:G178)</f>
        <v>0</v>
      </c>
      <c r="H179" s="242">
        <f>SUM(H177:H178)</f>
        <v>0</v>
      </c>
      <c r="I179" s="242"/>
      <c r="J179" s="242">
        <f>SUM(J177:J178)</f>
        <v>0</v>
      </c>
      <c r="K179" s="242"/>
      <c r="L179" s="242">
        <f>SUM(L177:L178)</f>
        <v>0</v>
      </c>
      <c r="M179" s="242"/>
      <c r="N179" s="242">
        <f>SUM(N177:N178)</f>
        <v>0</v>
      </c>
      <c r="O179" s="242"/>
      <c r="P179" s="242">
        <f>SUM(P177:P178)</f>
        <v>0</v>
      </c>
      <c r="Q179" s="242"/>
      <c r="R179" s="242">
        <f>SUM(R177:R178)</f>
        <v>0</v>
      </c>
      <c r="S179" s="242">
        <f>SUM(S177:S178)</f>
        <v>0</v>
      </c>
      <c r="T179" s="242">
        <f>SUM(T177:T178)</f>
        <v>0</v>
      </c>
      <c r="U179" s="86"/>
      <c r="V179" s="555">
        <f t="shared" si="41"/>
        <v>0</v>
      </c>
      <c r="W179" s="555">
        <f t="shared" si="42"/>
        <v>0</v>
      </c>
    </row>
    <row r="180" spans="1:23" s="447" customFormat="1" ht="23.25" x14ac:dyDescent="0.2">
      <c r="A180" s="238" t="s">
        <v>1197</v>
      </c>
      <c r="B180" s="238"/>
      <c r="C180" s="238"/>
      <c r="D180" s="346"/>
      <c r="E180" s="242"/>
      <c r="F180" s="479"/>
      <c r="G180" s="231"/>
      <c r="H180" s="231"/>
      <c r="I180" s="227"/>
      <c r="J180" s="231"/>
      <c r="K180" s="227"/>
      <c r="L180" s="231"/>
      <c r="M180" s="227"/>
      <c r="N180" s="231"/>
      <c r="O180" s="227"/>
      <c r="P180" s="231"/>
      <c r="Q180" s="227"/>
      <c r="R180" s="231"/>
      <c r="S180" s="231"/>
      <c r="T180" s="231"/>
      <c r="U180" s="86"/>
      <c r="V180" s="555">
        <f t="shared" si="41"/>
        <v>0</v>
      </c>
      <c r="W180" s="555">
        <f t="shared" si="42"/>
        <v>0</v>
      </c>
    </row>
    <row r="181" spans="1:23" s="447" customFormat="1" ht="84" x14ac:dyDescent="0.2">
      <c r="A181" s="220"/>
      <c r="B181" s="220" t="s">
        <v>3158</v>
      </c>
      <c r="C181" s="220" t="s">
        <v>3163</v>
      </c>
      <c r="D181" s="335" t="s">
        <v>3164</v>
      </c>
      <c r="E181" s="221">
        <v>45160</v>
      </c>
      <c r="F181" s="461">
        <v>0.16</v>
      </c>
      <c r="G181" s="231">
        <f>+E181*F181</f>
        <v>7225.6</v>
      </c>
      <c r="H181" s="231">
        <v>0</v>
      </c>
      <c r="I181" s="227">
        <v>0.13</v>
      </c>
      <c r="J181" s="231">
        <f>+E181*I181</f>
        <v>5870.8</v>
      </c>
      <c r="K181" s="227">
        <v>0.03</v>
      </c>
      <c r="L181" s="231">
        <f>+E181*K181</f>
        <v>1354.8</v>
      </c>
      <c r="M181" s="227"/>
      <c r="N181" s="231">
        <f>+E181*M181</f>
        <v>0</v>
      </c>
      <c r="O181" s="227"/>
      <c r="P181" s="231">
        <f>+E181*O181</f>
        <v>0</v>
      </c>
      <c r="Q181" s="227"/>
      <c r="R181" s="231">
        <f>+E181*Q181</f>
        <v>0</v>
      </c>
      <c r="S181" s="231">
        <f>+G181+H181</f>
        <v>7225.6</v>
      </c>
      <c r="T181" s="231">
        <f>+E181-S181</f>
        <v>37934.400000000001</v>
      </c>
      <c r="U181" s="86"/>
      <c r="V181" s="555">
        <f t="shared" si="41"/>
        <v>7225.6</v>
      </c>
      <c r="W181" s="555">
        <f t="shared" si="42"/>
        <v>0</v>
      </c>
    </row>
    <row r="182" spans="1:23" s="447" customFormat="1" ht="23.25" x14ac:dyDescent="0.2">
      <c r="A182" s="220"/>
      <c r="B182" s="220"/>
      <c r="C182" s="220"/>
      <c r="D182" s="335"/>
      <c r="E182" s="221"/>
      <c r="F182" s="461"/>
      <c r="G182" s="231"/>
      <c r="H182" s="231"/>
      <c r="I182" s="227"/>
      <c r="J182" s="231"/>
      <c r="K182" s="227"/>
      <c r="L182" s="231"/>
      <c r="M182" s="227"/>
      <c r="N182" s="231"/>
      <c r="O182" s="227"/>
      <c r="P182" s="231"/>
      <c r="Q182" s="227"/>
      <c r="R182" s="231"/>
      <c r="S182" s="231"/>
      <c r="T182" s="231"/>
      <c r="U182" s="86"/>
      <c r="V182" s="555">
        <f t="shared" si="41"/>
        <v>0</v>
      </c>
      <c r="W182" s="555">
        <f t="shared" si="42"/>
        <v>0</v>
      </c>
    </row>
    <row r="183" spans="1:23" s="447" customFormat="1" ht="23.25" x14ac:dyDescent="0.2">
      <c r="A183" s="885" t="s">
        <v>1986</v>
      </c>
      <c r="B183" s="885"/>
      <c r="C183" s="885"/>
      <c r="D183" s="885"/>
      <c r="E183" s="239">
        <f>SUM(E181:E182)</f>
        <v>45160</v>
      </c>
      <c r="F183" s="239"/>
      <c r="G183" s="239">
        <f t="shared" ref="G183:T183" si="54">SUM(G181:G182)</f>
        <v>7225.6</v>
      </c>
      <c r="H183" s="239">
        <f t="shared" si="54"/>
        <v>0</v>
      </c>
      <c r="I183" s="239"/>
      <c r="J183" s="239">
        <f t="shared" si="54"/>
        <v>5870.8</v>
      </c>
      <c r="K183" s="239"/>
      <c r="L183" s="239">
        <f t="shared" si="54"/>
        <v>1354.8</v>
      </c>
      <c r="M183" s="239"/>
      <c r="N183" s="239">
        <f t="shared" si="54"/>
        <v>0</v>
      </c>
      <c r="O183" s="239"/>
      <c r="P183" s="239">
        <f t="shared" si="54"/>
        <v>0</v>
      </c>
      <c r="Q183" s="239"/>
      <c r="R183" s="239">
        <f t="shared" si="54"/>
        <v>0</v>
      </c>
      <c r="S183" s="239">
        <f t="shared" si="54"/>
        <v>7225.6</v>
      </c>
      <c r="T183" s="239">
        <f t="shared" si="54"/>
        <v>37934.400000000001</v>
      </c>
      <c r="U183" s="86"/>
      <c r="V183" s="555">
        <f t="shared" si="41"/>
        <v>7225.6</v>
      </c>
      <c r="W183" s="555">
        <f t="shared" si="42"/>
        <v>0</v>
      </c>
    </row>
    <row r="184" spans="1:23" s="447" customFormat="1" ht="23.25" x14ac:dyDescent="0.2">
      <c r="A184" s="233" t="s">
        <v>71</v>
      </c>
      <c r="B184" s="233"/>
      <c r="C184" s="217"/>
      <c r="D184" s="333"/>
      <c r="E184" s="239"/>
      <c r="F184" s="459"/>
      <c r="G184" s="231"/>
      <c r="H184" s="231"/>
      <c r="I184" s="227"/>
      <c r="J184" s="231"/>
      <c r="K184" s="227"/>
      <c r="L184" s="231"/>
      <c r="M184" s="227"/>
      <c r="N184" s="231"/>
      <c r="O184" s="227"/>
      <c r="P184" s="231"/>
      <c r="Q184" s="227"/>
      <c r="R184" s="231"/>
      <c r="S184" s="231"/>
      <c r="T184" s="231"/>
      <c r="U184" s="86"/>
      <c r="V184" s="555">
        <f t="shared" si="41"/>
        <v>0</v>
      </c>
      <c r="W184" s="555">
        <f t="shared" si="42"/>
        <v>0</v>
      </c>
    </row>
    <row r="185" spans="1:23" s="447" customFormat="1" ht="63" x14ac:dyDescent="0.2">
      <c r="A185" s="220"/>
      <c r="B185" s="220" t="s">
        <v>2983</v>
      </c>
      <c r="C185" s="220" t="s">
        <v>2984</v>
      </c>
      <c r="D185" s="335" t="s">
        <v>2985</v>
      </c>
      <c r="E185" s="221">
        <v>19500</v>
      </c>
      <c r="F185" s="461">
        <v>0.16</v>
      </c>
      <c r="G185" s="231">
        <f>+E185*F185</f>
        <v>3120</v>
      </c>
      <c r="H185" s="231">
        <v>0</v>
      </c>
      <c r="I185" s="227">
        <v>0.13</v>
      </c>
      <c r="J185" s="231">
        <f>+E185*I185</f>
        <v>2535</v>
      </c>
      <c r="K185" s="227">
        <v>0.03</v>
      </c>
      <c r="L185" s="231">
        <f>+E185*K185</f>
        <v>585</v>
      </c>
      <c r="M185" s="227"/>
      <c r="N185" s="231">
        <f>+E185*M185</f>
        <v>0</v>
      </c>
      <c r="O185" s="227"/>
      <c r="P185" s="231">
        <f>+E185*O185</f>
        <v>0</v>
      </c>
      <c r="Q185" s="227"/>
      <c r="R185" s="231">
        <f>+E185*Q185</f>
        <v>0</v>
      </c>
      <c r="S185" s="231">
        <f>+G185+H185</f>
        <v>3120</v>
      </c>
      <c r="T185" s="231">
        <f>+E185-S185</f>
        <v>16380</v>
      </c>
      <c r="U185" s="86"/>
      <c r="V185" s="555">
        <f t="shared" si="41"/>
        <v>3120</v>
      </c>
      <c r="W185" s="555">
        <f t="shared" si="42"/>
        <v>0</v>
      </c>
    </row>
    <row r="186" spans="1:23" s="478" customFormat="1" ht="23.25" x14ac:dyDescent="0.2">
      <c r="A186" s="426" t="s">
        <v>3236</v>
      </c>
      <c r="B186" s="432"/>
      <c r="C186" s="431"/>
      <c r="D186" s="433"/>
      <c r="E186" s="434"/>
      <c r="F186" s="481"/>
      <c r="G186" s="429"/>
      <c r="H186" s="429"/>
      <c r="I186" s="476"/>
      <c r="J186" s="429"/>
      <c r="K186" s="476"/>
      <c r="L186" s="429"/>
      <c r="M186" s="476"/>
      <c r="N186" s="429"/>
      <c r="O186" s="476"/>
      <c r="P186" s="429"/>
      <c r="Q186" s="476"/>
      <c r="R186" s="429"/>
      <c r="S186" s="429"/>
      <c r="T186" s="429"/>
      <c r="U186" s="477"/>
      <c r="V186" s="646">
        <f t="shared" si="41"/>
        <v>0</v>
      </c>
      <c r="W186" s="646">
        <f t="shared" si="42"/>
        <v>0</v>
      </c>
    </row>
    <row r="187" spans="1:23" s="478" customFormat="1" ht="63" x14ac:dyDescent="0.2">
      <c r="A187" s="427"/>
      <c r="B187" s="427" t="s">
        <v>2983</v>
      </c>
      <c r="C187" s="427" t="s">
        <v>2984</v>
      </c>
      <c r="D187" s="428" t="s">
        <v>2985</v>
      </c>
      <c r="E187" s="430">
        <v>-19500</v>
      </c>
      <c r="F187" s="475">
        <v>0.16</v>
      </c>
      <c r="G187" s="429">
        <f>+E187*F187</f>
        <v>-3120</v>
      </c>
      <c r="H187" s="429">
        <v>0</v>
      </c>
      <c r="I187" s="476">
        <v>0.13</v>
      </c>
      <c r="J187" s="429">
        <f>+E187*I187</f>
        <v>-2535</v>
      </c>
      <c r="K187" s="476">
        <v>0.03</v>
      </c>
      <c r="L187" s="429">
        <f>+E187*K187</f>
        <v>-585</v>
      </c>
      <c r="M187" s="476"/>
      <c r="N187" s="429">
        <f>+E187*M187</f>
        <v>0</v>
      </c>
      <c r="O187" s="476"/>
      <c r="P187" s="429">
        <f>+E187*O187</f>
        <v>0</v>
      </c>
      <c r="Q187" s="476"/>
      <c r="R187" s="429">
        <f>+E187*Q187</f>
        <v>0</v>
      </c>
      <c r="S187" s="429">
        <f>+G187+H187</f>
        <v>-3120</v>
      </c>
      <c r="T187" s="429">
        <f>+E187-S187</f>
        <v>-16380</v>
      </c>
      <c r="U187" s="477"/>
      <c r="V187" s="646">
        <f t="shared" si="41"/>
        <v>-3120</v>
      </c>
      <c r="W187" s="646">
        <f t="shared" si="42"/>
        <v>0</v>
      </c>
    </row>
    <row r="188" spans="1:23" s="478" customFormat="1" ht="23.25" x14ac:dyDescent="0.2">
      <c r="A188" s="427"/>
      <c r="B188" s="431" t="s">
        <v>3237</v>
      </c>
      <c r="C188" s="427"/>
      <c r="D188" s="428"/>
      <c r="E188" s="430"/>
      <c r="F188" s="475"/>
      <c r="G188" s="429"/>
      <c r="H188" s="429"/>
      <c r="I188" s="476"/>
      <c r="J188" s="429"/>
      <c r="K188" s="476"/>
      <c r="L188" s="429"/>
      <c r="M188" s="476"/>
      <c r="N188" s="429"/>
      <c r="O188" s="476"/>
      <c r="P188" s="429"/>
      <c r="Q188" s="476"/>
      <c r="R188" s="429"/>
      <c r="S188" s="429"/>
      <c r="T188" s="429"/>
      <c r="U188" s="477"/>
      <c r="V188" s="646">
        <f t="shared" si="41"/>
        <v>0</v>
      </c>
      <c r="W188" s="646">
        <f t="shared" si="42"/>
        <v>0</v>
      </c>
    </row>
    <row r="189" spans="1:23" s="447" customFormat="1" ht="23.25" x14ac:dyDescent="0.2">
      <c r="A189" s="220"/>
      <c r="B189" s="220"/>
      <c r="C189" s="220"/>
      <c r="D189" s="335"/>
      <c r="E189" s="221"/>
      <c r="F189" s="461"/>
      <c r="G189" s="231"/>
      <c r="H189" s="231"/>
      <c r="I189" s="227"/>
      <c r="J189" s="231"/>
      <c r="K189" s="227"/>
      <c r="L189" s="231"/>
      <c r="M189" s="227"/>
      <c r="N189" s="231"/>
      <c r="O189" s="227"/>
      <c r="P189" s="231"/>
      <c r="Q189" s="227"/>
      <c r="R189" s="231"/>
      <c r="S189" s="231"/>
      <c r="T189" s="231"/>
      <c r="U189" s="86"/>
      <c r="V189" s="555">
        <f t="shared" si="41"/>
        <v>0</v>
      </c>
      <c r="W189" s="555">
        <f t="shared" si="42"/>
        <v>0</v>
      </c>
    </row>
    <row r="190" spans="1:23" s="447" customFormat="1" ht="23.25" x14ac:dyDescent="0.2">
      <c r="A190" s="885" t="s">
        <v>1951</v>
      </c>
      <c r="B190" s="885"/>
      <c r="C190" s="885"/>
      <c r="D190" s="885"/>
      <c r="E190" s="239">
        <f>SUM(E185:E189)</f>
        <v>0</v>
      </c>
      <c r="F190" s="239"/>
      <c r="G190" s="239">
        <f t="shared" ref="G190:T190" si="55">SUM(G185:G189)</f>
        <v>0</v>
      </c>
      <c r="H190" s="239">
        <f t="shared" si="55"/>
        <v>0</v>
      </c>
      <c r="I190" s="239"/>
      <c r="J190" s="239">
        <f t="shared" si="55"/>
        <v>0</v>
      </c>
      <c r="K190" s="239"/>
      <c r="L190" s="239">
        <f t="shared" si="55"/>
        <v>0</v>
      </c>
      <c r="M190" s="239"/>
      <c r="N190" s="239">
        <f t="shared" si="55"/>
        <v>0</v>
      </c>
      <c r="O190" s="239"/>
      <c r="P190" s="239">
        <f t="shared" si="55"/>
        <v>0</v>
      </c>
      <c r="Q190" s="239"/>
      <c r="R190" s="239">
        <f t="shared" si="55"/>
        <v>0</v>
      </c>
      <c r="S190" s="239">
        <f t="shared" si="55"/>
        <v>0</v>
      </c>
      <c r="T190" s="239">
        <f t="shared" si="55"/>
        <v>0</v>
      </c>
      <c r="U190" s="86"/>
      <c r="V190" s="555">
        <f t="shared" si="41"/>
        <v>0</v>
      </c>
      <c r="W190" s="555">
        <f t="shared" si="42"/>
        <v>0</v>
      </c>
    </row>
    <row r="191" spans="1:23" s="447" customFormat="1" ht="23.25" x14ac:dyDescent="0.2">
      <c r="A191" s="233" t="s">
        <v>83</v>
      </c>
      <c r="B191" s="233"/>
      <c r="C191" s="217"/>
      <c r="D191" s="333"/>
      <c r="E191" s="239"/>
      <c r="F191" s="459"/>
      <c r="G191" s="231"/>
      <c r="H191" s="231"/>
      <c r="I191" s="227"/>
      <c r="J191" s="231"/>
      <c r="K191" s="227"/>
      <c r="L191" s="231"/>
      <c r="M191" s="227"/>
      <c r="N191" s="231"/>
      <c r="O191" s="227"/>
      <c r="P191" s="231"/>
      <c r="Q191" s="227"/>
      <c r="R191" s="231"/>
      <c r="S191" s="231"/>
      <c r="T191" s="231"/>
      <c r="U191" s="86"/>
      <c r="V191" s="555">
        <f t="shared" si="41"/>
        <v>0</v>
      </c>
      <c r="W191" s="555">
        <f t="shared" si="42"/>
        <v>0</v>
      </c>
    </row>
    <row r="192" spans="1:23" s="447" customFormat="1" ht="84" x14ac:dyDescent="0.2">
      <c r="A192" s="220"/>
      <c r="B192" s="220" t="s">
        <v>2986</v>
      </c>
      <c r="C192" s="220" t="s">
        <v>2987</v>
      </c>
      <c r="D192" s="335" t="s">
        <v>2988</v>
      </c>
      <c r="E192" s="221">
        <v>70200</v>
      </c>
      <c r="F192" s="461"/>
      <c r="G192" s="231">
        <f t="shared" ref="G192:G255" si="56">+E192*F192</f>
        <v>0</v>
      </c>
      <c r="H192" s="231">
        <f t="shared" ref="H192:H255" si="57">+E192*F192</f>
        <v>0</v>
      </c>
      <c r="I192" s="227"/>
      <c r="J192" s="231">
        <f t="shared" ref="J192:J255" si="58">+E192*I192</f>
        <v>0</v>
      </c>
      <c r="K192" s="227"/>
      <c r="L192" s="231">
        <f t="shared" ref="L192:L255" si="59">+E192*K192</f>
        <v>0</v>
      </c>
      <c r="M192" s="227"/>
      <c r="N192" s="231">
        <f t="shared" ref="N192:N255" si="60">+E192*M192</f>
        <v>0</v>
      </c>
      <c r="O192" s="227"/>
      <c r="P192" s="231">
        <f t="shared" ref="P192:P255" si="61">+E192*O192</f>
        <v>0</v>
      </c>
      <c r="Q192" s="227"/>
      <c r="R192" s="231">
        <f t="shared" ref="R192:R255" si="62">+E192*Q192</f>
        <v>0</v>
      </c>
      <c r="S192" s="231">
        <f t="shared" ref="S192:S255" si="63">+G192+H192</f>
        <v>0</v>
      </c>
      <c r="T192" s="231">
        <f t="shared" ref="T192:T255" si="64">+E192-S192</f>
        <v>70200</v>
      </c>
      <c r="U192" s="86"/>
      <c r="V192" s="555">
        <f t="shared" si="41"/>
        <v>0</v>
      </c>
      <c r="W192" s="555">
        <f t="shared" si="42"/>
        <v>0</v>
      </c>
    </row>
    <row r="193" spans="1:23" s="447" customFormat="1" ht="84" x14ac:dyDescent="0.2">
      <c r="A193" s="220"/>
      <c r="B193" s="220" t="s">
        <v>2889</v>
      </c>
      <c r="C193" s="220" t="s">
        <v>2989</v>
      </c>
      <c r="D193" s="335" t="s">
        <v>2990</v>
      </c>
      <c r="E193" s="221">
        <v>19500</v>
      </c>
      <c r="F193" s="461"/>
      <c r="G193" s="231">
        <f t="shared" si="56"/>
        <v>0</v>
      </c>
      <c r="H193" s="231">
        <f t="shared" si="57"/>
        <v>0</v>
      </c>
      <c r="I193" s="227"/>
      <c r="J193" s="231">
        <f t="shared" si="58"/>
        <v>0</v>
      </c>
      <c r="K193" s="227"/>
      <c r="L193" s="231">
        <f t="shared" si="59"/>
        <v>0</v>
      </c>
      <c r="M193" s="227"/>
      <c r="N193" s="231">
        <f t="shared" si="60"/>
        <v>0</v>
      </c>
      <c r="O193" s="227"/>
      <c r="P193" s="231">
        <f t="shared" si="61"/>
        <v>0</v>
      </c>
      <c r="Q193" s="227"/>
      <c r="R193" s="231">
        <f t="shared" si="62"/>
        <v>0</v>
      </c>
      <c r="S193" s="231">
        <f t="shared" si="63"/>
        <v>0</v>
      </c>
      <c r="T193" s="231">
        <f t="shared" si="64"/>
        <v>19500</v>
      </c>
      <c r="U193" s="86"/>
      <c r="V193" s="555">
        <f t="shared" si="41"/>
        <v>0</v>
      </c>
      <c r="W193" s="555">
        <f t="shared" si="42"/>
        <v>0</v>
      </c>
    </row>
    <row r="194" spans="1:23" s="447" customFormat="1" ht="63" x14ac:dyDescent="0.2">
      <c r="A194" s="220"/>
      <c r="B194" s="220" t="s">
        <v>2889</v>
      </c>
      <c r="C194" s="220" t="s">
        <v>2991</v>
      </c>
      <c r="D194" s="335" t="s">
        <v>2992</v>
      </c>
      <c r="E194" s="221">
        <v>31200</v>
      </c>
      <c r="F194" s="461"/>
      <c r="G194" s="231">
        <f t="shared" si="56"/>
        <v>0</v>
      </c>
      <c r="H194" s="231">
        <f t="shared" si="57"/>
        <v>0</v>
      </c>
      <c r="I194" s="227"/>
      <c r="J194" s="231">
        <f t="shared" si="58"/>
        <v>0</v>
      </c>
      <c r="K194" s="227"/>
      <c r="L194" s="231">
        <f t="shared" si="59"/>
        <v>0</v>
      </c>
      <c r="M194" s="227"/>
      <c r="N194" s="231">
        <f t="shared" si="60"/>
        <v>0</v>
      </c>
      <c r="O194" s="227"/>
      <c r="P194" s="231">
        <f t="shared" si="61"/>
        <v>0</v>
      </c>
      <c r="Q194" s="227"/>
      <c r="R194" s="231">
        <f t="shared" si="62"/>
        <v>0</v>
      </c>
      <c r="S194" s="231">
        <f t="shared" si="63"/>
        <v>0</v>
      </c>
      <c r="T194" s="231">
        <f t="shared" si="64"/>
        <v>31200</v>
      </c>
      <c r="U194" s="86"/>
      <c r="V194" s="555">
        <f t="shared" si="41"/>
        <v>0</v>
      </c>
      <c r="W194" s="555">
        <f t="shared" si="42"/>
        <v>0</v>
      </c>
    </row>
    <row r="195" spans="1:23" s="447" customFormat="1" ht="63" x14ac:dyDescent="0.2">
      <c r="A195" s="220"/>
      <c r="B195" s="220" t="s">
        <v>2974</v>
      </c>
      <c r="C195" s="220" t="s">
        <v>2993</v>
      </c>
      <c r="D195" s="335" t="s">
        <v>2994</v>
      </c>
      <c r="E195" s="221">
        <v>151900</v>
      </c>
      <c r="F195" s="461"/>
      <c r="G195" s="231">
        <f t="shared" si="56"/>
        <v>0</v>
      </c>
      <c r="H195" s="231">
        <f t="shared" si="57"/>
        <v>0</v>
      </c>
      <c r="I195" s="227"/>
      <c r="J195" s="231">
        <f t="shared" si="58"/>
        <v>0</v>
      </c>
      <c r="K195" s="227"/>
      <c r="L195" s="231">
        <f t="shared" si="59"/>
        <v>0</v>
      </c>
      <c r="M195" s="227"/>
      <c r="N195" s="231">
        <f t="shared" si="60"/>
        <v>0</v>
      </c>
      <c r="O195" s="227"/>
      <c r="P195" s="231">
        <f t="shared" si="61"/>
        <v>0</v>
      </c>
      <c r="Q195" s="227"/>
      <c r="R195" s="231">
        <f t="shared" si="62"/>
        <v>0</v>
      </c>
      <c r="S195" s="231">
        <f t="shared" si="63"/>
        <v>0</v>
      </c>
      <c r="T195" s="231">
        <f t="shared" si="64"/>
        <v>151900</v>
      </c>
      <c r="U195" s="86"/>
      <c r="V195" s="555">
        <f t="shared" si="41"/>
        <v>0</v>
      </c>
      <c r="W195" s="555">
        <f t="shared" si="42"/>
        <v>0</v>
      </c>
    </row>
    <row r="196" spans="1:23" s="447" customFormat="1" ht="84" x14ac:dyDescent="0.2">
      <c r="A196" s="220"/>
      <c r="B196" s="220" t="s">
        <v>2974</v>
      </c>
      <c r="C196" s="220" t="s">
        <v>2995</v>
      </c>
      <c r="D196" s="335" t="s">
        <v>2996</v>
      </c>
      <c r="E196" s="221">
        <v>14500</v>
      </c>
      <c r="F196" s="461"/>
      <c r="G196" s="231">
        <f t="shared" si="56"/>
        <v>0</v>
      </c>
      <c r="H196" s="231">
        <f t="shared" si="57"/>
        <v>0</v>
      </c>
      <c r="I196" s="227"/>
      <c r="J196" s="231">
        <f t="shared" si="58"/>
        <v>0</v>
      </c>
      <c r="K196" s="227"/>
      <c r="L196" s="231">
        <f t="shared" si="59"/>
        <v>0</v>
      </c>
      <c r="M196" s="227"/>
      <c r="N196" s="231">
        <f t="shared" si="60"/>
        <v>0</v>
      </c>
      <c r="O196" s="227"/>
      <c r="P196" s="231">
        <f t="shared" si="61"/>
        <v>0</v>
      </c>
      <c r="Q196" s="227"/>
      <c r="R196" s="231">
        <f t="shared" si="62"/>
        <v>0</v>
      </c>
      <c r="S196" s="231">
        <f t="shared" si="63"/>
        <v>0</v>
      </c>
      <c r="T196" s="231">
        <f t="shared" si="64"/>
        <v>14500</v>
      </c>
      <c r="U196" s="86"/>
      <c r="V196" s="555">
        <f t="shared" si="41"/>
        <v>0</v>
      </c>
      <c r="W196" s="555">
        <f t="shared" si="42"/>
        <v>0</v>
      </c>
    </row>
    <row r="197" spans="1:23" s="447" customFormat="1" ht="105" x14ac:dyDescent="0.2">
      <c r="A197" s="220"/>
      <c r="B197" s="220" t="s">
        <v>2974</v>
      </c>
      <c r="C197" s="220" t="s">
        <v>2997</v>
      </c>
      <c r="D197" s="335" t="s">
        <v>2998</v>
      </c>
      <c r="E197" s="221">
        <v>11000</v>
      </c>
      <c r="F197" s="461"/>
      <c r="G197" s="231">
        <f t="shared" si="56"/>
        <v>0</v>
      </c>
      <c r="H197" s="231">
        <f t="shared" si="57"/>
        <v>0</v>
      </c>
      <c r="I197" s="227"/>
      <c r="J197" s="231">
        <f t="shared" si="58"/>
        <v>0</v>
      </c>
      <c r="K197" s="227"/>
      <c r="L197" s="231">
        <f t="shared" si="59"/>
        <v>0</v>
      </c>
      <c r="M197" s="227"/>
      <c r="N197" s="231">
        <f t="shared" si="60"/>
        <v>0</v>
      </c>
      <c r="O197" s="227"/>
      <c r="P197" s="231">
        <f t="shared" si="61"/>
        <v>0</v>
      </c>
      <c r="Q197" s="227"/>
      <c r="R197" s="231">
        <f t="shared" si="62"/>
        <v>0</v>
      </c>
      <c r="S197" s="231">
        <f t="shared" si="63"/>
        <v>0</v>
      </c>
      <c r="T197" s="231">
        <f t="shared" si="64"/>
        <v>11000</v>
      </c>
      <c r="U197" s="86"/>
      <c r="V197" s="555">
        <f t="shared" si="41"/>
        <v>0</v>
      </c>
      <c r="W197" s="555">
        <f t="shared" si="42"/>
        <v>0</v>
      </c>
    </row>
    <row r="198" spans="1:23" s="447" customFormat="1" ht="63" x14ac:dyDescent="0.2">
      <c r="A198" s="220"/>
      <c r="B198" s="220" t="s">
        <v>2871</v>
      </c>
      <c r="C198" s="220" t="s">
        <v>2999</v>
      </c>
      <c r="D198" s="335" t="s">
        <v>3000</v>
      </c>
      <c r="E198" s="221">
        <v>215600</v>
      </c>
      <c r="F198" s="461"/>
      <c r="G198" s="231">
        <f t="shared" si="56"/>
        <v>0</v>
      </c>
      <c r="H198" s="231">
        <f t="shared" si="57"/>
        <v>0</v>
      </c>
      <c r="I198" s="227"/>
      <c r="J198" s="231">
        <f t="shared" si="58"/>
        <v>0</v>
      </c>
      <c r="K198" s="227"/>
      <c r="L198" s="231">
        <f t="shared" si="59"/>
        <v>0</v>
      </c>
      <c r="M198" s="227"/>
      <c r="N198" s="231">
        <f t="shared" si="60"/>
        <v>0</v>
      </c>
      <c r="O198" s="227"/>
      <c r="P198" s="231">
        <f t="shared" si="61"/>
        <v>0</v>
      </c>
      <c r="Q198" s="227"/>
      <c r="R198" s="231">
        <f t="shared" si="62"/>
        <v>0</v>
      </c>
      <c r="S198" s="231">
        <f t="shared" si="63"/>
        <v>0</v>
      </c>
      <c r="T198" s="231">
        <f t="shared" si="64"/>
        <v>215600</v>
      </c>
      <c r="U198" s="86"/>
      <c r="V198" s="555">
        <f t="shared" si="41"/>
        <v>0</v>
      </c>
      <c r="W198" s="555">
        <f t="shared" si="42"/>
        <v>0</v>
      </c>
    </row>
    <row r="199" spans="1:23" s="447" customFormat="1" ht="63" x14ac:dyDescent="0.2">
      <c r="A199" s="220"/>
      <c r="B199" s="220" t="s">
        <v>2871</v>
      </c>
      <c r="C199" s="220" t="s">
        <v>3001</v>
      </c>
      <c r="D199" s="335" t="s">
        <v>3002</v>
      </c>
      <c r="E199" s="221">
        <v>215600</v>
      </c>
      <c r="F199" s="461"/>
      <c r="G199" s="231">
        <f t="shared" si="56"/>
        <v>0</v>
      </c>
      <c r="H199" s="231">
        <f t="shared" si="57"/>
        <v>0</v>
      </c>
      <c r="I199" s="227"/>
      <c r="J199" s="231">
        <f t="shared" si="58"/>
        <v>0</v>
      </c>
      <c r="K199" s="227"/>
      <c r="L199" s="231">
        <f t="shared" si="59"/>
        <v>0</v>
      </c>
      <c r="M199" s="227"/>
      <c r="N199" s="231">
        <f t="shared" si="60"/>
        <v>0</v>
      </c>
      <c r="O199" s="227"/>
      <c r="P199" s="231">
        <f t="shared" si="61"/>
        <v>0</v>
      </c>
      <c r="Q199" s="227"/>
      <c r="R199" s="231">
        <f t="shared" si="62"/>
        <v>0</v>
      </c>
      <c r="S199" s="231">
        <f t="shared" si="63"/>
        <v>0</v>
      </c>
      <c r="T199" s="231">
        <f t="shared" si="64"/>
        <v>215600</v>
      </c>
      <c r="U199" s="86"/>
      <c r="V199" s="555">
        <f t="shared" si="41"/>
        <v>0</v>
      </c>
      <c r="W199" s="555">
        <f t="shared" si="42"/>
        <v>0</v>
      </c>
    </row>
    <row r="200" spans="1:23" s="447" customFormat="1" ht="63" x14ac:dyDescent="0.2">
      <c r="A200" s="220"/>
      <c r="B200" s="220" t="s">
        <v>2871</v>
      </c>
      <c r="C200" s="220" t="s">
        <v>3003</v>
      </c>
      <c r="D200" s="335" t="s">
        <v>3004</v>
      </c>
      <c r="E200" s="221">
        <v>10000</v>
      </c>
      <c r="F200" s="461"/>
      <c r="G200" s="231">
        <f t="shared" si="56"/>
        <v>0</v>
      </c>
      <c r="H200" s="231">
        <f t="shared" si="57"/>
        <v>0</v>
      </c>
      <c r="I200" s="227"/>
      <c r="J200" s="231">
        <f t="shared" si="58"/>
        <v>0</v>
      </c>
      <c r="K200" s="227"/>
      <c r="L200" s="231">
        <f t="shared" si="59"/>
        <v>0</v>
      </c>
      <c r="M200" s="227"/>
      <c r="N200" s="231">
        <f t="shared" si="60"/>
        <v>0</v>
      </c>
      <c r="O200" s="227"/>
      <c r="P200" s="231">
        <f t="shared" si="61"/>
        <v>0</v>
      </c>
      <c r="Q200" s="227"/>
      <c r="R200" s="231">
        <f t="shared" si="62"/>
        <v>0</v>
      </c>
      <c r="S200" s="231">
        <f t="shared" si="63"/>
        <v>0</v>
      </c>
      <c r="T200" s="231">
        <f t="shared" si="64"/>
        <v>10000</v>
      </c>
      <c r="U200" s="86"/>
      <c r="V200" s="555">
        <f t="shared" si="41"/>
        <v>0</v>
      </c>
      <c r="W200" s="555">
        <f t="shared" si="42"/>
        <v>0</v>
      </c>
    </row>
    <row r="201" spans="1:23" s="447" customFormat="1" ht="84" x14ac:dyDescent="0.2">
      <c r="A201" s="220"/>
      <c r="B201" s="220" t="s">
        <v>2871</v>
      </c>
      <c r="C201" s="220" t="s">
        <v>3005</v>
      </c>
      <c r="D201" s="335" t="s">
        <v>3006</v>
      </c>
      <c r="E201" s="221">
        <v>98000</v>
      </c>
      <c r="F201" s="461"/>
      <c r="G201" s="231">
        <f t="shared" si="56"/>
        <v>0</v>
      </c>
      <c r="H201" s="231">
        <f t="shared" si="57"/>
        <v>0</v>
      </c>
      <c r="I201" s="227"/>
      <c r="J201" s="231">
        <f t="shared" si="58"/>
        <v>0</v>
      </c>
      <c r="K201" s="227"/>
      <c r="L201" s="231">
        <f t="shared" si="59"/>
        <v>0</v>
      </c>
      <c r="M201" s="227"/>
      <c r="N201" s="231">
        <f t="shared" si="60"/>
        <v>0</v>
      </c>
      <c r="O201" s="227"/>
      <c r="P201" s="231">
        <f t="shared" si="61"/>
        <v>0</v>
      </c>
      <c r="Q201" s="227"/>
      <c r="R201" s="231">
        <f t="shared" si="62"/>
        <v>0</v>
      </c>
      <c r="S201" s="231">
        <f t="shared" si="63"/>
        <v>0</v>
      </c>
      <c r="T201" s="231">
        <f t="shared" si="64"/>
        <v>98000</v>
      </c>
      <c r="U201" s="86"/>
      <c r="V201" s="555">
        <f t="shared" si="41"/>
        <v>0</v>
      </c>
      <c r="W201" s="555">
        <f t="shared" si="42"/>
        <v>0</v>
      </c>
    </row>
    <row r="202" spans="1:23" s="447" customFormat="1" ht="63" x14ac:dyDescent="0.2">
      <c r="A202" s="220"/>
      <c r="B202" s="220" t="s">
        <v>2871</v>
      </c>
      <c r="C202" s="220" t="s">
        <v>3007</v>
      </c>
      <c r="D202" s="335" t="s">
        <v>3008</v>
      </c>
      <c r="E202" s="221">
        <v>147000</v>
      </c>
      <c r="F202" s="461"/>
      <c r="G202" s="231">
        <f t="shared" si="56"/>
        <v>0</v>
      </c>
      <c r="H202" s="231">
        <f t="shared" si="57"/>
        <v>0</v>
      </c>
      <c r="I202" s="227"/>
      <c r="J202" s="231">
        <f t="shared" si="58"/>
        <v>0</v>
      </c>
      <c r="K202" s="227"/>
      <c r="L202" s="231">
        <f t="shared" si="59"/>
        <v>0</v>
      </c>
      <c r="M202" s="227"/>
      <c r="N202" s="231">
        <f t="shared" si="60"/>
        <v>0</v>
      </c>
      <c r="O202" s="227"/>
      <c r="P202" s="231">
        <f t="shared" si="61"/>
        <v>0</v>
      </c>
      <c r="Q202" s="227"/>
      <c r="R202" s="231">
        <f t="shared" si="62"/>
        <v>0</v>
      </c>
      <c r="S202" s="231">
        <f t="shared" si="63"/>
        <v>0</v>
      </c>
      <c r="T202" s="231">
        <f t="shared" si="64"/>
        <v>147000</v>
      </c>
      <c r="U202" s="86"/>
      <c r="V202" s="555">
        <f t="shared" si="41"/>
        <v>0</v>
      </c>
      <c r="W202" s="555">
        <f t="shared" si="42"/>
        <v>0</v>
      </c>
    </row>
    <row r="203" spans="1:23" s="447" customFormat="1" ht="105" x14ac:dyDescent="0.2">
      <c r="A203" s="220"/>
      <c r="B203" s="220" t="s">
        <v>2871</v>
      </c>
      <c r="C203" s="220" t="s">
        <v>3009</v>
      </c>
      <c r="D203" s="335" t="s">
        <v>3010</v>
      </c>
      <c r="E203" s="221">
        <v>25000</v>
      </c>
      <c r="F203" s="461"/>
      <c r="G203" s="231">
        <f t="shared" si="56"/>
        <v>0</v>
      </c>
      <c r="H203" s="231">
        <f t="shared" si="57"/>
        <v>0</v>
      </c>
      <c r="I203" s="227"/>
      <c r="J203" s="231">
        <f t="shared" si="58"/>
        <v>0</v>
      </c>
      <c r="K203" s="227"/>
      <c r="L203" s="231">
        <f t="shared" si="59"/>
        <v>0</v>
      </c>
      <c r="M203" s="227"/>
      <c r="N203" s="231">
        <f t="shared" si="60"/>
        <v>0</v>
      </c>
      <c r="O203" s="227"/>
      <c r="P203" s="231">
        <f t="shared" si="61"/>
        <v>0</v>
      </c>
      <c r="Q203" s="227"/>
      <c r="R203" s="231">
        <f t="shared" si="62"/>
        <v>0</v>
      </c>
      <c r="S203" s="231">
        <f t="shared" si="63"/>
        <v>0</v>
      </c>
      <c r="T203" s="231">
        <f t="shared" si="64"/>
        <v>25000</v>
      </c>
      <c r="U203" s="86"/>
      <c r="V203" s="555">
        <f t="shared" ref="V203:V266" si="65">SUM(J203+L203+N203+P203+R203)</f>
        <v>0</v>
      </c>
      <c r="W203" s="555">
        <f t="shared" ref="W203:W266" si="66">SUM(S203-V203)</f>
        <v>0</v>
      </c>
    </row>
    <row r="204" spans="1:23" s="447" customFormat="1" ht="84" x14ac:dyDescent="0.2">
      <c r="A204" s="220"/>
      <c r="B204" s="220" t="s">
        <v>2871</v>
      </c>
      <c r="C204" s="220" t="s">
        <v>3011</v>
      </c>
      <c r="D204" s="335" t="s">
        <v>3012</v>
      </c>
      <c r="E204" s="221">
        <v>30000</v>
      </c>
      <c r="F204" s="461"/>
      <c r="G204" s="231">
        <f t="shared" si="56"/>
        <v>0</v>
      </c>
      <c r="H204" s="231">
        <f t="shared" si="57"/>
        <v>0</v>
      </c>
      <c r="I204" s="227"/>
      <c r="J204" s="231">
        <f t="shared" si="58"/>
        <v>0</v>
      </c>
      <c r="K204" s="227"/>
      <c r="L204" s="231">
        <f t="shared" si="59"/>
        <v>0</v>
      </c>
      <c r="M204" s="227"/>
      <c r="N204" s="231">
        <f t="shared" si="60"/>
        <v>0</v>
      </c>
      <c r="O204" s="227"/>
      <c r="P204" s="231">
        <f t="shared" si="61"/>
        <v>0</v>
      </c>
      <c r="Q204" s="227"/>
      <c r="R204" s="231">
        <f t="shared" si="62"/>
        <v>0</v>
      </c>
      <c r="S204" s="231">
        <f t="shared" si="63"/>
        <v>0</v>
      </c>
      <c r="T204" s="231">
        <f t="shared" si="64"/>
        <v>30000</v>
      </c>
      <c r="U204" s="86"/>
      <c r="V204" s="555">
        <f t="shared" si="65"/>
        <v>0</v>
      </c>
      <c r="W204" s="555">
        <f t="shared" si="66"/>
        <v>0</v>
      </c>
    </row>
    <row r="205" spans="1:23" s="447" customFormat="1" ht="105" x14ac:dyDescent="0.2">
      <c r="A205" s="220"/>
      <c r="B205" s="220" t="s">
        <v>2871</v>
      </c>
      <c r="C205" s="220" t="s">
        <v>3013</v>
      </c>
      <c r="D205" s="335" t="s">
        <v>3014</v>
      </c>
      <c r="E205" s="221">
        <v>47500</v>
      </c>
      <c r="F205" s="461"/>
      <c r="G205" s="231">
        <f t="shared" si="56"/>
        <v>0</v>
      </c>
      <c r="H205" s="231">
        <f t="shared" si="57"/>
        <v>0</v>
      </c>
      <c r="I205" s="227"/>
      <c r="J205" s="231">
        <f t="shared" si="58"/>
        <v>0</v>
      </c>
      <c r="K205" s="227"/>
      <c r="L205" s="231">
        <f t="shared" si="59"/>
        <v>0</v>
      </c>
      <c r="M205" s="227"/>
      <c r="N205" s="231">
        <f t="shared" si="60"/>
        <v>0</v>
      </c>
      <c r="O205" s="227"/>
      <c r="P205" s="231">
        <f t="shared" si="61"/>
        <v>0</v>
      </c>
      <c r="Q205" s="227"/>
      <c r="R205" s="231">
        <f t="shared" si="62"/>
        <v>0</v>
      </c>
      <c r="S205" s="231">
        <f t="shared" si="63"/>
        <v>0</v>
      </c>
      <c r="T205" s="231">
        <f t="shared" si="64"/>
        <v>47500</v>
      </c>
      <c r="U205" s="86"/>
      <c r="V205" s="555">
        <f t="shared" si="65"/>
        <v>0</v>
      </c>
      <c r="W205" s="555">
        <f t="shared" si="66"/>
        <v>0</v>
      </c>
    </row>
    <row r="206" spans="1:23" s="447" customFormat="1" ht="84" x14ac:dyDescent="0.2">
      <c r="A206" s="220"/>
      <c r="B206" s="220" t="s">
        <v>2919</v>
      </c>
      <c r="C206" s="220" t="s">
        <v>3015</v>
      </c>
      <c r="D206" s="335" t="s">
        <v>3016</v>
      </c>
      <c r="E206" s="221">
        <v>105300</v>
      </c>
      <c r="F206" s="461"/>
      <c r="G206" s="231">
        <f t="shared" si="56"/>
        <v>0</v>
      </c>
      <c r="H206" s="231">
        <f t="shared" si="57"/>
        <v>0</v>
      </c>
      <c r="I206" s="227"/>
      <c r="J206" s="231">
        <f t="shared" si="58"/>
        <v>0</v>
      </c>
      <c r="K206" s="227"/>
      <c r="L206" s="231">
        <f t="shared" si="59"/>
        <v>0</v>
      </c>
      <c r="M206" s="227"/>
      <c r="N206" s="231">
        <f t="shared" si="60"/>
        <v>0</v>
      </c>
      <c r="O206" s="227"/>
      <c r="P206" s="231">
        <f t="shared" si="61"/>
        <v>0</v>
      </c>
      <c r="Q206" s="227"/>
      <c r="R206" s="231">
        <f t="shared" si="62"/>
        <v>0</v>
      </c>
      <c r="S206" s="231">
        <f t="shared" si="63"/>
        <v>0</v>
      </c>
      <c r="T206" s="231">
        <f t="shared" si="64"/>
        <v>105300</v>
      </c>
      <c r="U206" s="86"/>
      <c r="V206" s="555">
        <f t="shared" si="65"/>
        <v>0</v>
      </c>
      <c r="W206" s="555">
        <f t="shared" si="66"/>
        <v>0</v>
      </c>
    </row>
    <row r="207" spans="1:23" s="447" customFormat="1" ht="84" x14ac:dyDescent="0.2">
      <c r="A207" s="220"/>
      <c r="B207" s="220" t="s">
        <v>2919</v>
      </c>
      <c r="C207" s="220" t="s">
        <v>3017</v>
      </c>
      <c r="D207" s="335" t="s">
        <v>3018</v>
      </c>
      <c r="E207" s="221">
        <v>93600</v>
      </c>
      <c r="F207" s="461"/>
      <c r="G207" s="231">
        <f t="shared" si="56"/>
        <v>0</v>
      </c>
      <c r="H207" s="231">
        <f t="shared" si="57"/>
        <v>0</v>
      </c>
      <c r="I207" s="227"/>
      <c r="J207" s="231">
        <f t="shared" si="58"/>
        <v>0</v>
      </c>
      <c r="K207" s="227"/>
      <c r="L207" s="231">
        <f t="shared" si="59"/>
        <v>0</v>
      </c>
      <c r="M207" s="227"/>
      <c r="N207" s="231">
        <f t="shared" si="60"/>
        <v>0</v>
      </c>
      <c r="O207" s="227"/>
      <c r="P207" s="231">
        <f t="shared" si="61"/>
        <v>0</v>
      </c>
      <c r="Q207" s="227"/>
      <c r="R207" s="231">
        <f t="shared" si="62"/>
        <v>0</v>
      </c>
      <c r="S207" s="231">
        <f t="shared" si="63"/>
        <v>0</v>
      </c>
      <c r="T207" s="231">
        <f t="shared" si="64"/>
        <v>93600</v>
      </c>
      <c r="U207" s="86"/>
      <c r="V207" s="555">
        <f t="shared" si="65"/>
        <v>0</v>
      </c>
      <c r="W207" s="555">
        <f t="shared" si="66"/>
        <v>0</v>
      </c>
    </row>
    <row r="208" spans="1:23" s="447" customFormat="1" ht="105" x14ac:dyDescent="0.2">
      <c r="A208" s="220"/>
      <c r="B208" s="220" t="s">
        <v>2919</v>
      </c>
      <c r="C208" s="220" t="s">
        <v>3019</v>
      </c>
      <c r="D208" s="335" t="s">
        <v>3020</v>
      </c>
      <c r="E208" s="221">
        <v>105300</v>
      </c>
      <c r="F208" s="461"/>
      <c r="G208" s="231">
        <f t="shared" si="56"/>
        <v>0</v>
      </c>
      <c r="H208" s="231">
        <f t="shared" si="57"/>
        <v>0</v>
      </c>
      <c r="I208" s="227"/>
      <c r="J208" s="231">
        <f t="shared" si="58"/>
        <v>0</v>
      </c>
      <c r="K208" s="227"/>
      <c r="L208" s="231">
        <f t="shared" si="59"/>
        <v>0</v>
      </c>
      <c r="M208" s="227"/>
      <c r="N208" s="231">
        <f t="shared" si="60"/>
        <v>0</v>
      </c>
      <c r="O208" s="227"/>
      <c r="P208" s="231">
        <f t="shared" si="61"/>
        <v>0</v>
      </c>
      <c r="Q208" s="227"/>
      <c r="R208" s="231">
        <f t="shared" si="62"/>
        <v>0</v>
      </c>
      <c r="S208" s="231">
        <f t="shared" si="63"/>
        <v>0</v>
      </c>
      <c r="T208" s="231">
        <f t="shared" si="64"/>
        <v>105300</v>
      </c>
      <c r="U208" s="86"/>
      <c r="V208" s="555">
        <f t="shared" si="65"/>
        <v>0</v>
      </c>
      <c r="W208" s="555">
        <f t="shared" si="66"/>
        <v>0</v>
      </c>
    </row>
    <row r="209" spans="1:23" s="447" customFormat="1" ht="84" x14ac:dyDescent="0.2">
      <c r="A209" s="220"/>
      <c r="B209" s="220" t="s">
        <v>3021</v>
      </c>
      <c r="C209" s="220" t="s">
        <v>3022</v>
      </c>
      <c r="D209" s="335" t="s">
        <v>3023</v>
      </c>
      <c r="E209" s="221">
        <v>254800</v>
      </c>
      <c r="F209" s="461"/>
      <c r="G209" s="231">
        <f t="shared" si="56"/>
        <v>0</v>
      </c>
      <c r="H209" s="231">
        <f t="shared" si="57"/>
        <v>0</v>
      </c>
      <c r="I209" s="227"/>
      <c r="J209" s="231">
        <f t="shared" si="58"/>
        <v>0</v>
      </c>
      <c r="K209" s="227"/>
      <c r="L209" s="231">
        <f t="shared" si="59"/>
        <v>0</v>
      </c>
      <c r="M209" s="227"/>
      <c r="N209" s="231">
        <f t="shared" si="60"/>
        <v>0</v>
      </c>
      <c r="O209" s="227"/>
      <c r="P209" s="231">
        <f t="shared" si="61"/>
        <v>0</v>
      </c>
      <c r="Q209" s="227"/>
      <c r="R209" s="231">
        <f t="shared" si="62"/>
        <v>0</v>
      </c>
      <c r="S209" s="231">
        <f t="shared" si="63"/>
        <v>0</v>
      </c>
      <c r="T209" s="231">
        <f t="shared" si="64"/>
        <v>254800</v>
      </c>
      <c r="U209" s="86"/>
      <c r="V209" s="555">
        <f t="shared" si="65"/>
        <v>0</v>
      </c>
      <c r="W209" s="555">
        <f t="shared" si="66"/>
        <v>0</v>
      </c>
    </row>
    <row r="210" spans="1:23" s="447" customFormat="1" ht="84" x14ac:dyDescent="0.2">
      <c r="A210" s="220"/>
      <c r="B210" s="220" t="s">
        <v>3021</v>
      </c>
      <c r="C210" s="220" t="s">
        <v>3024</v>
      </c>
      <c r="D210" s="335" t="s">
        <v>3025</v>
      </c>
      <c r="E210" s="221">
        <v>105300</v>
      </c>
      <c r="F210" s="461"/>
      <c r="G210" s="231">
        <f t="shared" si="56"/>
        <v>0</v>
      </c>
      <c r="H210" s="231">
        <f t="shared" si="57"/>
        <v>0</v>
      </c>
      <c r="I210" s="227"/>
      <c r="J210" s="231">
        <f t="shared" si="58"/>
        <v>0</v>
      </c>
      <c r="K210" s="227"/>
      <c r="L210" s="231">
        <f t="shared" si="59"/>
        <v>0</v>
      </c>
      <c r="M210" s="227"/>
      <c r="N210" s="231">
        <f t="shared" si="60"/>
        <v>0</v>
      </c>
      <c r="O210" s="227"/>
      <c r="P210" s="231">
        <f t="shared" si="61"/>
        <v>0</v>
      </c>
      <c r="Q210" s="227"/>
      <c r="R210" s="231">
        <f t="shared" si="62"/>
        <v>0</v>
      </c>
      <c r="S210" s="231">
        <f t="shared" si="63"/>
        <v>0</v>
      </c>
      <c r="T210" s="231">
        <f t="shared" si="64"/>
        <v>105300</v>
      </c>
      <c r="U210" s="86"/>
      <c r="V210" s="555">
        <f t="shared" si="65"/>
        <v>0</v>
      </c>
      <c r="W210" s="555">
        <f t="shared" si="66"/>
        <v>0</v>
      </c>
    </row>
    <row r="211" spans="1:23" s="447" customFormat="1" ht="84" x14ac:dyDescent="0.2">
      <c r="A211" s="220"/>
      <c r="B211" s="220" t="s">
        <v>2956</v>
      </c>
      <c r="C211" s="220" t="s">
        <v>3026</v>
      </c>
      <c r="D211" s="335" t="s">
        <v>3027</v>
      </c>
      <c r="E211" s="221">
        <v>11700</v>
      </c>
      <c r="F211" s="461"/>
      <c r="G211" s="231">
        <f t="shared" si="56"/>
        <v>0</v>
      </c>
      <c r="H211" s="231">
        <f t="shared" si="57"/>
        <v>0</v>
      </c>
      <c r="I211" s="227"/>
      <c r="J211" s="231">
        <f t="shared" si="58"/>
        <v>0</v>
      </c>
      <c r="K211" s="227"/>
      <c r="L211" s="231">
        <f t="shared" si="59"/>
        <v>0</v>
      </c>
      <c r="M211" s="227"/>
      <c r="N211" s="231">
        <f t="shared" si="60"/>
        <v>0</v>
      </c>
      <c r="O211" s="227"/>
      <c r="P211" s="231">
        <f t="shared" si="61"/>
        <v>0</v>
      </c>
      <c r="Q211" s="227"/>
      <c r="R211" s="231">
        <f t="shared" si="62"/>
        <v>0</v>
      </c>
      <c r="S211" s="231">
        <f t="shared" si="63"/>
        <v>0</v>
      </c>
      <c r="T211" s="231">
        <f t="shared" si="64"/>
        <v>11700</v>
      </c>
      <c r="U211" s="86"/>
      <c r="V211" s="555">
        <f t="shared" si="65"/>
        <v>0</v>
      </c>
      <c r="W211" s="555">
        <f t="shared" si="66"/>
        <v>0</v>
      </c>
    </row>
    <row r="212" spans="1:23" s="447" customFormat="1" ht="105" x14ac:dyDescent="0.2">
      <c r="A212" s="220"/>
      <c r="B212" s="220" t="s">
        <v>2956</v>
      </c>
      <c r="C212" s="220" t="s">
        <v>3028</v>
      </c>
      <c r="D212" s="335" t="s">
        <v>3029</v>
      </c>
      <c r="E212" s="221">
        <v>23400</v>
      </c>
      <c r="F212" s="461"/>
      <c r="G212" s="231">
        <f t="shared" si="56"/>
        <v>0</v>
      </c>
      <c r="H212" s="231">
        <f t="shared" si="57"/>
        <v>0</v>
      </c>
      <c r="I212" s="227"/>
      <c r="J212" s="231">
        <f t="shared" si="58"/>
        <v>0</v>
      </c>
      <c r="K212" s="227"/>
      <c r="L212" s="231">
        <f t="shared" si="59"/>
        <v>0</v>
      </c>
      <c r="M212" s="227"/>
      <c r="N212" s="231">
        <f t="shared" si="60"/>
        <v>0</v>
      </c>
      <c r="O212" s="227"/>
      <c r="P212" s="231">
        <f t="shared" si="61"/>
        <v>0</v>
      </c>
      <c r="Q212" s="227"/>
      <c r="R212" s="231">
        <f t="shared" si="62"/>
        <v>0</v>
      </c>
      <c r="S212" s="231">
        <f t="shared" si="63"/>
        <v>0</v>
      </c>
      <c r="T212" s="231">
        <f t="shared" si="64"/>
        <v>23400</v>
      </c>
      <c r="U212" s="86"/>
      <c r="V212" s="555">
        <f t="shared" si="65"/>
        <v>0</v>
      </c>
      <c r="W212" s="555">
        <f t="shared" si="66"/>
        <v>0</v>
      </c>
    </row>
    <row r="213" spans="1:23" s="447" customFormat="1" ht="84" x14ac:dyDescent="0.2">
      <c r="A213" s="220"/>
      <c r="B213" s="220" t="s">
        <v>2956</v>
      </c>
      <c r="C213" s="220" t="s">
        <v>3030</v>
      </c>
      <c r="D213" s="335" t="s">
        <v>3031</v>
      </c>
      <c r="E213" s="221">
        <v>97500</v>
      </c>
      <c r="F213" s="461"/>
      <c r="G213" s="231">
        <f t="shared" si="56"/>
        <v>0</v>
      </c>
      <c r="H213" s="231">
        <f t="shared" si="57"/>
        <v>0</v>
      </c>
      <c r="I213" s="227"/>
      <c r="J213" s="231">
        <f t="shared" si="58"/>
        <v>0</v>
      </c>
      <c r="K213" s="227"/>
      <c r="L213" s="231">
        <f t="shared" si="59"/>
        <v>0</v>
      </c>
      <c r="M213" s="227"/>
      <c r="N213" s="231">
        <f t="shared" si="60"/>
        <v>0</v>
      </c>
      <c r="O213" s="227"/>
      <c r="P213" s="231">
        <f t="shared" si="61"/>
        <v>0</v>
      </c>
      <c r="Q213" s="227"/>
      <c r="R213" s="231">
        <f t="shared" si="62"/>
        <v>0</v>
      </c>
      <c r="S213" s="231">
        <f t="shared" si="63"/>
        <v>0</v>
      </c>
      <c r="T213" s="231">
        <f t="shared" si="64"/>
        <v>97500</v>
      </c>
      <c r="U213" s="86"/>
      <c r="V213" s="555">
        <f t="shared" si="65"/>
        <v>0</v>
      </c>
      <c r="W213" s="555">
        <f t="shared" si="66"/>
        <v>0</v>
      </c>
    </row>
    <row r="214" spans="1:23" s="447" customFormat="1" ht="84" x14ac:dyDescent="0.2">
      <c r="A214" s="220"/>
      <c r="B214" s="220" t="s">
        <v>2956</v>
      </c>
      <c r="C214" s="220" t="s">
        <v>3032</v>
      </c>
      <c r="D214" s="335" t="s">
        <v>3033</v>
      </c>
      <c r="E214" s="221">
        <v>41500</v>
      </c>
      <c r="F214" s="461"/>
      <c r="G214" s="231">
        <f t="shared" si="56"/>
        <v>0</v>
      </c>
      <c r="H214" s="231">
        <f t="shared" si="57"/>
        <v>0</v>
      </c>
      <c r="I214" s="227"/>
      <c r="J214" s="231">
        <f t="shared" si="58"/>
        <v>0</v>
      </c>
      <c r="K214" s="227"/>
      <c r="L214" s="231">
        <f t="shared" si="59"/>
        <v>0</v>
      </c>
      <c r="M214" s="227"/>
      <c r="N214" s="231">
        <f t="shared" si="60"/>
        <v>0</v>
      </c>
      <c r="O214" s="227"/>
      <c r="P214" s="231">
        <f t="shared" si="61"/>
        <v>0</v>
      </c>
      <c r="Q214" s="227"/>
      <c r="R214" s="231">
        <f t="shared" si="62"/>
        <v>0</v>
      </c>
      <c r="S214" s="231">
        <f t="shared" si="63"/>
        <v>0</v>
      </c>
      <c r="T214" s="231">
        <f t="shared" si="64"/>
        <v>41500</v>
      </c>
      <c r="U214" s="86"/>
      <c r="V214" s="555">
        <f t="shared" si="65"/>
        <v>0</v>
      </c>
      <c r="W214" s="555">
        <f t="shared" si="66"/>
        <v>0</v>
      </c>
    </row>
    <row r="215" spans="1:23" s="447" customFormat="1" ht="84" x14ac:dyDescent="0.2">
      <c r="A215" s="220"/>
      <c r="B215" s="220" t="s">
        <v>2956</v>
      </c>
      <c r="C215" s="220" t="s">
        <v>3034</v>
      </c>
      <c r="D215" s="335" t="s">
        <v>3035</v>
      </c>
      <c r="E215" s="221">
        <v>37500</v>
      </c>
      <c r="F215" s="461"/>
      <c r="G215" s="231">
        <f t="shared" si="56"/>
        <v>0</v>
      </c>
      <c r="H215" s="231">
        <f t="shared" si="57"/>
        <v>0</v>
      </c>
      <c r="I215" s="227"/>
      <c r="J215" s="231">
        <f t="shared" si="58"/>
        <v>0</v>
      </c>
      <c r="K215" s="227"/>
      <c r="L215" s="231">
        <f t="shared" si="59"/>
        <v>0</v>
      </c>
      <c r="M215" s="227"/>
      <c r="N215" s="231">
        <f t="shared" si="60"/>
        <v>0</v>
      </c>
      <c r="O215" s="227"/>
      <c r="P215" s="231">
        <f t="shared" si="61"/>
        <v>0</v>
      </c>
      <c r="Q215" s="227"/>
      <c r="R215" s="231">
        <f t="shared" si="62"/>
        <v>0</v>
      </c>
      <c r="S215" s="231">
        <f t="shared" si="63"/>
        <v>0</v>
      </c>
      <c r="T215" s="231">
        <f t="shared" si="64"/>
        <v>37500</v>
      </c>
      <c r="U215" s="86"/>
      <c r="V215" s="555">
        <f t="shared" si="65"/>
        <v>0</v>
      </c>
      <c r="W215" s="555">
        <f t="shared" si="66"/>
        <v>0</v>
      </c>
    </row>
    <row r="216" spans="1:23" s="447" customFormat="1" ht="84" x14ac:dyDescent="0.2">
      <c r="A216" s="220"/>
      <c r="B216" s="220" t="s">
        <v>2839</v>
      </c>
      <c r="C216" s="220" t="s">
        <v>3036</v>
      </c>
      <c r="D216" s="335" t="s">
        <v>3037</v>
      </c>
      <c r="E216" s="221">
        <v>58500</v>
      </c>
      <c r="F216" s="461"/>
      <c r="G216" s="231">
        <f t="shared" si="56"/>
        <v>0</v>
      </c>
      <c r="H216" s="231">
        <f t="shared" si="57"/>
        <v>0</v>
      </c>
      <c r="I216" s="227"/>
      <c r="J216" s="231">
        <f t="shared" si="58"/>
        <v>0</v>
      </c>
      <c r="K216" s="227"/>
      <c r="L216" s="231">
        <f t="shared" si="59"/>
        <v>0</v>
      </c>
      <c r="M216" s="227"/>
      <c r="N216" s="231">
        <f t="shared" si="60"/>
        <v>0</v>
      </c>
      <c r="O216" s="227"/>
      <c r="P216" s="231">
        <f t="shared" si="61"/>
        <v>0</v>
      </c>
      <c r="Q216" s="227"/>
      <c r="R216" s="231">
        <f t="shared" si="62"/>
        <v>0</v>
      </c>
      <c r="S216" s="231">
        <f t="shared" si="63"/>
        <v>0</v>
      </c>
      <c r="T216" s="231">
        <f t="shared" si="64"/>
        <v>58500</v>
      </c>
      <c r="U216" s="86"/>
      <c r="V216" s="555">
        <f t="shared" si="65"/>
        <v>0</v>
      </c>
      <c r="W216" s="555">
        <f t="shared" si="66"/>
        <v>0</v>
      </c>
    </row>
    <row r="217" spans="1:23" s="447" customFormat="1" ht="63" x14ac:dyDescent="0.2">
      <c r="A217" s="220"/>
      <c r="B217" s="220" t="s">
        <v>2839</v>
      </c>
      <c r="C217" s="220" t="s">
        <v>3038</v>
      </c>
      <c r="D217" s="335" t="s">
        <v>3039</v>
      </c>
      <c r="E217" s="221">
        <v>132300</v>
      </c>
      <c r="F217" s="461"/>
      <c r="G217" s="231">
        <f t="shared" si="56"/>
        <v>0</v>
      </c>
      <c r="H217" s="231">
        <f t="shared" si="57"/>
        <v>0</v>
      </c>
      <c r="I217" s="227"/>
      <c r="J217" s="231">
        <f t="shared" si="58"/>
        <v>0</v>
      </c>
      <c r="K217" s="227"/>
      <c r="L217" s="231">
        <f t="shared" si="59"/>
        <v>0</v>
      </c>
      <c r="M217" s="227"/>
      <c r="N217" s="231">
        <f t="shared" si="60"/>
        <v>0</v>
      </c>
      <c r="O217" s="227"/>
      <c r="P217" s="231">
        <f t="shared" si="61"/>
        <v>0</v>
      </c>
      <c r="Q217" s="227"/>
      <c r="R217" s="231">
        <f t="shared" si="62"/>
        <v>0</v>
      </c>
      <c r="S217" s="231">
        <f t="shared" si="63"/>
        <v>0</v>
      </c>
      <c r="T217" s="231">
        <f t="shared" si="64"/>
        <v>132300</v>
      </c>
      <c r="U217" s="86"/>
      <c r="V217" s="555">
        <f t="shared" si="65"/>
        <v>0</v>
      </c>
      <c r="W217" s="555">
        <f t="shared" si="66"/>
        <v>0</v>
      </c>
    </row>
    <row r="218" spans="1:23" s="447" customFormat="1" ht="84" x14ac:dyDescent="0.2">
      <c r="A218" s="220"/>
      <c r="B218" s="220" t="s">
        <v>2839</v>
      </c>
      <c r="C218" s="220" t="s">
        <v>3040</v>
      </c>
      <c r="D218" s="335" t="s">
        <v>3041</v>
      </c>
      <c r="E218" s="221">
        <v>137200</v>
      </c>
      <c r="F218" s="461"/>
      <c r="G218" s="231">
        <f t="shared" si="56"/>
        <v>0</v>
      </c>
      <c r="H218" s="231">
        <f t="shared" si="57"/>
        <v>0</v>
      </c>
      <c r="I218" s="227"/>
      <c r="J218" s="231">
        <f t="shared" si="58"/>
        <v>0</v>
      </c>
      <c r="K218" s="227"/>
      <c r="L218" s="231">
        <f t="shared" si="59"/>
        <v>0</v>
      </c>
      <c r="M218" s="227"/>
      <c r="N218" s="231">
        <f t="shared" si="60"/>
        <v>0</v>
      </c>
      <c r="O218" s="227"/>
      <c r="P218" s="231">
        <f t="shared" si="61"/>
        <v>0</v>
      </c>
      <c r="Q218" s="227"/>
      <c r="R218" s="231">
        <f t="shared" si="62"/>
        <v>0</v>
      </c>
      <c r="S218" s="231">
        <f t="shared" si="63"/>
        <v>0</v>
      </c>
      <c r="T218" s="231">
        <f t="shared" si="64"/>
        <v>137200</v>
      </c>
      <c r="U218" s="86"/>
      <c r="V218" s="555">
        <f t="shared" si="65"/>
        <v>0</v>
      </c>
      <c r="W218" s="555">
        <f t="shared" si="66"/>
        <v>0</v>
      </c>
    </row>
    <row r="219" spans="1:23" s="447" customFormat="1" ht="105" x14ac:dyDescent="0.2">
      <c r="A219" s="220"/>
      <c r="B219" s="220" t="s">
        <v>2839</v>
      </c>
      <c r="C219" s="220" t="s">
        <v>3042</v>
      </c>
      <c r="D219" s="335" t="s">
        <v>3043</v>
      </c>
      <c r="E219" s="221">
        <v>112000</v>
      </c>
      <c r="F219" s="461"/>
      <c r="G219" s="231">
        <f t="shared" si="56"/>
        <v>0</v>
      </c>
      <c r="H219" s="231">
        <f t="shared" si="57"/>
        <v>0</v>
      </c>
      <c r="I219" s="227"/>
      <c r="J219" s="231">
        <f t="shared" si="58"/>
        <v>0</v>
      </c>
      <c r="K219" s="227"/>
      <c r="L219" s="231">
        <f t="shared" si="59"/>
        <v>0</v>
      </c>
      <c r="M219" s="227"/>
      <c r="N219" s="231">
        <f t="shared" si="60"/>
        <v>0</v>
      </c>
      <c r="O219" s="227"/>
      <c r="P219" s="231">
        <f t="shared" si="61"/>
        <v>0</v>
      </c>
      <c r="Q219" s="227"/>
      <c r="R219" s="231">
        <f t="shared" si="62"/>
        <v>0</v>
      </c>
      <c r="S219" s="231">
        <f t="shared" si="63"/>
        <v>0</v>
      </c>
      <c r="T219" s="231">
        <f t="shared" si="64"/>
        <v>112000</v>
      </c>
      <c r="U219" s="86"/>
      <c r="V219" s="555">
        <f t="shared" si="65"/>
        <v>0</v>
      </c>
      <c r="W219" s="555">
        <f t="shared" si="66"/>
        <v>0</v>
      </c>
    </row>
    <row r="220" spans="1:23" s="447" customFormat="1" ht="84" x14ac:dyDescent="0.2">
      <c r="A220" s="220"/>
      <c r="B220" s="220" t="s">
        <v>2839</v>
      </c>
      <c r="C220" s="220" t="s">
        <v>3044</v>
      </c>
      <c r="D220" s="335" t="s">
        <v>3045</v>
      </c>
      <c r="E220" s="221">
        <v>25000</v>
      </c>
      <c r="F220" s="461"/>
      <c r="G220" s="231">
        <f t="shared" si="56"/>
        <v>0</v>
      </c>
      <c r="H220" s="231">
        <f t="shared" si="57"/>
        <v>0</v>
      </c>
      <c r="I220" s="227"/>
      <c r="J220" s="231">
        <f t="shared" si="58"/>
        <v>0</v>
      </c>
      <c r="K220" s="227"/>
      <c r="L220" s="231">
        <f t="shared" si="59"/>
        <v>0</v>
      </c>
      <c r="M220" s="227"/>
      <c r="N220" s="231">
        <f t="shared" si="60"/>
        <v>0</v>
      </c>
      <c r="O220" s="227"/>
      <c r="P220" s="231">
        <f t="shared" si="61"/>
        <v>0</v>
      </c>
      <c r="Q220" s="227"/>
      <c r="R220" s="231">
        <f t="shared" si="62"/>
        <v>0</v>
      </c>
      <c r="S220" s="231">
        <f t="shared" si="63"/>
        <v>0</v>
      </c>
      <c r="T220" s="231">
        <f t="shared" si="64"/>
        <v>25000</v>
      </c>
      <c r="U220" s="86"/>
      <c r="V220" s="555">
        <f t="shared" si="65"/>
        <v>0</v>
      </c>
      <c r="W220" s="555">
        <f t="shared" si="66"/>
        <v>0</v>
      </c>
    </row>
    <row r="221" spans="1:23" s="447" customFormat="1" ht="105" x14ac:dyDescent="0.2">
      <c r="A221" s="220"/>
      <c r="B221" s="220" t="s">
        <v>2839</v>
      </c>
      <c r="C221" s="220" t="s">
        <v>3046</v>
      </c>
      <c r="D221" s="335" t="s">
        <v>3047</v>
      </c>
      <c r="E221" s="221">
        <v>37500</v>
      </c>
      <c r="F221" s="461"/>
      <c r="G221" s="231">
        <f t="shared" si="56"/>
        <v>0</v>
      </c>
      <c r="H221" s="231">
        <f t="shared" si="57"/>
        <v>0</v>
      </c>
      <c r="I221" s="227"/>
      <c r="J221" s="231">
        <f t="shared" si="58"/>
        <v>0</v>
      </c>
      <c r="K221" s="227"/>
      <c r="L221" s="231">
        <f t="shared" si="59"/>
        <v>0</v>
      </c>
      <c r="M221" s="227"/>
      <c r="N221" s="231">
        <f t="shared" si="60"/>
        <v>0</v>
      </c>
      <c r="O221" s="227"/>
      <c r="P221" s="231">
        <f t="shared" si="61"/>
        <v>0</v>
      </c>
      <c r="Q221" s="227"/>
      <c r="R221" s="231">
        <f t="shared" si="62"/>
        <v>0</v>
      </c>
      <c r="S221" s="231">
        <f t="shared" si="63"/>
        <v>0</v>
      </c>
      <c r="T221" s="231">
        <f t="shared" si="64"/>
        <v>37500</v>
      </c>
      <c r="U221" s="86"/>
      <c r="V221" s="555">
        <f t="shared" si="65"/>
        <v>0</v>
      </c>
      <c r="W221" s="555">
        <f t="shared" si="66"/>
        <v>0</v>
      </c>
    </row>
    <row r="222" spans="1:23" s="447" customFormat="1" ht="84" x14ac:dyDescent="0.2">
      <c r="A222" s="220"/>
      <c r="B222" s="220" t="s">
        <v>2839</v>
      </c>
      <c r="C222" s="220" t="s">
        <v>3048</v>
      </c>
      <c r="D222" s="335" t="s">
        <v>3049</v>
      </c>
      <c r="E222" s="221">
        <v>30000</v>
      </c>
      <c r="F222" s="461"/>
      <c r="G222" s="231">
        <f t="shared" si="56"/>
        <v>0</v>
      </c>
      <c r="H222" s="231">
        <f t="shared" si="57"/>
        <v>0</v>
      </c>
      <c r="I222" s="227"/>
      <c r="J222" s="231">
        <f t="shared" si="58"/>
        <v>0</v>
      </c>
      <c r="K222" s="227"/>
      <c r="L222" s="231">
        <f t="shared" si="59"/>
        <v>0</v>
      </c>
      <c r="M222" s="227"/>
      <c r="N222" s="231">
        <f t="shared" si="60"/>
        <v>0</v>
      </c>
      <c r="O222" s="227"/>
      <c r="P222" s="231">
        <f t="shared" si="61"/>
        <v>0</v>
      </c>
      <c r="Q222" s="227"/>
      <c r="R222" s="231">
        <f t="shared" si="62"/>
        <v>0</v>
      </c>
      <c r="S222" s="231">
        <f t="shared" si="63"/>
        <v>0</v>
      </c>
      <c r="T222" s="231">
        <f t="shared" si="64"/>
        <v>30000</v>
      </c>
      <c r="U222" s="86"/>
      <c r="V222" s="555">
        <f t="shared" si="65"/>
        <v>0</v>
      </c>
      <c r="W222" s="555">
        <f t="shared" si="66"/>
        <v>0</v>
      </c>
    </row>
    <row r="223" spans="1:23" s="447" customFormat="1" ht="105" x14ac:dyDescent="0.2">
      <c r="A223" s="220"/>
      <c r="B223" s="220" t="s">
        <v>2839</v>
      </c>
      <c r="C223" s="220" t="s">
        <v>3050</v>
      </c>
      <c r="D223" s="335" t="s">
        <v>3051</v>
      </c>
      <c r="E223" s="221">
        <v>40000</v>
      </c>
      <c r="F223" s="461"/>
      <c r="G223" s="231">
        <f t="shared" si="56"/>
        <v>0</v>
      </c>
      <c r="H223" s="231">
        <f t="shared" si="57"/>
        <v>0</v>
      </c>
      <c r="I223" s="227"/>
      <c r="J223" s="231">
        <f t="shared" si="58"/>
        <v>0</v>
      </c>
      <c r="K223" s="227"/>
      <c r="L223" s="231">
        <f t="shared" si="59"/>
        <v>0</v>
      </c>
      <c r="M223" s="227"/>
      <c r="N223" s="231">
        <f t="shared" si="60"/>
        <v>0</v>
      </c>
      <c r="O223" s="227"/>
      <c r="P223" s="231">
        <f t="shared" si="61"/>
        <v>0</v>
      </c>
      <c r="Q223" s="227"/>
      <c r="R223" s="231">
        <f t="shared" si="62"/>
        <v>0</v>
      </c>
      <c r="S223" s="231">
        <f t="shared" si="63"/>
        <v>0</v>
      </c>
      <c r="T223" s="231">
        <f t="shared" si="64"/>
        <v>40000</v>
      </c>
      <c r="U223" s="86"/>
      <c r="V223" s="555">
        <f t="shared" si="65"/>
        <v>0</v>
      </c>
      <c r="W223" s="555">
        <f t="shared" si="66"/>
        <v>0</v>
      </c>
    </row>
    <row r="224" spans="1:23" s="447" customFormat="1" ht="63" x14ac:dyDescent="0.2">
      <c r="A224" s="220"/>
      <c r="B224" s="220" t="s">
        <v>3052</v>
      </c>
      <c r="C224" s="220" t="s">
        <v>3053</v>
      </c>
      <c r="D224" s="335" t="s">
        <v>3054</v>
      </c>
      <c r="E224" s="221">
        <v>5800</v>
      </c>
      <c r="F224" s="461"/>
      <c r="G224" s="231">
        <f t="shared" si="56"/>
        <v>0</v>
      </c>
      <c r="H224" s="231">
        <f t="shared" si="57"/>
        <v>0</v>
      </c>
      <c r="I224" s="227"/>
      <c r="J224" s="231">
        <f t="shared" si="58"/>
        <v>0</v>
      </c>
      <c r="K224" s="227"/>
      <c r="L224" s="231">
        <f t="shared" si="59"/>
        <v>0</v>
      </c>
      <c r="M224" s="227"/>
      <c r="N224" s="231">
        <f t="shared" si="60"/>
        <v>0</v>
      </c>
      <c r="O224" s="227"/>
      <c r="P224" s="231">
        <f t="shared" si="61"/>
        <v>0</v>
      </c>
      <c r="Q224" s="227"/>
      <c r="R224" s="231">
        <f t="shared" si="62"/>
        <v>0</v>
      </c>
      <c r="S224" s="231">
        <f t="shared" si="63"/>
        <v>0</v>
      </c>
      <c r="T224" s="231">
        <f t="shared" si="64"/>
        <v>5800</v>
      </c>
      <c r="U224" s="86"/>
      <c r="V224" s="555">
        <f t="shared" si="65"/>
        <v>0</v>
      </c>
      <c r="W224" s="555">
        <f t="shared" si="66"/>
        <v>0</v>
      </c>
    </row>
    <row r="225" spans="1:23" s="447" customFormat="1" ht="63" x14ac:dyDescent="0.2">
      <c r="A225" s="220"/>
      <c r="B225" s="220" t="s">
        <v>3052</v>
      </c>
      <c r="C225" s="220" t="s">
        <v>3055</v>
      </c>
      <c r="D225" s="335" t="s">
        <v>3056</v>
      </c>
      <c r="E225" s="221">
        <v>1000</v>
      </c>
      <c r="F225" s="461"/>
      <c r="G225" s="231">
        <f t="shared" si="56"/>
        <v>0</v>
      </c>
      <c r="H225" s="231">
        <f t="shared" si="57"/>
        <v>0</v>
      </c>
      <c r="I225" s="227"/>
      <c r="J225" s="231">
        <f t="shared" si="58"/>
        <v>0</v>
      </c>
      <c r="K225" s="227"/>
      <c r="L225" s="231">
        <f t="shared" si="59"/>
        <v>0</v>
      </c>
      <c r="M225" s="227"/>
      <c r="N225" s="231">
        <f t="shared" si="60"/>
        <v>0</v>
      </c>
      <c r="O225" s="227"/>
      <c r="P225" s="231">
        <f t="shared" si="61"/>
        <v>0</v>
      </c>
      <c r="Q225" s="227"/>
      <c r="R225" s="231">
        <f t="shared" si="62"/>
        <v>0</v>
      </c>
      <c r="S225" s="231">
        <f t="shared" si="63"/>
        <v>0</v>
      </c>
      <c r="T225" s="231">
        <f t="shared" si="64"/>
        <v>1000</v>
      </c>
      <c r="U225" s="86"/>
      <c r="V225" s="555">
        <f t="shared" si="65"/>
        <v>0</v>
      </c>
      <c r="W225" s="555">
        <f t="shared" si="66"/>
        <v>0</v>
      </c>
    </row>
    <row r="226" spans="1:23" s="447" customFormat="1" ht="105" x14ac:dyDescent="0.2">
      <c r="A226" s="220"/>
      <c r="B226" s="220" t="s">
        <v>2904</v>
      </c>
      <c r="C226" s="220" t="s">
        <v>3057</v>
      </c>
      <c r="D226" s="335" t="s">
        <v>3058</v>
      </c>
      <c r="E226" s="221">
        <v>58500</v>
      </c>
      <c r="F226" s="461"/>
      <c r="G226" s="231">
        <f t="shared" si="56"/>
        <v>0</v>
      </c>
      <c r="H226" s="231">
        <f t="shared" si="57"/>
        <v>0</v>
      </c>
      <c r="I226" s="227"/>
      <c r="J226" s="231">
        <f t="shared" si="58"/>
        <v>0</v>
      </c>
      <c r="K226" s="227"/>
      <c r="L226" s="231">
        <f t="shared" si="59"/>
        <v>0</v>
      </c>
      <c r="M226" s="227"/>
      <c r="N226" s="231">
        <f t="shared" si="60"/>
        <v>0</v>
      </c>
      <c r="O226" s="227"/>
      <c r="P226" s="231">
        <f t="shared" si="61"/>
        <v>0</v>
      </c>
      <c r="Q226" s="227"/>
      <c r="R226" s="231">
        <f t="shared" si="62"/>
        <v>0</v>
      </c>
      <c r="S226" s="231">
        <f t="shared" si="63"/>
        <v>0</v>
      </c>
      <c r="T226" s="231">
        <f t="shared" si="64"/>
        <v>58500</v>
      </c>
      <c r="U226" s="86"/>
      <c r="V226" s="555">
        <f t="shared" si="65"/>
        <v>0</v>
      </c>
      <c r="W226" s="555">
        <f t="shared" si="66"/>
        <v>0</v>
      </c>
    </row>
    <row r="227" spans="1:23" s="447" customFormat="1" ht="84" x14ac:dyDescent="0.2">
      <c r="A227" s="220"/>
      <c r="B227" s="220" t="s">
        <v>2927</v>
      </c>
      <c r="C227" s="220" t="s">
        <v>3059</v>
      </c>
      <c r="D227" s="335" t="s">
        <v>3060</v>
      </c>
      <c r="E227" s="221">
        <v>105300</v>
      </c>
      <c r="F227" s="461"/>
      <c r="G227" s="231">
        <f t="shared" si="56"/>
        <v>0</v>
      </c>
      <c r="H227" s="231">
        <f t="shared" si="57"/>
        <v>0</v>
      </c>
      <c r="I227" s="227"/>
      <c r="J227" s="231">
        <f t="shared" si="58"/>
        <v>0</v>
      </c>
      <c r="K227" s="227"/>
      <c r="L227" s="231">
        <f t="shared" si="59"/>
        <v>0</v>
      </c>
      <c r="M227" s="227"/>
      <c r="N227" s="231">
        <f t="shared" si="60"/>
        <v>0</v>
      </c>
      <c r="O227" s="227"/>
      <c r="P227" s="231">
        <f t="shared" si="61"/>
        <v>0</v>
      </c>
      <c r="Q227" s="227"/>
      <c r="R227" s="231">
        <f t="shared" si="62"/>
        <v>0</v>
      </c>
      <c r="S227" s="231">
        <f t="shared" si="63"/>
        <v>0</v>
      </c>
      <c r="T227" s="231">
        <f t="shared" si="64"/>
        <v>105300</v>
      </c>
      <c r="U227" s="86"/>
      <c r="V227" s="555">
        <f t="shared" si="65"/>
        <v>0</v>
      </c>
      <c r="W227" s="555">
        <f t="shared" si="66"/>
        <v>0</v>
      </c>
    </row>
    <row r="228" spans="1:23" s="447" customFormat="1" ht="63" x14ac:dyDescent="0.2">
      <c r="A228" s="220"/>
      <c r="B228" s="220" t="s">
        <v>3061</v>
      </c>
      <c r="C228" s="220" t="s">
        <v>3062</v>
      </c>
      <c r="D228" s="335" t="s">
        <v>3063</v>
      </c>
      <c r="E228" s="221">
        <v>1713440.19</v>
      </c>
      <c r="F228" s="461"/>
      <c r="G228" s="231">
        <f t="shared" si="56"/>
        <v>0</v>
      </c>
      <c r="H228" s="231">
        <f t="shared" si="57"/>
        <v>0</v>
      </c>
      <c r="I228" s="227"/>
      <c r="J228" s="231">
        <f t="shared" si="58"/>
        <v>0</v>
      </c>
      <c r="K228" s="227"/>
      <c r="L228" s="231">
        <f t="shared" si="59"/>
        <v>0</v>
      </c>
      <c r="M228" s="227"/>
      <c r="N228" s="231">
        <f t="shared" si="60"/>
        <v>0</v>
      </c>
      <c r="O228" s="227"/>
      <c r="P228" s="231">
        <f t="shared" si="61"/>
        <v>0</v>
      </c>
      <c r="Q228" s="227"/>
      <c r="R228" s="231">
        <f t="shared" si="62"/>
        <v>0</v>
      </c>
      <c r="S228" s="231">
        <f t="shared" si="63"/>
        <v>0</v>
      </c>
      <c r="T228" s="231">
        <f t="shared" si="64"/>
        <v>1713440.19</v>
      </c>
      <c r="U228" s="86"/>
      <c r="V228" s="555">
        <f t="shared" si="65"/>
        <v>0</v>
      </c>
      <c r="W228" s="555">
        <f t="shared" si="66"/>
        <v>0</v>
      </c>
    </row>
    <row r="229" spans="1:23" s="447" customFormat="1" ht="84" x14ac:dyDescent="0.2">
      <c r="A229" s="220"/>
      <c r="B229" s="220" t="s">
        <v>3064</v>
      </c>
      <c r="C229" s="220" t="s">
        <v>3065</v>
      </c>
      <c r="D229" s="335" t="s">
        <v>3066</v>
      </c>
      <c r="E229" s="221">
        <v>294000</v>
      </c>
      <c r="F229" s="461"/>
      <c r="G229" s="231">
        <f t="shared" si="56"/>
        <v>0</v>
      </c>
      <c r="H229" s="231">
        <f t="shared" si="57"/>
        <v>0</v>
      </c>
      <c r="I229" s="227"/>
      <c r="J229" s="231">
        <f t="shared" si="58"/>
        <v>0</v>
      </c>
      <c r="K229" s="227"/>
      <c r="L229" s="231">
        <f t="shared" si="59"/>
        <v>0</v>
      </c>
      <c r="M229" s="227"/>
      <c r="N229" s="231">
        <f t="shared" si="60"/>
        <v>0</v>
      </c>
      <c r="O229" s="227"/>
      <c r="P229" s="231">
        <f t="shared" si="61"/>
        <v>0</v>
      </c>
      <c r="Q229" s="227"/>
      <c r="R229" s="231">
        <f t="shared" si="62"/>
        <v>0</v>
      </c>
      <c r="S229" s="231">
        <f t="shared" si="63"/>
        <v>0</v>
      </c>
      <c r="T229" s="231">
        <f t="shared" si="64"/>
        <v>294000</v>
      </c>
      <c r="U229" s="86"/>
      <c r="V229" s="555">
        <f t="shared" si="65"/>
        <v>0</v>
      </c>
      <c r="W229" s="555">
        <f t="shared" si="66"/>
        <v>0</v>
      </c>
    </row>
    <row r="230" spans="1:23" s="447" customFormat="1" ht="63" x14ac:dyDescent="0.2">
      <c r="A230" s="220"/>
      <c r="B230" s="220" t="s">
        <v>3064</v>
      </c>
      <c r="C230" s="220" t="s">
        <v>3067</v>
      </c>
      <c r="D230" s="335" t="s">
        <v>3068</v>
      </c>
      <c r="E230" s="221">
        <v>279300</v>
      </c>
      <c r="F230" s="461"/>
      <c r="G230" s="231">
        <f t="shared" si="56"/>
        <v>0</v>
      </c>
      <c r="H230" s="231">
        <f t="shared" si="57"/>
        <v>0</v>
      </c>
      <c r="I230" s="227"/>
      <c r="J230" s="231">
        <f t="shared" si="58"/>
        <v>0</v>
      </c>
      <c r="K230" s="227"/>
      <c r="L230" s="231">
        <f t="shared" si="59"/>
        <v>0</v>
      </c>
      <c r="M230" s="227"/>
      <c r="N230" s="231">
        <f t="shared" si="60"/>
        <v>0</v>
      </c>
      <c r="O230" s="227"/>
      <c r="P230" s="231">
        <f t="shared" si="61"/>
        <v>0</v>
      </c>
      <c r="Q230" s="227"/>
      <c r="R230" s="231">
        <f t="shared" si="62"/>
        <v>0</v>
      </c>
      <c r="S230" s="231">
        <f t="shared" si="63"/>
        <v>0</v>
      </c>
      <c r="T230" s="231">
        <f t="shared" si="64"/>
        <v>279300</v>
      </c>
      <c r="U230" s="86"/>
      <c r="V230" s="555">
        <f t="shared" si="65"/>
        <v>0</v>
      </c>
      <c r="W230" s="555">
        <f t="shared" si="66"/>
        <v>0</v>
      </c>
    </row>
    <row r="231" spans="1:23" s="447" customFormat="1" ht="105" x14ac:dyDescent="0.2">
      <c r="A231" s="220"/>
      <c r="B231" s="220" t="s">
        <v>3064</v>
      </c>
      <c r="C231" s="220" t="s">
        <v>3069</v>
      </c>
      <c r="D231" s="335" t="s">
        <v>3070</v>
      </c>
      <c r="E231" s="221">
        <v>294000</v>
      </c>
      <c r="F231" s="461"/>
      <c r="G231" s="231">
        <f t="shared" si="56"/>
        <v>0</v>
      </c>
      <c r="H231" s="231">
        <f t="shared" si="57"/>
        <v>0</v>
      </c>
      <c r="I231" s="227"/>
      <c r="J231" s="231">
        <f t="shared" si="58"/>
        <v>0</v>
      </c>
      <c r="K231" s="227"/>
      <c r="L231" s="231">
        <f t="shared" si="59"/>
        <v>0</v>
      </c>
      <c r="M231" s="227"/>
      <c r="N231" s="231">
        <f t="shared" si="60"/>
        <v>0</v>
      </c>
      <c r="O231" s="227"/>
      <c r="P231" s="231">
        <f t="shared" si="61"/>
        <v>0</v>
      </c>
      <c r="Q231" s="227"/>
      <c r="R231" s="231">
        <f t="shared" si="62"/>
        <v>0</v>
      </c>
      <c r="S231" s="231">
        <f t="shared" si="63"/>
        <v>0</v>
      </c>
      <c r="T231" s="231">
        <f t="shared" si="64"/>
        <v>294000</v>
      </c>
      <c r="U231" s="86"/>
      <c r="V231" s="555">
        <f t="shared" si="65"/>
        <v>0</v>
      </c>
      <c r="W231" s="555">
        <f t="shared" si="66"/>
        <v>0</v>
      </c>
    </row>
    <row r="232" spans="1:23" s="447" customFormat="1" ht="105" x14ac:dyDescent="0.2">
      <c r="A232" s="220"/>
      <c r="B232" s="220" t="s">
        <v>3101</v>
      </c>
      <c r="C232" s="220" t="s">
        <v>3102</v>
      </c>
      <c r="D232" s="335" t="s">
        <v>3103</v>
      </c>
      <c r="E232" s="221">
        <v>235200</v>
      </c>
      <c r="F232" s="461"/>
      <c r="G232" s="231">
        <f t="shared" si="56"/>
        <v>0</v>
      </c>
      <c r="H232" s="231">
        <f t="shared" si="57"/>
        <v>0</v>
      </c>
      <c r="I232" s="227"/>
      <c r="J232" s="231">
        <f t="shared" si="58"/>
        <v>0</v>
      </c>
      <c r="K232" s="227"/>
      <c r="L232" s="231">
        <f t="shared" si="59"/>
        <v>0</v>
      </c>
      <c r="M232" s="227"/>
      <c r="N232" s="231">
        <f t="shared" si="60"/>
        <v>0</v>
      </c>
      <c r="O232" s="227"/>
      <c r="P232" s="231">
        <f t="shared" si="61"/>
        <v>0</v>
      </c>
      <c r="Q232" s="227"/>
      <c r="R232" s="231">
        <f t="shared" si="62"/>
        <v>0</v>
      </c>
      <c r="S232" s="231">
        <f t="shared" si="63"/>
        <v>0</v>
      </c>
      <c r="T232" s="231">
        <f t="shared" si="64"/>
        <v>235200</v>
      </c>
      <c r="U232" s="86"/>
      <c r="V232" s="555">
        <f t="shared" si="65"/>
        <v>0</v>
      </c>
      <c r="W232" s="555">
        <f t="shared" si="66"/>
        <v>0</v>
      </c>
    </row>
    <row r="233" spans="1:23" s="447" customFormat="1" ht="84" x14ac:dyDescent="0.2">
      <c r="A233" s="220"/>
      <c r="B233" s="220" t="s">
        <v>3101</v>
      </c>
      <c r="C233" s="220" t="s">
        <v>3104</v>
      </c>
      <c r="D233" s="335" t="s">
        <v>3105</v>
      </c>
      <c r="E233" s="221">
        <v>97500</v>
      </c>
      <c r="F233" s="461"/>
      <c r="G233" s="231">
        <f t="shared" si="56"/>
        <v>0</v>
      </c>
      <c r="H233" s="231">
        <f t="shared" si="57"/>
        <v>0</v>
      </c>
      <c r="I233" s="227"/>
      <c r="J233" s="231">
        <f t="shared" si="58"/>
        <v>0</v>
      </c>
      <c r="K233" s="227"/>
      <c r="L233" s="231">
        <f t="shared" si="59"/>
        <v>0</v>
      </c>
      <c r="M233" s="227"/>
      <c r="N233" s="231">
        <f t="shared" si="60"/>
        <v>0</v>
      </c>
      <c r="O233" s="227"/>
      <c r="P233" s="231">
        <f t="shared" si="61"/>
        <v>0</v>
      </c>
      <c r="Q233" s="227"/>
      <c r="R233" s="231">
        <f t="shared" si="62"/>
        <v>0</v>
      </c>
      <c r="S233" s="231">
        <f t="shared" si="63"/>
        <v>0</v>
      </c>
      <c r="T233" s="231">
        <f t="shared" si="64"/>
        <v>97500</v>
      </c>
      <c r="U233" s="86"/>
      <c r="V233" s="555">
        <f t="shared" si="65"/>
        <v>0</v>
      </c>
      <c r="W233" s="555">
        <f t="shared" si="66"/>
        <v>0</v>
      </c>
    </row>
    <row r="234" spans="1:23" s="447" customFormat="1" ht="84" x14ac:dyDescent="0.2">
      <c r="A234" s="220"/>
      <c r="B234" s="220" t="s">
        <v>3101</v>
      </c>
      <c r="C234" s="220" t="s">
        <v>3106</v>
      </c>
      <c r="D234" s="335" t="s">
        <v>3107</v>
      </c>
      <c r="E234" s="221">
        <v>93100</v>
      </c>
      <c r="F234" s="461"/>
      <c r="G234" s="231">
        <f t="shared" si="56"/>
        <v>0</v>
      </c>
      <c r="H234" s="231">
        <f t="shared" si="57"/>
        <v>0</v>
      </c>
      <c r="I234" s="227"/>
      <c r="J234" s="231">
        <f t="shared" si="58"/>
        <v>0</v>
      </c>
      <c r="K234" s="227"/>
      <c r="L234" s="231">
        <f t="shared" si="59"/>
        <v>0</v>
      </c>
      <c r="M234" s="227"/>
      <c r="N234" s="231">
        <f t="shared" si="60"/>
        <v>0</v>
      </c>
      <c r="O234" s="227"/>
      <c r="P234" s="231">
        <f t="shared" si="61"/>
        <v>0</v>
      </c>
      <c r="Q234" s="227"/>
      <c r="R234" s="231">
        <f t="shared" si="62"/>
        <v>0</v>
      </c>
      <c r="S234" s="231">
        <f t="shared" si="63"/>
        <v>0</v>
      </c>
      <c r="T234" s="231">
        <f t="shared" si="64"/>
        <v>93100</v>
      </c>
      <c r="U234" s="86"/>
      <c r="V234" s="555">
        <f t="shared" si="65"/>
        <v>0</v>
      </c>
      <c r="W234" s="555">
        <f t="shared" si="66"/>
        <v>0</v>
      </c>
    </row>
    <row r="235" spans="1:23" s="447" customFormat="1" ht="63" x14ac:dyDescent="0.2">
      <c r="A235" s="220"/>
      <c r="B235" s="220" t="s">
        <v>3101</v>
      </c>
      <c r="C235" s="220" t="s">
        <v>3108</v>
      </c>
      <c r="D235" s="335" t="s">
        <v>3109</v>
      </c>
      <c r="E235" s="221">
        <v>176400</v>
      </c>
      <c r="F235" s="461"/>
      <c r="G235" s="231">
        <f t="shared" si="56"/>
        <v>0</v>
      </c>
      <c r="H235" s="231">
        <f t="shared" si="57"/>
        <v>0</v>
      </c>
      <c r="I235" s="227"/>
      <c r="J235" s="231">
        <f t="shared" si="58"/>
        <v>0</v>
      </c>
      <c r="K235" s="227"/>
      <c r="L235" s="231">
        <f t="shared" si="59"/>
        <v>0</v>
      </c>
      <c r="M235" s="227"/>
      <c r="N235" s="231">
        <f t="shared" si="60"/>
        <v>0</v>
      </c>
      <c r="O235" s="227"/>
      <c r="P235" s="231">
        <f t="shared" si="61"/>
        <v>0</v>
      </c>
      <c r="Q235" s="227"/>
      <c r="R235" s="231">
        <f t="shared" si="62"/>
        <v>0</v>
      </c>
      <c r="S235" s="231">
        <f t="shared" si="63"/>
        <v>0</v>
      </c>
      <c r="T235" s="231">
        <f t="shared" si="64"/>
        <v>176400</v>
      </c>
      <c r="U235" s="86"/>
      <c r="V235" s="555">
        <f t="shared" si="65"/>
        <v>0</v>
      </c>
      <c r="W235" s="555">
        <f t="shared" si="66"/>
        <v>0</v>
      </c>
    </row>
    <row r="236" spans="1:23" s="447" customFormat="1" ht="105" x14ac:dyDescent="0.2">
      <c r="A236" s="220"/>
      <c r="B236" s="220" t="s">
        <v>3101</v>
      </c>
      <c r="C236" s="220" t="s">
        <v>3110</v>
      </c>
      <c r="D236" s="335" t="s">
        <v>3111</v>
      </c>
      <c r="E236" s="221">
        <v>85800</v>
      </c>
      <c r="F236" s="461"/>
      <c r="G236" s="231">
        <f t="shared" si="56"/>
        <v>0</v>
      </c>
      <c r="H236" s="231">
        <f t="shared" si="57"/>
        <v>0</v>
      </c>
      <c r="I236" s="227"/>
      <c r="J236" s="231">
        <f t="shared" si="58"/>
        <v>0</v>
      </c>
      <c r="K236" s="227"/>
      <c r="L236" s="231">
        <f t="shared" si="59"/>
        <v>0</v>
      </c>
      <c r="M236" s="227"/>
      <c r="N236" s="231">
        <f t="shared" si="60"/>
        <v>0</v>
      </c>
      <c r="O236" s="227"/>
      <c r="P236" s="231">
        <f t="shared" si="61"/>
        <v>0</v>
      </c>
      <c r="Q236" s="227"/>
      <c r="R236" s="231">
        <f t="shared" si="62"/>
        <v>0</v>
      </c>
      <c r="S236" s="231">
        <f t="shared" si="63"/>
        <v>0</v>
      </c>
      <c r="T236" s="231">
        <f t="shared" si="64"/>
        <v>85800</v>
      </c>
      <c r="U236" s="86"/>
      <c r="V236" s="555">
        <f t="shared" si="65"/>
        <v>0</v>
      </c>
      <c r="W236" s="555">
        <f t="shared" si="66"/>
        <v>0</v>
      </c>
    </row>
    <row r="237" spans="1:23" s="447" customFormat="1" ht="63" x14ac:dyDescent="0.2">
      <c r="A237" s="220"/>
      <c r="B237" s="220" t="s">
        <v>3112</v>
      </c>
      <c r="C237" s="220" t="s">
        <v>3113</v>
      </c>
      <c r="D237" s="335" t="s">
        <v>3114</v>
      </c>
      <c r="E237" s="221">
        <v>66300</v>
      </c>
      <c r="F237" s="461"/>
      <c r="G237" s="231">
        <f t="shared" si="56"/>
        <v>0</v>
      </c>
      <c r="H237" s="231">
        <f t="shared" si="57"/>
        <v>0</v>
      </c>
      <c r="I237" s="227"/>
      <c r="J237" s="231">
        <f t="shared" si="58"/>
        <v>0</v>
      </c>
      <c r="K237" s="227"/>
      <c r="L237" s="231">
        <f t="shared" si="59"/>
        <v>0</v>
      </c>
      <c r="M237" s="227"/>
      <c r="N237" s="231">
        <f t="shared" si="60"/>
        <v>0</v>
      </c>
      <c r="O237" s="227"/>
      <c r="P237" s="231">
        <f t="shared" si="61"/>
        <v>0</v>
      </c>
      <c r="Q237" s="227"/>
      <c r="R237" s="231">
        <f t="shared" si="62"/>
        <v>0</v>
      </c>
      <c r="S237" s="231">
        <f t="shared" si="63"/>
        <v>0</v>
      </c>
      <c r="T237" s="231">
        <f t="shared" si="64"/>
        <v>66300</v>
      </c>
      <c r="U237" s="86"/>
      <c r="V237" s="555">
        <f t="shared" si="65"/>
        <v>0</v>
      </c>
      <c r="W237" s="555">
        <f t="shared" si="66"/>
        <v>0</v>
      </c>
    </row>
    <row r="238" spans="1:23" s="447" customFormat="1" ht="63" x14ac:dyDescent="0.2">
      <c r="A238" s="220"/>
      <c r="B238" s="220" t="s">
        <v>3115</v>
      </c>
      <c r="C238" s="220" t="s">
        <v>3116</v>
      </c>
      <c r="D238" s="335" t="s">
        <v>3117</v>
      </c>
      <c r="E238" s="221">
        <v>2500</v>
      </c>
      <c r="F238" s="461"/>
      <c r="G238" s="231">
        <f t="shared" si="56"/>
        <v>0</v>
      </c>
      <c r="H238" s="231">
        <f t="shared" si="57"/>
        <v>0</v>
      </c>
      <c r="I238" s="227"/>
      <c r="J238" s="231">
        <f t="shared" si="58"/>
        <v>0</v>
      </c>
      <c r="K238" s="227"/>
      <c r="L238" s="231">
        <f t="shared" si="59"/>
        <v>0</v>
      </c>
      <c r="M238" s="227"/>
      <c r="N238" s="231">
        <f t="shared" si="60"/>
        <v>0</v>
      </c>
      <c r="O238" s="227"/>
      <c r="P238" s="231">
        <f t="shared" si="61"/>
        <v>0</v>
      </c>
      <c r="Q238" s="227"/>
      <c r="R238" s="231">
        <f t="shared" si="62"/>
        <v>0</v>
      </c>
      <c r="S238" s="231">
        <f t="shared" si="63"/>
        <v>0</v>
      </c>
      <c r="T238" s="231">
        <f t="shared" si="64"/>
        <v>2500</v>
      </c>
      <c r="U238" s="86"/>
      <c r="V238" s="555">
        <f t="shared" si="65"/>
        <v>0</v>
      </c>
      <c r="W238" s="555">
        <f t="shared" si="66"/>
        <v>0</v>
      </c>
    </row>
    <row r="239" spans="1:23" s="447" customFormat="1" ht="63" x14ac:dyDescent="0.2">
      <c r="A239" s="220"/>
      <c r="B239" s="220" t="s">
        <v>3115</v>
      </c>
      <c r="C239" s="220" t="s">
        <v>3118</v>
      </c>
      <c r="D239" s="335" t="s">
        <v>3119</v>
      </c>
      <c r="E239" s="221">
        <v>396900</v>
      </c>
      <c r="F239" s="461"/>
      <c r="G239" s="231">
        <f t="shared" si="56"/>
        <v>0</v>
      </c>
      <c r="H239" s="231">
        <f t="shared" si="57"/>
        <v>0</v>
      </c>
      <c r="I239" s="227"/>
      <c r="J239" s="231">
        <f t="shared" si="58"/>
        <v>0</v>
      </c>
      <c r="K239" s="227"/>
      <c r="L239" s="231">
        <f t="shared" si="59"/>
        <v>0</v>
      </c>
      <c r="M239" s="227"/>
      <c r="N239" s="231">
        <f t="shared" si="60"/>
        <v>0</v>
      </c>
      <c r="O239" s="227"/>
      <c r="P239" s="231">
        <f t="shared" si="61"/>
        <v>0</v>
      </c>
      <c r="Q239" s="227"/>
      <c r="R239" s="231">
        <f t="shared" si="62"/>
        <v>0</v>
      </c>
      <c r="S239" s="231">
        <f t="shared" si="63"/>
        <v>0</v>
      </c>
      <c r="T239" s="231">
        <f t="shared" si="64"/>
        <v>396900</v>
      </c>
      <c r="U239" s="86"/>
      <c r="V239" s="555">
        <f t="shared" si="65"/>
        <v>0</v>
      </c>
      <c r="W239" s="555">
        <f t="shared" si="66"/>
        <v>0</v>
      </c>
    </row>
    <row r="240" spans="1:23" s="447" customFormat="1" ht="84" x14ac:dyDescent="0.2">
      <c r="A240" s="220"/>
      <c r="B240" s="220" t="s">
        <v>3115</v>
      </c>
      <c r="C240" s="220" t="s">
        <v>3120</v>
      </c>
      <c r="D240" s="335" t="s">
        <v>3121</v>
      </c>
      <c r="E240" s="221">
        <v>622300</v>
      </c>
      <c r="F240" s="461"/>
      <c r="G240" s="231">
        <f t="shared" si="56"/>
        <v>0</v>
      </c>
      <c r="H240" s="231">
        <f t="shared" si="57"/>
        <v>0</v>
      </c>
      <c r="I240" s="227"/>
      <c r="J240" s="231">
        <f t="shared" si="58"/>
        <v>0</v>
      </c>
      <c r="K240" s="227"/>
      <c r="L240" s="231">
        <f t="shared" si="59"/>
        <v>0</v>
      </c>
      <c r="M240" s="227"/>
      <c r="N240" s="231">
        <f t="shared" si="60"/>
        <v>0</v>
      </c>
      <c r="O240" s="227"/>
      <c r="P240" s="231">
        <f t="shared" si="61"/>
        <v>0</v>
      </c>
      <c r="Q240" s="227"/>
      <c r="R240" s="231">
        <f t="shared" si="62"/>
        <v>0</v>
      </c>
      <c r="S240" s="231">
        <f t="shared" si="63"/>
        <v>0</v>
      </c>
      <c r="T240" s="231">
        <f t="shared" si="64"/>
        <v>622300</v>
      </c>
      <c r="U240" s="86"/>
      <c r="V240" s="555">
        <f t="shared" si="65"/>
        <v>0</v>
      </c>
      <c r="W240" s="555">
        <f t="shared" si="66"/>
        <v>0</v>
      </c>
    </row>
    <row r="241" spans="1:23" s="447" customFormat="1" ht="63" x14ac:dyDescent="0.2">
      <c r="A241" s="220"/>
      <c r="B241" s="220" t="s">
        <v>3093</v>
      </c>
      <c r="C241" s="220" t="s">
        <v>3122</v>
      </c>
      <c r="D241" s="335" t="s">
        <v>3123</v>
      </c>
      <c r="E241" s="221">
        <v>1665459.81</v>
      </c>
      <c r="F241" s="461"/>
      <c r="G241" s="231">
        <f t="shared" si="56"/>
        <v>0</v>
      </c>
      <c r="H241" s="231">
        <f t="shared" si="57"/>
        <v>0</v>
      </c>
      <c r="I241" s="227"/>
      <c r="J241" s="231">
        <f t="shared" si="58"/>
        <v>0</v>
      </c>
      <c r="K241" s="227"/>
      <c r="L241" s="231">
        <f t="shared" si="59"/>
        <v>0</v>
      </c>
      <c r="M241" s="227"/>
      <c r="N241" s="231">
        <f t="shared" si="60"/>
        <v>0</v>
      </c>
      <c r="O241" s="227"/>
      <c r="P241" s="231">
        <f t="shared" si="61"/>
        <v>0</v>
      </c>
      <c r="Q241" s="227"/>
      <c r="R241" s="231">
        <f t="shared" si="62"/>
        <v>0</v>
      </c>
      <c r="S241" s="231">
        <f t="shared" si="63"/>
        <v>0</v>
      </c>
      <c r="T241" s="231">
        <f t="shared" si="64"/>
        <v>1665459.81</v>
      </c>
      <c r="U241" s="86"/>
      <c r="V241" s="555">
        <f t="shared" si="65"/>
        <v>0</v>
      </c>
      <c r="W241" s="555">
        <f t="shared" si="66"/>
        <v>0</v>
      </c>
    </row>
    <row r="242" spans="1:23" s="447" customFormat="1" ht="63" x14ac:dyDescent="0.2">
      <c r="A242" s="220"/>
      <c r="B242" s="220" t="s">
        <v>3124</v>
      </c>
      <c r="C242" s="220" t="s">
        <v>3125</v>
      </c>
      <c r="D242" s="335" t="s">
        <v>3126</v>
      </c>
      <c r="E242" s="221">
        <v>405600</v>
      </c>
      <c r="F242" s="461"/>
      <c r="G242" s="231">
        <f t="shared" si="56"/>
        <v>0</v>
      </c>
      <c r="H242" s="231">
        <f t="shared" si="57"/>
        <v>0</v>
      </c>
      <c r="I242" s="227"/>
      <c r="J242" s="231">
        <f t="shared" si="58"/>
        <v>0</v>
      </c>
      <c r="K242" s="227"/>
      <c r="L242" s="231">
        <f t="shared" si="59"/>
        <v>0</v>
      </c>
      <c r="M242" s="227"/>
      <c r="N242" s="231">
        <f t="shared" si="60"/>
        <v>0</v>
      </c>
      <c r="O242" s="227"/>
      <c r="P242" s="231">
        <f t="shared" si="61"/>
        <v>0</v>
      </c>
      <c r="Q242" s="227"/>
      <c r="R242" s="231">
        <f t="shared" si="62"/>
        <v>0</v>
      </c>
      <c r="S242" s="231">
        <f t="shared" si="63"/>
        <v>0</v>
      </c>
      <c r="T242" s="231">
        <f t="shared" si="64"/>
        <v>405600</v>
      </c>
      <c r="U242" s="86"/>
      <c r="V242" s="555">
        <f t="shared" si="65"/>
        <v>0</v>
      </c>
      <c r="W242" s="555">
        <f t="shared" si="66"/>
        <v>0</v>
      </c>
    </row>
    <row r="243" spans="1:23" s="447" customFormat="1" ht="63" x14ac:dyDescent="0.2">
      <c r="A243" s="220"/>
      <c r="B243" s="220" t="s">
        <v>3124</v>
      </c>
      <c r="C243" s="220" t="s">
        <v>3127</v>
      </c>
      <c r="D243" s="335" t="s">
        <v>3128</v>
      </c>
      <c r="E243" s="221">
        <v>101400</v>
      </c>
      <c r="F243" s="461"/>
      <c r="G243" s="231">
        <f t="shared" si="56"/>
        <v>0</v>
      </c>
      <c r="H243" s="231">
        <f t="shared" si="57"/>
        <v>0</v>
      </c>
      <c r="I243" s="227"/>
      <c r="J243" s="231">
        <f t="shared" si="58"/>
        <v>0</v>
      </c>
      <c r="K243" s="227"/>
      <c r="L243" s="231">
        <f t="shared" si="59"/>
        <v>0</v>
      </c>
      <c r="M243" s="227"/>
      <c r="N243" s="231">
        <f t="shared" si="60"/>
        <v>0</v>
      </c>
      <c r="O243" s="227"/>
      <c r="P243" s="231">
        <f t="shared" si="61"/>
        <v>0</v>
      </c>
      <c r="Q243" s="227"/>
      <c r="R243" s="231">
        <f t="shared" si="62"/>
        <v>0</v>
      </c>
      <c r="S243" s="231">
        <f t="shared" si="63"/>
        <v>0</v>
      </c>
      <c r="T243" s="231">
        <f t="shared" si="64"/>
        <v>101400</v>
      </c>
      <c r="U243" s="86"/>
      <c r="V243" s="555">
        <f t="shared" si="65"/>
        <v>0</v>
      </c>
      <c r="W243" s="555">
        <f t="shared" si="66"/>
        <v>0</v>
      </c>
    </row>
    <row r="244" spans="1:23" s="447" customFormat="1" ht="105" x14ac:dyDescent="0.2">
      <c r="A244" s="220"/>
      <c r="B244" s="220" t="s">
        <v>3124</v>
      </c>
      <c r="C244" s="220" t="s">
        <v>3129</v>
      </c>
      <c r="D244" s="335" t="s">
        <v>3130</v>
      </c>
      <c r="E244" s="221">
        <v>60000</v>
      </c>
      <c r="F244" s="461"/>
      <c r="G244" s="231">
        <f t="shared" si="56"/>
        <v>0</v>
      </c>
      <c r="H244" s="231">
        <f t="shared" si="57"/>
        <v>0</v>
      </c>
      <c r="I244" s="227"/>
      <c r="J244" s="231">
        <f t="shared" si="58"/>
        <v>0</v>
      </c>
      <c r="K244" s="227"/>
      <c r="L244" s="231">
        <f t="shared" si="59"/>
        <v>0</v>
      </c>
      <c r="M244" s="227"/>
      <c r="N244" s="231">
        <f t="shared" si="60"/>
        <v>0</v>
      </c>
      <c r="O244" s="227"/>
      <c r="P244" s="231">
        <f t="shared" si="61"/>
        <v>0</v>
      </c>
      <c r="Q244" s="227"/>
      <c r="R244" s="231">
        <f t="shared" si="62"/>
        <v>0</v>
      </c>
      <c r="S244" s="231">
        <f t="shared" si="63"/>
        <v>0</v>
      </c>
      <c r="T244" s="231">
        <f t="shared" si="64"/>
        <v>60000</v>
      </c>
      <c r="U244" s="86"/>
      <c r="V244" s="555">
        <f t="shared" si="65"/>
        <v>0</v>
      </c>
      <c r="W244" s="555">
        <f t="shared" si="66"/>
        <v>0</v>
      </c>
    </row>
    <row r="245" spans="1:23" s="447" customFormat="1" ht="63" x14ac:dyDescent="0.2">
      <c r="A245" s="220"/>
      <c r="B245" s="220" t="s">
        <v>3124</v>
      </c>
      <c r="C245" s="220" t="s">
        <v>3131</v>
      </c>
      <c r="D245" s="335" t="s">
        <v>3132</v>
      </c>
      <c r="E245" s="221">
        <v>2500</v>
      </c>
      <c r="F245" s="461"/>
      <c r="G245" s="231">
        <f t="shared" si="56"/>
        <v>0</v>
      </c>
      <c r="H245" s="231">
        <f t="shared" si="57"/>
        <v>0</v>
      </c>
      <c r="I245" s="227"/>
      <c r="J245" s="231">
        <f t="shared" si="58"/>
        <v>0</v>
      </c>
      <c r="K245" s="227"/>
      <c r="L245" s="231">
        <f t="shared" si="59"/>
        <v>0</v>
      </c>
      <c r="M245" s="227"/>
      <c r="N245" s="231">
        <f t="shared" si="60"/>
        <v>0</v>
      </c>
      <c r="O245" s="227"/>
      <c r="P245" s="231">
        <f t="shared" si="61"/>
        <v>0</v>
      </c>
      <c r="Q245" s="227"/>
      <c r="R245" s="231">
        <f t="shared" si="62"/>
        <v>0</v>
      </c>
      <c r="S245" s="231">
        <f t="shared" si="63"/>
        <v>0</v>
      </c>
      <c r="T245" s="231">
        <f t="shared" si="64"/>
        <v>2500</v>
      </c>
      <c r="U245" s="86"/>
      <c r="V245" s="555">
        <f t="shared" si="65"/>
        <v>0</v>
      </c>
      <c r="W245" s="555">
        <f t="shared" si="66"/>
        <v>0</v>
      </c>
    </row>
    <row r="246" spans="1:23" s="447" customFormat="1" ht="84" x14ac:dyDescent="0.2">
      <c r="A246" s="220"/>
      <c r="B246" s="220" t="s">
        <v>3124</v>
      </c>
      <c r="C246" s="220" t="s">
        <v>3133</v>
      </c>
      <c r="D246" s="335" t="s">
        <v>3134</v>
      </c>
      <c r="E246" s="221">
        <v>50000</v>
      </c>
      <c r="F246" s="461"/>
      <c r="G246" s="231">
        <f t="shared" si="56"/>
        <v>0</v>
      </c>
      <c r="H246" s="231">
        <f t="shared" si="57"/>
        <v>0</v>
      </c>
      <c r="I246" s="227"/>
      <c r="J246" s="231">
        <f t="shared" si="58"/>
        <v>0</v>
      </c>
      <c r="K246" s="227"/>
      <c r="L246" s="231">
        <f t="shared" si="59"/>
        <v>0</v>
      </c>
      <c r="M246" s="227"/>
      <c r="N246" s="231">
        <f t="shared" si="60"/>
        <v>0</v>
      </c>
      <c r="O246" s="227"/>
      <c r="P246" s="231">
        <f t="shared" si="61"/>
        <v>0</v>
      </c>
      <c r="Q246" s="227"/>
      <c r="R246" s="231">
        <f t="shared" si="62"/>
        <v>0</v>
      </c>
      <c r="S246" s="231">
        <f t="shared" si="63"/>
        <v>0</v>
      </c>
      <c r="T246" s="231">
        <f t="shared" si="64"/>
        <v>50000</v>
      </c>
      <c r="U246" s="86"/>
      <c r="V246" s="555">
        <f t="shared" si="65"/>
        <v>0</v>
      </c>
      <c r="W246" s="555">
        <f t="shared" si="66"/>
        <v>0</v>
      </c>
    </row>
    <row r="247" spans="1:23" s="447" customFormat="1" ht="63" x14ac:dyDescent="0.2">
      <c r="A247" s="220"/>
      <c r="B247" s="220" t="s">
        <v>3124</v>
      </c>
      <c r="C247" s="220" t="s">
        <v>3135</v>
      </c>
      <c r="D247" s="335" t="s">
        <v>3136</v>
      </c>
      <c r="E247" s="221">
        <v>2500</v>
      </c>
      <c r="F247" s="461"/>
      <c r="G247" s="231">
        <f t="shared" si="56"/>
        <v>0</v>
      </c>
      <c r="H247" s="231">
        <f t="shared" si="57"/>
        <v>0</v>
      </c>
      <c r="I247" s="227"/>
      <c r="J247" s="231">
        <f t="shared" si="58"/>
        <v>0</v>
      </c>
      <c r="K247" s="227"/>
      <c r="L247" s="231">
        <f t="shared" si="59"/>
        <v>0</v>
      </c>
      <c r="M247" s="227"/>
      <c r="N247" s="231">
        <f t="shared" si="60"/>
        <v>0</v>
      </c>
      <c r="O247" s="227"/>
      <c r="P247" s="231">
        <f t="shared" si="61"/>
        <v>0</v>
      </c>
      <c r="Q247" s="227"/>
      <c r="R247" s="231">
        <f t="shared" si="62"/>
        <v>0</v>
      </c>
      <c r="S247" s="231">
        <f t="shared" si="63"/>
        <v>0</v>
      </c>
      <c r="T247" s="231">
        <f t="shared" si="64"/>
        <v>2500</v>
      </c>
      <c r="U247" s="86"/>
      <c r="V247" s="555">
        <f t="shared" si="65"/>
        <v>0</v>
      </c>
      <c r="W247" s="555">
        <f t="shared" si="66"/>
        <v>0</v>
      </c>
    </row>
    <row r="248" spans="1:23" s="447" customFormat="1" ht="63" x14ac:dyDescent="0.2">
      <c r="A248" s="220"/>
      <c r="B248" s="220" t="s">
        <v>3165</v>
      </c>
      <c r="C248" s="220" t="s">
        <v>3166</v>
      </c>
      <c r="D248" s="335" t="s">
        <v>3167</v>
      </c>
      <c r="E248" s="221">
        <v>31200</v>
      </c>
      <c r="F248" s="461"/>
      <c r="G248" s="231">
        <f t="shared" si="56"/>
        <v>0</v>
      </c>
      <c r="H248" s="231">
        <f t="shared" si="57"/>
        <v>0</v>
      </c>
      <c r="I248" s="227"/>
      <c r="J248" s="231">
        <f t="shared" si="58"/>
        <v>0</v>
      </c>
      <c r="K248" s="227"/>
      <c r="L248" s="231">
        <f t="shared" si="59"/>
        <v>0</v>
      </c>
      <c r="M248" s="227"/>
      <c r="N248" s="231">
        <f t="shared" si="60"/>
        <v>0</v>
      </c>
      <c r="O248" s="227"/>
      <c r="P248" s="231">
        <f t="shared" si="61"/>
        <v>0</v>
      </c>
      <c r="Q248" s="227"/>
      <c r="R248" s="231">
        <f t="shared" si="62"/>
        <v>0</v>
      </c>
      <c r="S248" s="231">
        <f t="shared" si="63"/>
        <v>0</v>
      </c>
      <c r="T248" s="231">
        <f t="shared" si="64"/>
        <v>31200</v>
      </c>
      <c r="U248" s="86"/>
      <c r="V248" s="555">
        <f t="shared" si="65"/>
        <v>0</v>
      </c>
      <c r="W248" s="555">
        <f t="shared" si="66"/>
        <v>0</v>
      </c>
    </row>
    <row r="249" spans="1:23" s="447" customFormat="1" ht="84" x14ac:dyDescent="0.2">
      <c r="A249" s="220"/>
      <c r="B249" s="220" t="s">
        <v>3165</v>
      </c>
      <c r="C249" s="220" t="s">
        <v>3168</v>
      </c>
      <c r="D249" s="335" t="s">
        <v>3169</v>
      </c>
      <c r="E249" s="221">
        <v>74100</v>
      </c>
      <c r="F249" s="461"/>
      <c r="G249" s="231">
        <f t="shared" si="56"/>
        <v>0</v>
      </c>
      <c r="H249" s="231">
        <f t="shared" si="57"/>
        <v>0</v>
      </c>
      <c r="I249" s="227"/>
      <c r="J249" s="231">
        <f t="shared" si="58"/>
        <v>0</v>
      </c>
      <c r="K249" s="227"/>
      <c r="L249" s="231">
        <f t="shared" si="59"/>
        <v>0</v>
      </c>
      <c r="M249" s="227"/>
      <c r="N249" s="231">
        <f t="shared" si="60"/>
        <v>0</v>
      </c>
      <c r="O249" s="227"/>
      <c r="P249" s="231">
        <f t="shared" si="61"/>
        <v>0</v>
      </c>
      <c r="Q249" s="227"/>
      <c r="R249" s="231">
        <f t="shared" si="62"/>
        <v>0</v>
      </c>
      <c r="S249" s="231">
        <f t="shared" si="63"/>
        <v>0</v>
      </c>
      <c r="T249" s="231">
        <f t="shared" si="64"/>
        <v>74100</v>
      </c>
      <c r="U249" s="86"/>
      <c r="V249" s="555">
        <f t="shared" si="65"/>
        <v>0</v>
      </c>
      <c r="W249" s="555">
        <f t="shared" si="66"/>
        <v>0</v>
      </c>
    </row>
    <row r="250" spans="1:23" s="447" customFormat="1" ht="63" x14ac:dyDescent="0.2">
      <c r="A250" s="220"/>
      <c r="B250" s="220" t="s">
        <v>3165</v>
      </c>
      <c r="C250" s="220" t="s">
        <v>3170</v>
      </c>
      <c r="D250" s="335" t="s">
        <v>3171</v>
      </c>
      <c r="E250" s="221">
        <v>38500</v>
      </c>
      <c r="F250" s="461"/>
      <c r="G250" s="231">
        <f t="shared" si="56"/>
        <v>0</v>
      </c>
      <c r="H250" s="231">
        <f t="shared" si="57"/>
        <v>0</v>
      </c>
      <c r="I250" s="227"/>
      <c r="J250" s="231">
        <f t="shared" si="58"/>
        <v>0</v>
      </c>
      <c r="K250" s="227"/>
      <c r="L250" s="231">
        <f t="shared" si="59"/>
        <v>0</v>
      </c>
      <c r="M250" s="227"/>
      <c r="N250" s="231">
        <f t="shared" si="60"/>
        <v>0</v>
      </c>
      <c r="O250" s="227"/>
      <c r="P250" s="231">
        <f t="shared" si="61"/>
        <v>0</v>
      </c>
      <c r="Q250" s="227"/>
      <c r="R250" s="231">
        <f t="shared" si="62"/>
        <v>0</v>
      </c>
      <c r="S250" s="231">
        <f t="shared" si="63"/>
        <v>0</v>
      </c>
      <c r="T250" s="231">
        <f t="shared" si="64"/>
        <v>38500</v>
      </c>
      <c r="U250" s="86"/>
      <c r="V250" s="555">
        <f t="shared" si="65"/>
        <v>0</v>
      </c>
      <c r="W250" s="555">
        <f t="shared" si="66"/>
        <v>0</v>
      </c>
    </row>
    <row r="251" spans="1:23" s="447" customFormat="1" ht="84" x14ac:dyDescent="0.2">
      <c r="A251" s="220"/>
      <c r="B251" s="220" t="s">
        <v>3165</v>
      </c>
      <c r="C251" s="220" t="s">
        <v>3172</v>
      </c>
      <c r="D251" s="335" t="s">
        <v>3173</v>
      </c>
      <c r="E251" s="221">
        <v>48500</v>
      </c>
      <c r="F251" s="461"/>
      <c r="G251" s="231">
        <f t="shared" si="56"/>
        <v>0</v>
      </c>
      <c r="H251" s="231">
        <f t="shared" si="57"/>
        <v>0</v>
      </c>
      <c r="I251" s="227"/>
      <c r="J251" s="231">
        <f t="shared" si="58"/>
        <v>0</v>
      </c>
      <c r="K251" s="227"/>
      <c r="L251" s="231">
        <f t="shared" si="59"/>
        <v>0</v>
      </c>
      <c r="M251" s="227"/>
      <c r="N251" s="231">
        <f t="shared" si="60"/>
        <v>0</v>
      </c>
      <c r="O251" s="227"/>
      <c r="P251" s="231">
        <f t="shared" si="61"/>
        <v>0</v>
      </c>
      <c r="Q251" s="227"/>
      <c r="R251" s="231">
        <f t="shared" si="62"/>
        <v>0</v>
      </c>
      <c r="S251" s="231">
        <f t="shared" si="63"/>
        <v>0</v>
      </c>
      <c r="T251" s="231">
        <f t="shared" si="64"/>
        <v>48500</v>
      </c>
      <c r="U251" s="86"/>
      <c r="V251" s="555">
        <f t="shared" si="65"/>
        <v>0</v>
      </c>
      <c r="W251" s="555">
        <f t="shared" si="66"/>
        <v>0</v>
      </c>
    </row>
    <row r="252" spans="1:23" s="447" customFormat="1" ht="105" x14ac:dyDescent="0.2">
      <c r="A252" s="220"/>
      <c r="B252" s="220" t="s">
        <v>3165</v>
      </c>
      <c r="C252" s="220" t="s">
        <v>3174</v>
      </c>
      <c r="D252" s="335" t="s">
        <v>3175</v>
      </c>
      <c r="E252" s="221">
        <v>83500</v>
      </c>
      <c r="F252" s="461"/>
      <c r="G252" s="231">
        <f t="shared" si="56"/>
        <v>0</v>
      </c>
      <c r="H252" s="231">
        <f t="shared" si="57"/>
        <v>0</v>
      </c>
      <c r="I252" s="227"/>
      <c r="J252" s="231">
        <f t="shared" si="58"/>
        <v>0</v>
      </c>
      <c r="K252" s="227"/>
      <c r="L252" s="231">
        <f t="shared" si="59"/>
        <v>0</v>
      </c>
      <c r="M252" s="227"/>
      <c r="N252" s="231">
        <f t="shared" si="60"/>
        <v>0</v>
      </c>
      <c r="O252" s="227"/>
      <c r="P252" s="231">
        <f t="shared" si="61"/>
        <v>0</v>
      </c>
      <c r="Q252" s="227"/>
      <c r="R252" s="231">
        <f t="shared" si="62"/>
        <v>0</v>
      </c>
      <c r="S252" s="231">
        <f t="shared" si="63"/>
        <v>0</v>
      </c>
      <c r="T252" s="231">
        <f t="shared" si="64"/>
        <v>83500</v>
      </c>
      <c r="U252" s="86"/>
      <c r="V252" s="555">
        <f t="shared" si="65"/>
        <v>0</v>
      </c>
      <c r="W252" s="555">
        <f t="shared" si="66"/>
        <v>0</v>
      </c>
    </row>
    <row r="253" spans="1:23" s="447" customFormat="1" ht="63" x14ac:dyDescent="0.2">
      <c r="A253" s="220"/>
      <c r="B253" s="220" t="s">
        <v>3165</v>
      </c>
      <c r="C253" s="220" t="s">
        <v>3176</v>
      </c>
      <c r="D253" s="335" t="s">
        <v>3177</v>
      </c>
      <c r="E253" s="221">
        <v>31500</v>
      </c>
      <c r="F253" s="461"/>
      <c r="G253" s="231">
        <f t="shared" si="56"/>
        <v>0</v>
      </c>
      <c r="H253" s="231">
        <f t="shared" si="57"/>
        <v>0</v>
      </c>
      <c r="I253" s="227"/>
      <c r="J253" s="231">
        <f t="shared" si="58"/>
        <v>0</v>
      </c>
      <c r="K253" s="227"/>
      <c r="L253" s="231">
        <f t="shared" si="59"/>
        <v>0</v>
      </c>
      <c r="M253" s="227"/>
      <c r="N253" s="231">
        <f t="shared" si="60"/>
        <v>0</v>
      </c>
      <c r="O253" s="227"/>
      <c r="P253" s="231">
        <f t="shared" si="61"/>
        <v>0</v>
      </c>
      <c r="Q253" s="227"/>
      <c r="R253" s="231">
        <f t="shared" si="62"/>
        <v>0</v>
      </c>
      <c r="S253" s="231">
        <f t="shared" si="63"/>
        <v>0</v>
      </c>
      <c r="T253" s="231">
        <f t="shared" si="64"/>
        <v>31500</v>
      </c>
      <c r="U253" s="86"/>
      <c r="V253" s="555">
        <f t="shared" si="65"/>
        <v>0</v>
      </c>
      <c r="W253" s="555">
        <f t="shared" si="66"/>
        <v>0</v>
      </c>
    </row>
    <row r="254" spans="1:23" s="447" customFormat="1" ht="84" x14ac:dyDescent="0.2">
      <c r="A254" s="220"/>
      <c r="B254" s="220" t="s">
        <v>3165</v>
      </c>
      <c r="C254" s="220" t="s">
        <v>3178</v>
      </c>
      <c r="D254" s="335" t="s">
        <v>3179</v>
      </c>
      <c r="E254" s="221">
        <v>87500</v>
      </c>
      <c r="F254" s="461"/>
      <c r="G254" s="231">
        <f t="shared" si="56"/>
        <v>0</v>
      </c>
      <c r="H254" s="231">
        <f t="shared" si="57"/>
        <v>0</v>
      </c>
      <c r="I254" s="227"/>
      <c r="J254" s="231">
        <f t="shared" si="58"/>
        <v>0</v>
      </c>
      <c r="K254" s="227"/>
      <c r="L254" s="231">
        <f t="shared" si="59"/>
        <v>0</v>
      </c>
      <c r="M254" s="227"/>
      <c r="N254" s="231">
        <f t="shared" si="60"/>
        <v>0</v>
      </c>
      <c r="O254" s="227"/>
      <c r="P254" s="231">
        <f t="shared" si="61"/>
        <v>0</v>
      </c>
      <c r="Q254" s="227"/>
      <c r="R254" s="231">
        <f t="shared" si="62"/>
        <v>0</v>
      </c>
      <c r="S254" s="231">
        <f t="shared" si="63"/>
        <v>0</v>
      </c>
      <c r="T254" s="231">
        <f t="shared" si="64"/>
        <v>87500</v>
      </c>
      <c r="U254" s="86"/>
      <c r="V254" s="555">
        <f t="shared" si="65"/>
        <v>0</v>
      </c>
      <c r="W254" s="555">
        <f t="shared" si="66"/>
        <v>0</v>
      </c>
    </row>
    <row r="255" spans="1:23" s="447" customFormat="1" ht="105" x14ac:dyDescent="0.2">
      <c r="A255" s="220"/>
      <c r="B255" s="220" t="s">
        <v>3165</v>
      </c>
      <c r="C255" s="220" t="s">
        <v>3180</v>
      </c>
      <c r="D255" s="335" t="s">
        <v>3181</v>
      </c>
      <c r="E255" s="221">
        <v>101000</v>
      </c>
      <c r="F255" s="461"/>
      <c r="G255" s="231">
        <f t="shared" si="56"/>
        <v>0</v>
      </c>
      <c r="H255" s="231">
        <f t="shared" si="57"/>
        <v>0</v>
      </c>
      <c r="I255" s="227"/>
      <c r="J255" s="231">
        <f t="shared" si="58"/>
        <v>0</v>
      </c>
      <c r="K255" s="227"/>
      <c r="L255" s="231">
        <f t="shared" si="59"/>
        <v>0</v>
      </c>
      <c r="M255" s="227"/>
      <c r="N255" s="231">
        <f t="shared" si="60"/>
        <v>0</v>
      </c>
      <c r="O255" s="227"/>
      <c r="P255" s="231">
        <f t="shared" si="61"/>
        <v>0</v>
      </c>
      <c r="Q255" s="227"/>
      <c r="R255" s="231">
        <f t="shared" si="62"/>
        <v>0</v>
      </c>
      <c r="S255" s="231">
        <f t="shared" si="63"/>
        <v>0</v>
      </c>
      <c r="T255" s="231">
        <f t="shared" si="64"/>
        <v>101000</v>
      </c>
      <c r="U255" s="86"/>
      <c r="V255" s="555">
        <f t="shared" si="65"/>
        <v>0</v>
      </c>
      <c r="W255" s="555">
        <f t="shared" si="66"/>
        <v>0</v>
      </c>
    </row>
    <row r="256" spans="1:23" s="447" customFormat="1" ht="105" x14ac:dyDescent="0.2">
      <c r="A256" s="220"/>
      <c r="B256" s="220" t="s">
        <v>3165</v>
      </c>
      <c r="C256" s="220" t="s">
        <v>3182</v>
      </c>
      <c r="D256" s="335" t="s">
        <v>3183</v>
      </c>
      <c r="E256" s="221">
        <v>105300</v>
      </c>
      <c r="F256" s="461"/>
      <c r="G256" s="231">
        <f t="shared" ref="G256:G281" si="67">+E256*F256</f>
        <v>0</v>
      </c>
      <c r="H256" s="231">
        <f t="shared" ref="H256:H281" si="68">+E256*F256</f>
        <v>0</v>
      </c>
      <c r="I256" s="227"/>
      <c r="J256" s="231">
        <f t="shared" ref="J256:J281" si="69">+E256*I256</f>
        <v>0</v>
      </c>
      <c r="K256" s="227"/>
      <c r="L256" s="231">
        <f t="shared" ref="L256:L281" si="70">+E256*K256</f>
        <v>0</v>
      </c>
      <c r="M256" s="227"/>
      <c r="N256" s="231">
        <f t="shared" ref="N256:N319" si="71">+E256*M256</f>
        <v>0</v>
      </c>
      <c r="O256" s="227"/>
      <c r="P256" s="231">
        <f t="shared" ref="P256:P319" si="72">+E256*O256</f>
        <v>0</v>
      </c>
      <c r="Q256" s="227"/>
      <c r="R256" s="231">
        <f t="shared" ref="R256:R319" si="73">+E256*Q256</f>
        <v>0</v>
      </c>
      <c r="S256" s="231">
        <f t="shared" ref="S256:S319" si="74">+G256+H256</f>
        <v>0</v>
      </c>
      <c r="T256" s="231">
        <f t="shared" ref="T256:T319" si="75">+E256-S256</f>
        <v>105300</v>
      </c>
      <c r="U256" s="86"/>
      <c r="V256" s="555">
        <f t="shared" si="65"/>
        <v>0</v>
      </c>
      <c r="W256" s="555">
        <f t="shared" si="66"/>
        <v>0</v>
      </c>
    </row>
    <row r="257" spans="1:23" s="447" customFormat="1" ht="84" x14ac:dyDescent="0.2">
      <c r="A257" s="220"/>
      <c r="B257" s="220" t="s">
        <v>3165</v>
      </c>
      <c r="C257" s="220" t="s">
        <v>3184</v>
      </c>
      <c r="D257" s="335" t="s">
        <v>3185</v>
      </c>
      <c r="E257" s="221">
        <v>27310</v>
      </c>
      <c r="F257" s="461"/>
      <c r="G257" s="231">
        <f t="shared" si="67"/>
        <v>0</v>
      </c>
      <c r="H257" s="231">
        <f t="shared" si="68"/>
        <v>0</v>
      </c>
      <c r="I257" s="227"/>
      <c r="J257" s="231">
        <f t="shared" si="69"/>
        <v>0</v>
      </c>
      <c r="K257" s="227"/>
      <c r="L257" s="231">
        <f t="shared" si="70"/>
        <v>0</v>
      </c>
      <c r="M257" s="227"/>
      <c r="N257" s="231">
        <f t="shared" si="71"/>
        <v>0</v>
      </c>
      <c r="O257" s="227"/>
      <c r="P257" s="231">
        <f t="shared" si="72"/>
        <v>0</v>
      </c>
      <c r="Q257" s="227"/>
      <c r="R257" s="231">
        <f t="shared" si="73"/>
        <v>0</v>
      </c>
      <c r="S257" s="231">
        <f t="shared" si="74"/>
        <v>0</v>
      </c>
      <c r="T257" s="231">
        <f t="shared" si="75"/>
        <v>27310</v>
      </c>
      <c r="U257" s="86"/>
      <c r="V257" s="555">
        <f t="shared" si="65"/>
        <v>0</v>
      </c>
      <c r="W257" s="555">
        <f t="shared" si="66"/>
        <v>0</v>
      </c>
    </row>
    <row r="258" spans="1:23" s="447" customFormat="1" ht="105" x14ac:dyDescent="0.2">
      <c r="A258" s="220"/>
      <c r="B258" s="220" t="s">
        <v>3165</v>
      </c>
      <c r="C258" s="220" t="s">
        <v>3186</v>
      </c>
      <c r="D258" s="335" t="s">
        <v>3187</v>
      </c>
      <c r="E258" s="221">
        <v>175490</v>
      </c>
      <c r="F258" s="461"/>
      <c r="G258" s="231">
        <f t="shared" si="67"/>
        <v>0</v>
      </c>
      <c r="H258" s="231">
        <f t="shared" si="68"/>
        <v>0</v>
      </c>
      <c r="I258" s="227"/>
      <c r="J258" s="231">
        <f t="shared" si="69"/>
        <v>0</v>
      </c>
      <c r="K258" s="227"/>
      <c r="L258" s="231">
        <f t="shared" si="70"/>
        <v>0</v>
      </c>
      <c r="M258" s="227"/>
      <c r="N258" s="231">
        <f t="shared" si="71"/>
        <v>0</v>
      </c>
      <c r="O258" s="227"/>
      <c r="P258" s="231">
        <f t="shared" si="72"/>
        <v>0</v>
      </c>
      <c r="Q258" s="227"/>
      <c r="R258" s="231">
        <f t="shared" si="73"/>
        <v>0</v>
      </c>
      <c r="S258" s="231">
        <f t="shared" si="74"/>
        <v>0</v>
      </c>
      <c r="T258" s="231">
        <f t="shared" si="75"/>
        <v>175490</v>
      </c>
      <c r="U258" s="86"/>
      <c r="V258" s="555">
        <f t="shared" si="65"/>
        <v>0</v>
      </c>
      <c r="W258" s="555">
        <f t="shared" si="66"/>
        <v>0</v>
      </c>
    </row>
    <row r="259" spans="1:23" s="447" customFormat="1" ht="63" x14ac:dyDescent="0.2">
      <c r="A259" s="220"/>
      <c r="B259" s="220" t="s">
        <v>3165</v>
      </c>
      <c r="C259" s="220" t="s">
        <v>3188</v>
      </c>
      <c r="D259" s="335" t="s">
        <v>3189</v>
      </c>
      <c r="E259" s="221">
        <v>14700</v>
      </c>
      <c r="F259" s="461"/>
      <c r="G259" s="231">
        <f t="shared" si="67"/>
        <v>0</v>
      </c>
      <c r="H259" s="231">
        <f t="shared" si="68"/>
        <v>0</v>
      </c>
      <c r="I259" s="227"/>
      <c r="J259" s="231">
        <f t="shared" si="69"/>
        <v>0</v>
      </c>
      <c r="K259" s="227"/>
      <c r="L259" s="231">
        <f t="shared" si="70"/>
        <v>0</v>
      </c>
      <c r="M259" s="227"/>
      <c r="N259" s="231">
        <f t="shared" si="71"/>
        <v>0</v>
      </c>
      <c r="O259" s="227"/>
      <c r="P259" s="231">
        <f t="shared" si="72"/>
        <v>0</v>
      </c>
      <c r="Q259" s="227"/>
      <c r="R259" s="231">
        <f t="shared" si="73"/>
        <v>0</v>
      </c>
      <c r="S259" s="231">
        <f t="shared" si="74"/>
        <v>0</v>
      </c>
      <c r="T259" s="231">
        <f t="shared" si="75"/>
        <v>14700</v>
      </c>
      <c r="U259" s="86"/>
      <c r="V259" s="555">
        <f t="shared" si="65"/>
        <v>0</v>
      </c>
      <c r="W259" s="555">
        <f t="shared" si="66"/>
        <v>0</v>
      </c>
    </row>
    <row r="260" spans="1:23" s="447" customFormat="1" ht="84" x14ac:dyDescent="0.2">
      <c r="A260" s="220"/>
      <c r="B260" s="220" t="s">
        <v>3165</v>
      </c>
      <c r="C260" s="220" t="s">
        <v>3190</v>
      </c>
      <c r="D260" s="335" t="s">
        <v>3191</v>
      </c>
      <c r="E260" s="221">
        <v>475300</v>
      </c>
      <c r="F260" s="461"/>
      <c r="G260" s="231">
        <f t="shared" si="67"/>
        <v>0</v>
      </c>
      <c r="H260" s="231">
        <f t="shared" si="68"/>
        <v>0</v>
      </c>
      <c r="I260" s="227"/>
      <c r="J260" s="231">
        <f t="shared" si="69"/>
        <v>0</v>
      </c>
      <c r="K260" s="227"/>
      <c r="L260" s="231">
        <f t="shared" si="70"/>
        <v>0</v>
      </c>
      <c r="M260" s="227"/>
      <c r="N260" s="231">
        <f t="shared" si="71"/>
        <v>0</v>
      </c>
      <c r="O260" s="227"/>
      <c r="P260" s="231">
        <f t="shared" si="72"/>
        <v>0</v>
      </c>
      <c r="Q260" s="227"/>
      <c r="R260" s="231">
        <f t="shared" si="73"/>
        <v>0</v>
      </c>
      <c r="S260" s="231">
        <f t="shared" si="74"/>
        <v>0</v>
      </c>
      <c r="T260" s="231">
        <f t="shared" si="75"/>
        <v>475300</v>
      </c>
      <c r="U260" s="86"/>
      <c r="V260" s="555">
        <f t="shared" si="65"/>
        <v>0</v>
      </c>
      <c r="W260" s="555">
        <f t="shared" si="66"/>
        <v>0</v>
      </c>
    </row>
    <row r="261" spans="1:23" s="447" customFormat="1" ht="63" x14ac:dyDescent="0.2">
      <c r="A261" s="220"/>
      <c r="B261" s="423" t="s">
        <v>3194</v>
      </c>
      <c r="C261" s="423" t="s">
        <v>3195</v>
      </c>
      <c r="D261" s="424" t="s">
        <v>3196</v>
      </c>
      <c r="E261" s="425">
        <v>235200</v>
      </c>
      <c r="F261" s="482"/>
      <c r="G261" s="231">
        <f t="shared" si="67"/>
        <v>0</v>
      </c>
      <c r="H261" s="231">
        <f t="shared" si="68"/>
        <v>0</v>
      </c>
      <c r="I261" s="227"/>
      <c r="J261" s="231">
        <f t="shared" si="69"/>
        <v>0</v>
      </c>
      <c r="K261" s="227"/>
      <c r="L261" s="231">
        <f t="shared" si="70"/>
        <v>0</v>
      </c>
      <c r="M261" s="227"/>
      <c r="N261" s="231">
        <f t="shared" si="71"/>
        <v>0</v>
      </c>
      <c r="O261" s="227"/>
      <c r="P261" s="231">
        <f t="shared" si="72"/>
        <v>0</v>
      </c>
      <c r="Q261" s="227"/>
      <c r="R261" s="231">
        <f t="shared" si="73"/>
        <v>0</v>
      </c>
      <c r="S261" s="231">
        <f t="shared" si="74"/>
        <v>0</v>
      </c>
      <c r="T261" s="231">
        <f t="shared" si="75"/>
        <v>235200</v>
      </c>
      <c r="U261" s="86"/>
      <c r="V261" s="555">
        <f t="shared" si="65"/>
        <v>0</v>
      </c>
      <c r="W261" s="555">
        <f t="shared" si="66"/>
        <v>0</v>
      </c>
    </row>
    <row r="262" spans="1:23" s="447" customFormat="1" ht="63" x14ac:dyDescent="0.2">
      <c r="A262" s="220"/>
      <c r="B262" s="423" t="s">
        <v>3194</v>
      </c>
      <c r="C262" s="423" t="s">
        <v>3197</v>
      </c>
      <c r="D262" s="424" t="s">
        <v>3198</v>
      </c>
      <c r="E262" s="425">
        <v>195000</v>
      </c>
      <c r="F262" s="482"/>
      <c r="G262" s="231">
        <f t="shared" si="67"/>
        <v>0</v>
      </c>
      <c r="H262" s="231">
        <f t="shared" si="68"/>
        <v>0</v>
      </c>
      <c r="I262" s="227"/>
      <c r="J262" s="231">
        <f t="shared" si="69"/>
        <v>0</v>
      </c>
      <c r="K262" s="227"/>
      <c r="L262" s="231">
        <f t="shared" si="70"/>
        <v>0</v>
      </c>
      <c r="M262" s="227"/>
      <c r="N262" s="231">
        <f t="shared" si="71"/>
        <v>0</v>
      </c>
      <c r="O262" s="227"/>
      <c r="P262" s="231">
        <f t="shared" si="72"/>
        <v>0</v>
      </c>
      <c r="Q262" s="227"/>
      <c r="R262" s="231">
        <f t="shared" si="73"/>
        <v>0</v>
      </c>
      <c r="S262" s="231">
        <f t="shared" si="74"/>
        <v>0</v>
      </c>
      <c r="T262" s="231">
        <f t="shared" si="75"/>
        <v>195000</v>
      </c>
      <c r="U262" s="86"/>
      <c r="V262" s="555">
        <f t="shared" si="65"/>
        <v>0</v>
      </c>
      <c r="W262" s="555">
        <f t="shared" si="66"/>
        <v>0</v>
      </c>
    </row>
    <row r="263" spans="1:23" s="447" customFormat="1" ht="84" x14ac:dyDescent="0.2">
      <c r="A263" s="220"/>
      <c r="B263" s="423" t="s">
        <v>3194</v>
      </c>
      <c r="C263" s="423" t="s">
        <v>3199</v>
      </c>
      <c r="D263" s="424" t="s">
        <v>3200</v>
      </c>
      <c r="E263" s="425">
        <v>230300</v>
      </c>
      <c r="F263" s="482"/>
      <c r="G263" s="231">
        <f t="shared" si="67"/>
        <v>0</v>
      </c>
      <c r="H263" s="231">
        <f t="shared" si="68"/>
        <v>0</v>
      </c>
      <c r="I263" s="227"/>
      <c r="J263" s="231">
        <f t="shared" si="69"/>
        <v>0</v>
      </c>
      <c r="K263" s="227"/>
      <c r="L263" s="231">
        <f t="shared" si="70"/>
        <v>0</v>
      </c>
      <c r="M263" s="227"/>
      <c r="N263" s="231">
        <f t="shared" si="71"/>
        <v>0</v>
      </c>
      <c r="O263" s="227"/>
      <c r="P263" s="231">
        <f t="shared" si="72"/>
        <v>0</v>
      </c>
      <c r="Q263" s="227"/>
      <c r="R263" s="231">
        <f t="shared" si="73"/>
        <v>0</v>
      </c>
      <c r="S263" s="231">
        <f t="shared" si="74"/>
        <v>0</v>
      </c>
      <c r="T263" s="231">
        <f t="shared" si="75"/>
        <v>230300</v>
      </c>
      <c r="U263" s="86"/>
      <c r="V263" s="555">
        <f t="shared" si="65"/>
        <v>0</v>
      </c>
      <c r="W263" s="555">
        <f t="shared" si="66"/>
        <v>0</v>
      </c>
    </row>
    <row r="264" spans="1:23" s="447" customFormat="1" ht="63" x14ac:dyDescent="0.2">
      <c r="A264" s="220"/>
      <c r="B264" s="423" t="s">
        <v>3194</v>
      </c>
      <c r="C264" s="423" t="s">
        <v>3201</v>
      </c>
      <c r="D264" s="424" t="s">
        <v>3202</v>
      </c>
      <c r="E264" s="425">
        <v>105300</v>
      </c>
      <c r="F264" s="482"/>
      <c r="G264" s="231">
        <f t="shared" si="67"/>
        <v>0</v>
      </c>
      <c r="H264" s="231">
        <f t="shared" si="68"/>
        <v>0</v>
      </c>
      <c r="I264" s="227"/>
      <c r="J264" s="231">
        <f t="shared" si="69"/>
        <v>0</v>
      </c>
      <c r="K264" s="227"/>
      <c r="L264" s="231">
        <f t="shared" si="70"/>
        <v>0</v>
      </c>
      <c r="M264" s="227"/>
      <c r="N264" s="231">
        <f t="shared" si="71"/>
        <v>0</v>
      </c>
      <c r="O264" s="227"/>
      <c r="P264" s="231">
        <f t="shared" si="72"/>
        <v>0</v>
      </c>
      <c r="Q264" s="227"/>
      <c r="R264" s="231">
        <f t="shared" si="73"/>
        <v>0</v>
      </c>
      <c r="S264" s="231">
        <f t="shared" si="74"/>
        <v>0</v>
      </c>
      <c r="T264" s="231">
        <f t="shared" si="75"/>
        <v>105300</v>
      </c>
      <c r="U264" s="86"/>
      <c r="V264" s="555">
        <f t="shared" si="65"/>
        <v>0</v>
      </c>
      <c r="W264" s="555">
        <f t="shared" si="66"/>
        <v>0</v>
      </c>
    </row>
    <row r="265" spans="1:23" s="447" customFormat="1" ht="84" x14ac:dyDescent="0.2">
      <c r="A265" s="220"/>
      <c r="B265" s="423" t="s">
        <v>3194</v>
      </c>
      <c r="C265" s="423" t="s">
        <v>3203</v>
      </c>
      <c r="D265" s="424" t="s">
        <v>3204</v>
      </c>
      <c r="E265" s="425">
        <v>235200</v>
      </c>
      <c r="F265" s="482"/>
      <c r="G265" s="231">
        <f t="shared" si="67"/>
        <v>0</v>
      </c>
      <c r="H265" s="231">
        <f t="shared" si="68"/>
        <v>0</v>
      </c>
      <c r="I265" s="227"/>
      <c r="J265" s="231">
        <f t="shared" si="69"/>
        <v>0</v>
      </c>
      <c r="K265" s="227"/>
      <c r="L265" s="231">
        <f t="shared" si="70"/>
        <v>0</v>
      </c>
      <c r="M265" s="227"/>
      <c r="N265" s="231">
        <f t="shared" si="71"/>
        <v>0</v>
      </c>
      <c r="O265" s="227"/>
      <c r="P265" s="231">
        <f t="shared" si="72"/>
        <v>0</v>
      </c>
      <c r="Q265" s="227"/>
      <c r="R265" s="231">
        <f t="shared" si="73"/>
        <v>0</v>
      </c>
      <c r="S265" s="231">
        <f t="shared" si="74"/>
        <v>0</v>
      </c>
      <c r="T265" s="231">
        <f t="shared" si="75"/>
        <v>235200</v>
      </c>
      <c r="U265" s="86"/>
      <c r="V265" s="555">
        <f t="shared" si="65"/>
        <v>0</v>
      </c>
      <c r="W265" s="555">
        <f t="shared" si="66"/>
        <v>0</v>
      </c>
    </row>
    <row r="266" spans="1:23" s="447" customFormat="1" ht="84" x14ac:dyDescent="0.2">
      <c r="A266" s="220"/>
      <c r="B266" s="423" t="s">
        <v>3194</v>
      </c>
      <c r="C266" s="423" t="s">
        <v>3205</v>
      </c>
      <c r="D266" s="424" t="s">
        <v>3206</v>
      </c>
      <c r="E266" s="425">
        <v>720300</v>
      </c>
      <c r="F266" s="482"/>
      <c r="G266" s="231">
        <f t="shared" si="67"/>
        <v>0</v>
      </c>
      <c r="H266" s="231">
        <f t="shared" si="68"/>
        <v>0</v>
      </c>
      <c r="I266" s="227"/>
      <c r="J266" s="231">
        <f t="shared" si="69"/>
        <v>0</v>
      </c>
      <c r="K266" s="227"/>
      <c r="L266" s="231">
        <f t="shared" si="70"/>
        <v>0</v>
      </c>
      <c r="M266" s="227"/>
      <c r="N266" s="231">
        <f t="shared" si="71"/>
        <v>0</v>
      </c>
      <c r="O266" s="227"/>
      <c r="P266" s="231">
        <f t="shared" si="72"/>
        <v>0</v>
      </c>
      <c r="Q266" s="227"/>
      <c r="R266" s="231">
        <f t="shared" si="73"/>
        <v>0</v>
      </c>
      <c r="S266" s="231">
        <f t="shared" si="74"/>
        <v>0</v>
      </c>
      <c r="T266" s="231">
        <f t="shared" si="75"/>
        <v>720300</v>
      </c>
      <c r="U266" s="86"/>
      <c r="V266" s="555">
        <f t="shared" si="65"/>
        <v>0</v>
      </c>
      <c r="W266" s="555">
        <f t="shared" si="66"/>
        <v>0</v>
      </c>
    </row>
    <row r="267" spans="1:23" s="447" customFormat="1" ht="84" x14ac:dyDescent="0.2">
      <c r="A267" s="220"/>
      <c r="B267" s="423" t="s">
        <v>3207</v>
      </c>
      <c r="C267" s="423" t="s">
        <v>3208</v>
      </c>
      <c r="D267" s="424" t="s">
        <v>3209</v>
      </c>
      <c r="E267" s="425">
        <v>196000</v>
      </c>
      <c r="F267" s="482"/>
      <c r="G267" s="231">
        <f t="shared" si="67"/>
        <v>0</v>
      </c>
      <c r="H267" s="231">
        <f t="shared" si="68"/>
        <v>0</v>
      </c>
      <c r="I267" s="227"/>
      <c r="J267" s="231">
        <f t="shared" si="69"/>
        <v>0</v>
      </c>
      <c r="K267" s="227"/>
      <c r="L267" s="231">
        <f t="shared" si="70"/>
        <v>0</v>
      </c>
      <c r="M267" s="227"/>
      <c r="N267" s="231">
        <f t="shared" si="71"/>
        <v>0</v>
      </c>
      <c r="O267" s="227"/>
      <c r="P267" s="231">
        <f t="shared" si="72"/>
        <v>0</v>
      </c>
      <c r="Q267" s="227"/>
      <c r="R267" s="231">
        <f t="shared" si="73"/>
        <v>0</v>
      </c>
      <c r="S267" s="231">
        <f t="shared" si="74"/>
        <v>0</v>
      </c>
      <c r="T267" s="231">
        <f t="shared" si="75"/>
        <v>196000</v>
      </c>
      <c r="U267" s="86"/>
      <c r="V267" s="555">
        <f t="shared" ref="V267:V330" si="76">SUM(J267+L267+N267+P267+R267)</f>
        <v>0</v>
      </c>
      <c r="W267" s="555">
        <f t="shared" ref="W267:W330" si="77">SUM(S267-V267)</f>
        <v>0</v>
      </c>
    </row>
    <row r="268" spans="1:23" s="447" customFormat="1" ht="105" x14ac:dyDescent="0.2">
      <c r="A268" s="220"/>
      <c r="B268" s="423" t="s">
        <v>3207</v>
      </c>
      <c r="C268" s="423" t="s">
        <v>3210</v>
      </c>
      <c r="D268" s="424" t="s">
        <v>3211</v>
      </c>
      <c r="E268" s="425">
        <v>205800</v>
      </c>
      <c r="F268" s="482"/>
      <c r="G268" s="231">
        <f t="shared" si="67"/>
        <v>0</v>
      </c>
      <c r="H268" s="231">
        <f t="shared" si="68"/>
        <v>0</v>
      </c>
      <c r="I268" s="227"/>
      <c r="J268" s="231">
        <f t="shared" si="69"/>
        <v>0</v>
      </c>
      <c r="K268" s="227"/>
      <c r="L268" s="231">
        <f t="shared" si="70"/>
        <v>0</v>
      </c>
      <c r="M268" s="227"/>
      <c r="N268" s="231">
        <f t="shared" si="71"/>
        <v>0</v>
      </c>
      <c r="O268" s="227"/>
      <c r="P268" s="231">
        <f t="shared" si="72"/>
        <v>0</v>
      </c>
      <c r="Q268" s="227"/>
      <c r="R268" s="231">
        <f t="shared" si="73"/>
        <v>0</v>
      </c>
      <c r="S268" s="231">
        <f t="shared" si="74"/>
        <v>0</v>
      </c>
      <c r="T268" s="231">
        <f t="shared" si="75"/>
        <v>205800</v>
      </c>
      <c r="U268" s="86"/>
      <c r="V268" s="555">
        <f t="shared" si="76"/>
        <v>0</v>
      </c>
      <c r="W268" s="555">
        <f t="shared" si="77"/>
        <v>0</v>
      </c>
    </row>
    <row r="269" spans="1:23" s="447" customFormat="1" ht="84" x14ac:dyDescent="0.2">
      <c r="A269" s="220"/>
      <c r="B269" s="423" t="s">
        <v>3207</v>
      </c>
      <c r="C269" s="423" t="s">
        <v>3212</v>
      </c>
      <c r="D269" s="424" t="s">
        <v>3213</v>
      </c>
      <c r="E269" s="425">
        <v>23400</v>
      </c>
      <c r="F269" s="482"/>
      <c r="G269" s="231">
        <f t="shared" si="67"/>
        <v>0</v>
      </c>
      <c r="H269" s="231">
        <f t="shared" si="68"/>
        <v>0</v>
      </c>
      <c r="I269" s="227"/>
      <c r="J269" s="231">
        <f t="shared" si="69"/>
        <v>0</v>
      </c>
      <c r="K269" s="227"/>
      <c r="L269" s="231">
        <f t="shared" si="70"/>
        <v>0</v>
      </c>
      <c r="M269" s="227"/>
      <c r="N269" s="231">
        <f t="shared" si="71"/>
        <v>0</v>
      </c>
      <c r="O269" s="227"/>
      <c r="P269" s="231">
        <f t="shared" si="72"/>
        <v>0</v>
      </c>
      <c r="Q269" s="227"/>
      <c r="R269" s="231">
        <f t="shared" si="73"/>
        <v>0</v>
      </c>
      <c r="S269" s="231">
        <f t="shared" si="74"/>
        <v>0</v>
      </c>
      <c r="T269" s="231">
        <f t="shared" si="75"/>
        <v>23400</v>
      </c>
      <c r="U269" s="86"/>
      <c r="V269" s="555">
        <f t="shared" si="76"/>
        <v>0</v>
      </c>
      <c r="W269" s="555">
        <f t="shared" si="77"/>
        <v>0</v>
      </c>
    </row>
    <row r="270" spans="1:23" s="447" customFormat="1" ht="105" x14ac:dyDescent="0.2">
      <c r="A270" s="220"/>
      <c r="B270" s="423" t="s">
        <v>3207</v>
      </c>
      <c r="C270" s="423" t="s">
        <v>3214</v>
      </c>
      <c r="D270" s="424" t="s">
        <v>3215</v>
      </c>
      <c r="E270" s="425">
        <v>135300</v>
      </c>
      <c r="F270" s="482"/>
      <c r="G270" s="231">
        <f t="shared" si="67"/>
        <v>0</v>
      </c>
      <c r="H270" s="231">
        <f t="shared" si="68"/>
        <v>0</v>
      </c>
      <c r="I270" s="227"/>
      <c r="J270" s="231">
        <f t="shared" si="69"/>
        <v>0</v>
      </c>
      <c r="K270" s="227"/>
      <c r="L270" s="231">
        <f t="shared" si="70"/>
        <v>0</v>
      </c>
      <c r="M270" s="227"/>
      <c r="N270" s="231">
        <f t="shared" si="71"/>
        <v>0</v>
      </c>
      <c r="O270" s="227"/>
      <c r="P270" s="231">
        <f t="shared" si="72"/>
        <v>0</v>
      </c>
      <c r="Q270" s="227"/>
      <c r="R270" s="231">
        <f t="shared" si="73"/>
        <v>0</v>
      </c>
      <c r="S270" s="231">
        <f t="shared" si="74"/>
        <v>0</v>
      </c>
      <c r="T270" s="231">
        <f t="shared" si="75"/>
        <v>135300</v>
      </c>
      <c r="U270" s="86"/>
      <c r="V270" s="555">
        <f t="shared" si="76"/>
        <v>0</v>
      </c>
      <c r="W270" s="555">
        <f t="shared" si="77"/>
        <v>0</v>
      </c>
    </row>
    <row r="271" spans="1:23" s="447" customFormat="1" ht="63" x14ac:dyDescent="0.2">
      <c r="A271" s="220"/>
      <c r="B271" s="423" t="s">
        <v>3207</v>
      </c>
      <c r="C271" s="423" t="s">
        <v>3216</v>
      </c>
      <c r="D271" s="424" t="s">
        <v>3217</v>
      </c>
      <c r="E271" s="425">
        <v>1200</v>
      </c>
      <c r="F271" s="482"/>
      <c r="G271" s="231">
        <f t="shared" si="67"/>
        <v>0</v>
      </c>
      <c r="H271" s="231">
        <f t="shared" si="68"/>
        <v>0</v>
      </c>
      <c r="I271" s="227"/>
      <c r="J271" s="231">
        <f t="shared" si="69"/>
        <v>0</v>
      </c>
      <c r="K271" s="227"/>
      <c r="L271" s="231">
        <f t="shared" si="70"/>
        <v>0</v>
      </c>
      <c r="M271" s="227"/>
      <c r="N271" s="231">
        <f t="shared" si="71"/>
        <v>0</v>
      </c>
      <c r="O271" s="227"/>
      <c r="P271" s="231">
        <f t="shared" si="72"/>
        <v>0</v>
      </c>
      <c r="Q271" s="227"/>
      <c r="R271" s="231">
        <f t="shared" si="73"/>
        <v>0</v>
      </c>
      <c r="S271" s="231">
        <f t="shared" si="74"/>
        <v>0</v>
      </c>
      <c r="T271" s="231">
        <f t="shared" si="75"/>
        <v>1200</v>
      </c>
      <c r="U271" s="86"/>
      <c r="V271" s="555">
        <f t="shared" si="76"/>
        <v>0</v>
      </c>
      <c r="W271" s="555">
        <f t="shared" si="77"/>
        <v>0</v>
      </c>
    </row>
    <row r="272" spans="1:23" s="447" customFormat="1" ht="84" x14ac:dyDescent="0.2">
      <c r="A272" s="220"/>
      <c r="B272" s="423" t="s">
        <v>3207</v>
      </c>
      <c r="C272" s="423" t="s">
        <v>3218</v>
      </c>
      <c r="D272" s="424" t="s">
        <v>3219</v>
      </c>
      <c r="E272" s="425">
        <v>303800</v>
      </c>
      <c r="F272" s="482"/>
      <c r="G272" s="231">
        <f t="shared" si="67"/>
        <v>0</v>
      </c>
      <c r="H272" s="231">
        <f t="shared" si="68"/>
        <v>0</v>
      </c>
      <c r="I272" s="227"/>
      <c r="J272" s="231">
        <f t="shared" si="69"/>
        <v>0</v>
      </c>
      <c r="K272" s="227"/>
      <c r="L272" s="231">
        <f t="shared" si="70"/>
        <v>0</v>
      </c>
      <c r="M272" s="227"/>
      <c r="N272" s="231">
        <f t="shared" si="71"/>
        <v>0</v>
      </c>
      <c r="O272" s="227"/>
      <c r="P272" s="231">
        <f t="shared" si="72"/>
        <v>0</v>
      </c>
      <c r="Q272" s="227"/>
      <c r="R272" s="231">
        <f t="shared" si="73"/>
        <v>0</v>
      </c>
      <c r="S272" s="231">
        <f t="shared" si="74"/>
        <v>0</v>
      </c>
      <c r="T272" s="231">
        <f t="shared" si="75"/>
        <v>303800</v>
      </c>
      <c r="U272" s="86"/>
      <c r="V272" s="555">
        <f t="shared" si="76"/>
        <v>0</v>
      </c>
      <c r="W272" s="555">
        <f t="shared" si="77"/>
        <v>0</v>
      </c>
    </row>
    <row r="273" spans="1:23" s="447" customFormat="1" ht="84" x14ac:dyDescent="0.2">
      <c r="A273" s="220"/>
      <c r="B273" s="423" t="s">
        <v>3207</v>
      </c>
      <c r="C273" s="423" t="s">
        <v>3220</v>
      </c>
      <c r="D273" s="424" t="s">
        <v>3221</v>
      </c>
      <c r="E273" s="425">
        <v>11700</v>
      </c>
      <c r="F273" s="482"/>
      <c r="G273" s="231">
        <f t="shared" si="67"/>
        <v>0</v>
      </c>
      <c r="H273" s="231">
        <f t="shared" si="68"/>
        <v>0</v>
      </c>
      <c r="I273" s="227"/>
      <c r="J273" s="231">
        <f t="shared" si="69"/>
        <v>0</v>
      </c>
      <c r="K273" s="227"/>
      <c r="L273" s="231">
        <f t="shared" si="70"/>
        <v>0</v>
      </c>
      <c r="M273" s="227"/>
      <c r="N273" s="231">
        <f t="shared" si="71"/>
        <v>0</v>
      </c>
      <c r="O273" s="227"/>
      <c r="P273" s="231">
        <f t="shared" si="72"/>
        <v>0</v>
      </c>
      <c r="Q273" s="227"/>
      <c r="R273" s="231">
        <f t="shared" si="73"/>
        <v>0</v>
      </c>
      <c r="S273" s="231">
        <f t="shared" si="74"/>
        <v>0</v>
      </c>
      <c r="T273" s="231">
        <f t="shared" si="75"/>
        <v>11700</v>
      </c>
      <c r="U273" s="86"/>
      <c r="V273" s="555">
        <f t="shared" si="76"/>
        <v>0</v>
      </c>
      <c r="W273" s="555">
        <f t="shared" si="77"/>
        <v>0</v>
      </c>
    </row>
    <row r="274" spans="1:23" s="447" customFormat="1" ht="84" x14ac:dyDescent="0.2">
      <c r="A274" s="220"/>
      <c r="B274" s="423" t="s">
        <v>3222</v>
      </c>
      <c r="C274" s="423" t="s">
        <v>3223</v>
      </c>
      <c r="D274" s="424" t="s">
        <v>3224</v>
      </c>
      <c r="E274" s="425">
        <v>10000</v>
      </c>
      <c r="F274" s="482"/>
      <c r="G274" s="231">
        <f t="shared" si="67"/>
        <v>0</v>
      </c>
      <c r="H274" s="231">
        <f t="shared" si="68"/>
        <v>0</v>
      </c>
      <c r="I274" s="227"/>
      <c r="J274" s="231">
        <f t="shared" si="69"/>
        <v>0</v>
      </c>
      <c r="K274" s="227"/>
      <c r="L274" s="231">
        <f t="shared" si="70"/>
        <v>0</v>
      </c>
      <c r="M274" s="227"/>
      <c r="N274" s="231">
        <f t="shared" si="71"/>
        <v>0</v>
      </c>
      <c r="O274" s="227"/>
      <c r="P274" s="231">
        <f t="shared" si="72"/>
        <v>0</v>
      </c>
      <c r="Q274" s="227"/>
      <c r="R274" s="231">
        <f t="shared" si="73"/>
        <v>0</v>
      </c>
      <c r="S274" s="231">
        <f t="shared" si="74"/>
        <v>0</v>
      </c>
      <c r="T274" s="231">
        <f t="shared" si="75"/>
        <v>10000</v>
      </c>
      <c r="U274" s="86"/>
      <c r="V274" s="555">
        <f t="shared" si="76"/>
        <v>0</v>
      </c>
      <c r="W274" s="555">
        <f t="shared" si="77"/>
        <v>0</v>
      </c>
    </row>
    <row r="275" spans="1:23" s="447" customFormat="1" ht="63" x14ac:dyDescent="0.2">
      <c r="A275" s="220"/>
      <c r="B275" s="423" t="s">
        <v>3222</v>
      </c>
      <c r="C275" s="423" t="s">
        <v>3225</v>
      </c>
      <c r="D275" s="424" t="s">
        <v>3226</v>
      </c>
      <c r="E275" s="425">
        <v>196000</v>
      </c>
      <c r="F275" s="482"/>
      <c r="G275" s="231">
        <f t="shared" si="67"/>
        <v>0</v>
      </c>
      <c r="H275" s="231">
        <f t="shared" si="68"/>
        <v>0</v>
      </c>
      <c r="I275" s="227"/>
      <c r="J275" s="231">
        <f t="shared" si="69"/>
        <v>0</v>
      </c>
      <c r="K275" s="227"/>
      <c r="L275" s="231">
        <f t="shared" si="70"/>
        <v>0</v>
      </c>
      <c r="M275" s="227"/>
      <c r="N275" s="231">
        <f t="shared" si="71"/>
        <v>0</v>
      </c>
      <c r="O275" s="227"/>
      <c r="P275" s="231">
        <f t="shared" si="72"/>
        <v>0</v>
      </c>
      <c r="Q275" s="227"/>
      <c r="R275" s="231">
        <f t="shared" si="73"/>
        <v>0</v>
      </c>
      <c r="S275" s="231">
        <f t="shared" si="74"/>
        <v>0</v>
      </c>
      <c r="T275" s="231">
        <f t="shared" si="75"/>
        <v>196000</v>
      </c>
      <c r="U275" s="86"/>
      <c r="V275" s="555">
        <f t="shared" si="76"/>
        <v>0</v>
      </c>
      <c r="W275" s="555">
        <f t="shared" si="77"/>
        <v>0</v>
      </c>
    </row>
    <row r="276" spans="1:23" s="447" customFormat="1" ht="63" x14ac:dyDescent="0.2">
      <c r="A276" s="220"/>
      <c r="B276" s="423" t="s">
        <v>3222</v>
      </c>
      <c r="C276" s="423" t="s">
        <v>3227</v>
      </c>
      <c r="D276" s="424" t="s">
        <v>3228</v>
      </c>
      <c r="E276" s="425">
        <v>296400</v>
      </c>
      <c r="F276" s="482"/>
      <c r="G276" s="231">
        <f t="shared" si="67"/>
        <v>0</v>
      </c>
      <c r="H276" s="231">
        <f t="shared" si="68"/>
        <v>0</v>
      </c>
      <c r="I276" s="227"/>
      <c r="J276" s="231">
        <f t="shared" si="69"/>
        <v>0</v>
      </c>
      <c r="K276" s="227"/>
      <c r="L276" s="231">
        <f t="shared" si="70"/>
        <v>0</v>
      </c>
      <c r="M276" s="227"/>
      <c r="N276" s="231">
        <f t="shared" si="71"/>
        <v>0</v>
      </c>
      <c r="O276" s="227"/>
      <c r="P276" s="231">
        <f t="shared" si="72"/>
        <v>0</v>
      </c>
      <c r="Q276" s="227"/>
      <c r="R276" s="231">
        <f t="shared" si="73"/>
        <v>0</v>
      </c>
      <c r="S276" s="231">
        <f t="shared" si="74"/>
        <v>0</v>
      </c>
      <c r="T276" s="231">
        <f t="shared" si="75"/>
        <v>296400</v>
      </c>
      <c r="U276" s="86"/>
      <c r="V276" s="555">
        <f t="shared" si="76"/>
        <v>0</v>
      </c>
      <c r="W276" s="555">
        <f t="shared" si="77"/>
        <v>0</v>
      </c>
    </row>
    <row r="277" spans="1:23" s="447" customFormat="1" ht="84" x14ac:dyDescent="0.2">
      <c r="A277" s="220"/>
      <c r="B277" s="423" t="s">
        <v>3222</v>
      </c>
      <c r="C277" s="423" t="s">
        <v>3229</v>
      </c>
      <c r="D277" s="424" t="s">
        <v>3230</v>
      </c>
      <c r="E277" s="425">
        <v>15600</v>
      </c>
      <c r="F277" s="482"/>
      <c r="G277" s="231">
        <f t="shared" si="67"/>
        <v>0</v>
      </c>
      <c r="H277" s="231">
        <f t="shared" si="68"/>
        <v>0</v>
      </c>
      <c r="I277" s="227"/>
      <c r="J277" s="231">
        <f t="shared" si="69"/>
        <v>0</v>
      </c>
      <c r="K277" s="227"/>
      <c r="L277" s="231">
        <f t="shared" si="70"/>
        <v>0</v>
      </c>
      <c r="M277" s="227"/>
      <c r="N277" s="231">
        <f t="shared" si="71"/>
        <v>0</v>
      </c>
      <c r="O277" s="227"/>
      <c r="P277" s="231">
        <f t="shared" si="72"/>
        <v>0</v>
      </c>
      <c r="Q277" s="227"/>
      <c r="R277" s="231">
        <f t="shared" si="73"/>
        <v>0</v>
      </c>
      <c r="S277" s="231">
        <f t="shared" si="74"/>
        <v>0</v>
      </c>
      <c r="T277" s="231">
        <f t="shared" si="75"/>
        <v>15600</v>
      </c>
      <c r="U277" s="86"/>
      <c r="V277" s="555">
        <f t="shared" si="76"/>
        <v>0</v>
      </c>
      <c r="W277" s="555">
        <f t="shared" si="77"/>
        <v>0</v>
      </c>
    </row>
    <row r="278" spans="1:23" s="447" customFormat="1" ht="84" x14ac:dyDescent="0.2">
      <c r="A278" s="220"/>
      <c r="B278" s="423" t="s">
        <v>3231</v>
      </c>
      <c r="C278" s="423" t="s">
        <v>3232</v>
      </c>
      <c r="D278" s="424" t="s">
        <v>3233</v>
      </c>
      <c r="E278" s="425">
        <v>35000</v>
      </c>
      <c r="F278" s="482"/>
      <c r="G278" s="231">
        <f t="shared" si="67"/>
        <v>0</v>
      </c>
      <c r="H278" s="231">
        <f t="shared" si="68"/>
        <v>0</v>
      </c>
      <c r="I278" s="227"/>
      <c r="J278" s="231">
        <f t="shared" si="69"/>
        <v>0</v>
      </c>
      <c r="K278" s="227"/>
      <c r="L278" s="231">
        <f t="shared" si="70"/>
        <v>0</v>
      </c>
      <c r="M278" s="227"/>
      <c r="N278" s="231">
        <f t="shared" si="71"/>
        <v>0</v>
      </c>
      <c r="O278" s="227"/>
      <c r="P278" s="231">
        <f t="shared" si="72"/>
        <v>0</v>
      </c>
      <c r="Q278" s="227"/>
      <c r="R278" s="231">
        <f t="shared" si="73"/>
        <v>0</v>
      </c>
      <c r="S278" s="231">
        <f t="shared" si="74"/>
        <v>0</v>
      </c>
      <c r="T278" s="231">
        <f t="shared" si="75"/>
        <v>35000</v>
      </c>
      <c r="U278" s="86"/>
      <c r="V278" s="555">
        <f t="shared" si="76"/>
        <v>0</v>
      </c>
      <c r="W278" s="555">
        <f t="shared" si="77"/>
        <v>0</v>
      </c>
    </row>
    <row r="279" spans="1:23" s="447" customFormat="1" ht="63" x14ac:dyDescent="0.2">
      <c r="A279" s="220"/>
      <c r="B279" s="220" t="s">
        <v>3246</v>
      </c>
      <c r="C279" s="220" t="s">
        <v>3247</v>
      </c>
      <c r="D279" s="335" t="s">
        <v>3248</v>
      </c>
      <c r="E279" s="221">
        <v>5000</v>
      </c>
      <c r="F279" s="461"/>
      <c r="G279" s="231">
        <f t="shared" si="67"/>
        <v>0</v>
      </c>
      <c r="H279" s="231">
        <f t="shared" si="68"/>
        <v>0</v>
      </c>
      <c r="I279" s="227"/>
      <c r="J279" s="231">
        <f t="shared" si="69"/>
        <v>0</v>
      </c>
      <c r="K279" s="227"/>
      <c r="L279" s="231">
        <f t="shared" si="70"/>
        <v>0</v>
      </c>
      <c r="M279" s="227"/>
      <c r="N279" s="231">
        <f t="shared" si="71"/>
        <v>0</v>
      </c>
      <c r="O279" s="227"/>
      <c r="P279" s="231">
        <f t="shared" si="72"/>
        <v>0</v>
      </c>
      <c r="Q279" s="227"/>
      <c r="R279" s="231">
        <f t="shared" si="73"/>
        <v>0</v>
      </c>
      <c r="S279" s="231">
        <f t="shared" si="74"/>
        <v>0</v>
      </c>
      <c r="T279" s="231">
        <f t="shared" si="75"/>
        <v>5000</v>
      </c>
      <c r="U279" s="86"/>
      <c r="V279" s="555">
        <f t="shared" si="76"/>
        <v>0</v>
      </c>
      <c r="W279" s="555">
        <f t="shared" si="77"/>
        <v>0</v>
      </c>
    </row>
    <row r="280" spans="1:23" s="447" customFormat="1" ht="84" x14ac:dyDescent="0.2">
      <c r="A280" s="220"/>
      <c r="B280" s="220" t="s">
        <v>3246</v>
      </c>
      <c r="C280" s="220" t="s">
        <v>3249</v>
      </c>
      <c r="D280" s="335" t="s">
        <v>3250</v>
      </c>
      <c r="E280" s="221">
        <v>75000</v>
      </c>
      <c r="F280" s="461"/>
      <c r="G280" s="231">
        <f t="shared" si="67"/>
        <v>0</v>
      </c>
      <c r="H280" s="231">
        <f t="shared" si="68"/>
        <v>0</v>
      </c>
      <c r="I280" s="227"/>
      <c r="J280" s="231">
        <f t="shared" si="69"/>
        <v>0</v>
      </c>
      <c r="K280" s="227"/>
      <c r="L280" s="231">
        <f t="shared" si="70"/>
        <v>0</v>
      </c>
      <c r="M280" s="227"/>
      <c r="N280" s="231">
        <f t="shared" si="71"/>
        <v>0</v>
      </c>
      <c r="O280" s="227"/>
      <c r="P280" s="231">
        <f t="shared" si="72"/>
        <v>0</v>
      </c>
      <c r="Q280" s="227"/>
      <c r="R280" s="231">
        <f t="shared" si="73"/>
        <v>0</v>
      </c>
      <c r="S280" s="231">
        <f t="shared" si="74"/>
        <v>0</v>
      </c>
      <c r="T280" s="231">
        <f t="shared" si="75"/>
        <v>75000</v>
      </c>
      <c r="U280" s="86"/>
      <c r="V280" s="555">
        <f t="shared" si="76"/>
        <v>0</v>
      </c>
      <c r="W280" s="555">
        <f t="shared" si="77"/>
        <v>0</v>
      </c>
    </row>
    <row r="281" spans="1:23" s="447" customFormat="1" ht="84" x14ac:dyDescent="0.2">
      <c r="A281" s="220"/>
      <c r="B281" s="220" t="s">
        <v>3246</v>
      </c>
      <c r="C281" s="220" t="s">
        <v>3251</v>
      </c>
      <c r="D281" s="335" t="s">
        <v>3252</v>
      </c>
      <c r="E281" s="221">
        <v>35000</v>
      </c>
      <c r="F281" s="461"/>
      <c r="G281" s="231">
        <f t="shared" si="67"/>
        <v>0</v>
      </c>
      <c r="H281" s="231">
        <f t="shared" si="68"/>
        <v>0</v>
      </c>
      <c r="I281" s="227"/>
      <c r="J281" s="231">
        <f t="shared" si="69"/>
        <v>0</v>
      </c>
      <c r="K281" s="227"/>
      <c r="L281" s="231">
        <f t="shared" si="70"/>
        <v>0</v>
      </c>
      <c r="M281" s="227"/>
      <c r="N281" s="231">
        <f t="shared" si="71"/>
        <v>0</v>
      </c>
      <c r="O281" s="227"/>
      <c r="P281" s="231">
        <f t="shared" si="72"/>
        <v>0</v>
      </c>
      <c r="Q281" s="227"/>
      <c r="R281" s="231">
        <f t="shared" si="73"/>
        <v>0</v>
      </c>
      <c r="S281" s="231">
        <f t="shared" si="74"/>
        <v>0</v>
      </c>
      <c r="T281" s="231">
        <f t="shared" si="75"/>
        <v>35000</v>
      </c>
      <c r="U281" s="86"/>
      <c r="V281" s="555">
        <f t="shared" si="76"/>
        <v>0</v>
      </c>
      <c r="W281" s="555">
        <f t="shared" si="77"/>
        <v>0</v>
      </c>
    </row>
    <row r="282" spans="1:23" s="447" customFormat="1" ht="105" x14ac:dyDescent="0.2">
      <c r="A282" s="220"/>
      <c r="B282" s="220" t="s">
        <v>3285</v>
      </c>
      <c r="C282" s="220" t="s">
        <v>3286</v>
      </c>
      <c r="D282" s="335" t="s">
        <v>3287</v>
      </c>
      <c r="E282" s="230">
        <v>43500</v>
      </c>
      <c r="F282" s="230"/>
      <c r="G282" s="231">
        <v>0</v>
      </c>
      <c r="H282" s="231">
        <v>0</v>
      </c>
      <c r="I282" s="227"/>
      <c r="J282" s="231">
        <v>0</v>
      </c>
      <c r="K282" s="227"/>
      <c r="L282" s="231">
        <v>0</v>
      </c>
      <c r="M282" s="227"/>
      <c r="N282" s="231">
        <f t="shared" si="71"/>
        <v>0</v>
      </c>
      <c r="O282" s="227"/>
      <c r="P282" s="231">
        <f t="shared" si="72"/>
        <v>0</v>
      </c>
      <c r="Q282" s="227"/>
      <c r="R282" s="231">
        <f t="shared" si="73"/>
        <v>0</v>
      </c>
      <c r="S282" s="231">
        <f t="shared" si="74"/>
        <v>0</v>
      </c>
      <c r="T282" s="231">
        <f t="shared" si="75"/>
        <v>43500</v>
      </c>
      <c r="U282" s="86"/>
      <c r="V282" s="555">
        <f t="shared" si="76"/>
        <v>0</v>
      </c>
      <c r="W282" s="555">
        <f t="shared" si="77"/>
        <v>0</v>
      </c>
    </row>
    <row r="283" spans="1:23" s="447" customFormat="1" ht="63" x14ac:dyDescent="0.2">
      <c r="A283" s="220"/>
      <c r="B283" s="220" t="s">
        <v>3280</v>
      </c>
      <c r="C283" s="220" t="s">
        <v>3288</v>
      </c>
      <c r="D283" s="335" t="s">
        <v>3289</v>
      </c>
      <c r="E283" s="230">
        <v>66300</v>
      </c>
      <c r="F283" s="230"/>
      <c r="G283" s="231">
        <v>0</v>
      </c>
      <c r="H283" s="231">
        <v>0</v>
      </c>
      <c r="I283" s="227"/>
      <c r="J283" s="231">
        <v>0</v>
      </c>
      <c r="K283" s="227"/>
      <c r="L283" s="231">
        <v>0</v>
      </c>
      <c r="M283" s="227"/>
      <c r="N283" s="231">
        <f t="shared" si="71"/>
        <v>0</v>
      </c>
      <c r="O283" s="227"/>
      <c r="P283" s="231">
        <f t="shared" si="72"/>
        <v>0</v>
      </c>
      <c r="Q283" s="227"/>
      <c r="R283" s="231">
        <f t="shared" si="73"/>
        <v>0</v>
      </c>
      <c r="S283" s="231">
        <f t="shared" si="74"/>
        <v>0</v>
      </c>
      <c r="T283" s="231">
        <f t="shared" si="75"/>
        <v>66300</v>
      </c>
      <c r="U283" s="86"/>
      <c r="V283" s="555">
        <f t="shared" si="76"/>
        <v>0</v>
      </c>
      <c r="W283" s="555">
        <f t="shared" si="77"/>
        <v>0</v>
      </c>
    </row>
    <row r="284" spans="1:23" s="447" customFormat="1" ht="84" x14ac:dyDescent="0.2">
      <c r="A284" s="220"/>
      <c r="B284" s="220" t="s">
        <v>3280</v>
      </c>
      <c r="C284" s="220" t="s">
        <v>3290</v>
      </c>
      <c r="D284" s="335" t="s">
        <v>3291</v>
      </c>
      <c r="E284" s="230">
        <v>35100</v>
      </c>
      <c r="F284" s="230"/>
      <c r="G284" s="231">
        <v>0</v>
      </c>
      <c r="H284" s="231">
        <v>0</v>
      </c>
      <c r="I284" s="227"/>
      <c r="J284" s="231">
        <v>0</v>
      </c>
      <c r="K284" s="227"/>
      <c r="L284" s="231">
        <v>0</v>
      </c>
      <c r="M284" s="227"/>
      <c r="N284" s="231">
        <f t="shared" si="71"/>
        <v>0</v>
      </c>
      <c r="O284" s="227"/>
      <c r="P284" s="231">
        <f t="shared" si="72"/>
        <v>0</v>
      </c>
      <c r="Q284" s="227"/>
      <c r="R284" s="231">
        <f t="shared" si="73"/>
        <v>0</v>
      </c>
      <c r="S284" s="231">
        <f t="shared" si="74"/>
        <v>0</v>
      </c>
      <c r="T284" s="231">
        <f t="shared" si="75"/>
        <v>35100</v>
      </c>
      <c r="U284" s="86"/>
      <c r="V284" s="555">
        <f t="shared" si="76"/>
        <v>0</v>
      </c>
      <c r="W284" s="555">
        <f t="shared" si="77"/>
        <v>0</v>
      </c>
    </row>
    <row r="285" spans="1:23" s="447" customFormat="1" ht="63" x14ac:dyDescent="0.2">
      <c r="A285" s="220"/>
      <c r="B285" s="220" t="s">
        <v>3280</v>
      </c>
      <c r="C285" s="220" t="s">
        <v>3292</v>
      </c>
      <c r="D285" s="335" t="s">
        <v>3293</v>
      </c>
      <c r="E285" s="230">
        <v>78039</v>
      </c>
      <c r="F285" s="230"/>
      <c r="G285" s="231">
        <v>0</v>
      </c>
      <c r="H285" s="231">
        <v>0</v>
      </c>
      <c r="I285" s="227"/>
      <c r="J285" s="231">
        <v>0</v>
      </c>
      <c r="K285" s="227"/>
      <c r="L285" s="231">
        <v>0</v>
      </c>
      <c r="M285" s="227"/>
      <c r="N285" s="231">
        <f t="shared" si="71"/>
        <v>0</v>
      </c>
      <c r="O285" s="227"/>
      <c r="P285" s="231">
        <f t="shared" si="72"/>
        <v>0</v>
      </c>
      <c r="Q285" s="227"/>
      <c r="R285" s="231">
        <f t="shared" si="73"/>
        <v>0</v>
      </c>
      <c r="S285" s="231">
        <f t="shared" si="74"/>
        <v>0</v>
      </c>
      <c r="T285" s="231">
        <f t="shared" si="75"/>
        <v>78039</v>
      </c>
      <c r="U285" s="86"/>
      <c r="V285" s="555">
        <f t="shared" si="76"/>
        <v>0</v>
      </c>
      <c r="W285" s="555">
        <f t="shared" si="77"/>
        <v>0</v>
      </c>
    </row>
    <row r="286" spans="1:23" s="447" customFormat="1" ht="105" x14ac:dyDescent="0.2">
      <c r="A286" s="220"/>
      <c r="B286" s="220" t="s">
        <v>3280</v>
      </c>
      <c r="C286" s="220" t="s">
        <v>3294</v>
      </c>
      <c r="D286" s="335" t="s">
        <v>3295</v>
      </c>
      <c r="E286" s="230">
        <v>74061</v>
      </c>
      <c r="F286" s="230"/>
      <c r="G286" s="231">
        <v>0</v>
      </c>
      <c r="H286" s="231">
        <v>0</v>
      </c>
      <c r="I286" s="227"/>
      <c r="J286" s="231">
        <v>0</v>
      </c>
      <c r="K286" s="227"/>
      <c r="L286" s="231">
        <v>0</v>
      </c>
      <c r="M286" s="227"/>
      <c r="N286" s="231">
        <f t="shared" si="71"/>
        <v>0</v>
      </c>
      <c r="O286" s="227"/>
      <c r="P286" s="231">
        <f t="shared" si="72"/>
        <v>0</v>
      </c>
      <c r="Q286" s="227"/>
      <c r="R286" s="231">
        <f t="shared" si="73"/>
        <v>0</v>
      </c>
      <c r="S286" s="231">
        <f t="shared" si="74"/>
        <v>0</v>
      </c>
      <c r="T286" s="231">
        <f t="shared" si="75"/>
        <v>74061</v>
      </c>
      <c r="U286" s="86"/>
      <c r="V286" s="555">
        <f t="shared" si="76"/>
        <v>0</v>
      </c>
      <c r="W286" s="555">
        <f t="shared" si="77"/>
        <v>0</v>
      </c>
    </row>
    <row r="287" spans="1:23" s="447" customFormat="1" ht="84" x14ac:dyDescent="0.2">
      <c r="A287" s="220"/>
      <c r="B287" s="220" t="s">
        <v>3296</v>
      </c>
      <c r="C287" s="220" t="s">
        <v>3297</v>
      </c>
      <c r="D287" s="335" t="s">
        <v>3298</v>
      </c>
      <c r="E287" s="230">
        <v>11700</v>
      </c>
      <c r="F287" s="230"/>
      <c r="G287" s="231">
        <v>0</v>
      </c>
      <c r="H287" s="231">
        <v>0</v>
      </c>
      <c r="I287" s="227"/>
      <c r="J287" s="231">
        <v>0</v>
      </c>
      <c r="K287" s="227"/>
      <c r="L287" s="231">
        <v>0</v>
      </c>
      <c r="M287" s="227"/>
      <c r="N287" s="231">
        <f t="shared" si="71"/>
        <v>0</v>
      </c>
      <c r="O287" s="227"/>
      <c r="P287" s="231">
        <f t="shared" si="72"/>
        <v>0</v>
      </c>
      <c r="Q287" s="227"/>
      <c r="R287" s="231">
        <f t="shared" si="73"/>
        <v>0</v>
      </c>
      <c r="S287" s="231">
        <f t="shared" si="74"/>
        <v>0</v>
      </c>
      <c r="T287" s="231">
        <f t="shared" si="75"/>
        <v>11700</v>
      </c>
      <c r="U287" s="86"/>
      <c r="V287" s="555">
        <f t="shared" si="76"/>
        <v>0</v>
      </c>
      <c r="W287" s="555">
        <f t="shared" si="77"/>
        <v>0</v>
      </c>
    </row>
    <row r="288" spans="1:23" s="447" customFormat="1" ht="105" x14ac:dyDescent="0.2">
      <c r="A288" s="220"/>
      <c r="B288" s="220" t="s">
        <v>3296</v>
      </c>
      <c r="C288" s="220" t="s">
        <v>3299</v>
      </c>
      <c r="D288" s="335" t="s">
        <v>3300</v>
      </c>
      <c r="E288" s="230">
        <v>195000</v>
      </c>
      <c r="F288" s="230"/>
      <c r="G288" s="231">
        <v>0</v>
      </c>
      <c r="H288" s="231">
        <v>0</v>
      </c>
      <c r="I288" s="227"/>
      <c r="J288" s="231">
        <v>0</v>
      </c>
      <c r="K288" s="227"/>
      <c r="L288" s="231">
        <v>0</v>
      </c>
      <c r="M288" s="227"/>
      <c r="N288" s="231">
        <f t="shared" si="71"/>
        <v>0</v>
      </c>
      <c r="O288" s="227"/>
      <c r="P288" s="231">
        <f t="shared" si="72"/>
        <v>0</v>
      </c>
      <c r="Q288" s="227"/>
      <c r="R288" s="231">
        <f t="shared" si="73"/>
        <v>0</v>
      </c>
      <c r="S288" s="231">
        <f t="shared" si="74"/>
        <v>0</v>
      </c>
      <c r="T288" s="231">
        <f t="shared" si="75"/>
        <v>195000</v>
      </c>
      <c r="U288" s="86"/>
      <c r="V288" s="555">
        <f t="shared" si="76"/>
        <v>0</v>
      </c>
      <c r="W288" s="555">
        <f t="shared" si="77"/>
        <v>0</v>
      </c>
    </row>
    <row r="289" spans="1:23" s="447" customFormat="1" ht="105" x14ac:dyDescent="0.2">
      <c r="A289" s="220"/>
      <c r="B289" s="220" t="s">
        <v>3296</v>
      </c>
      <c r="C289" s="220" t="s">
        <v>3301</v>
      </c>
      <c r="D289" s="335" t="s">
        <v>3302</v>
      </c>
      <c r="E289" s="230">
        <v>230100</v>
      </c>
      <c r="F289" s="230"/>
      <c r="G289" s="231">
        <v>0</v>
      </c>
      <c r="H289" s="231">
        <v>0</v>
      </c>
      <c r="I289" s="227"/>
      <c r="J289" s="231">
        <v>0</v>
      </c>
      <c r="K289" s="227"/>
      <c r="L289" s="231">
        <v>0</v>
      </c>
      <c r="M289" s="227"/>
      <c r="N289" s="231">
        <f t="shared" si="71"/>
        <v>0</v>
      </c>
      <c r="O289" s="227"/>
      <c r="P289" s="231">
        <f t="shared" si="72"/>
        <v>0</v>
      </c>
      <c r="Q289" s="227"/>
      <c r="R289" s="231">
        <f t="shared" si="73"/>
        <v>0</v>
      </c>
      <c r="S289" s="231">
        <f t="shared" si="74"/>
        <v>0</v>
      </c>
      <c r="T289" s="231">
        <f t="shared" si="75"/>
        <v>230100</v>
      </c>
      <c r="U289" s="86"/>
      <c r="V289" s="555">
        <f t="shared" si="76"/>
        <v>0</v>
      </c>
      <c r="W289" s="555">
        <f t="shared" si="77"/>
        <v>0</v>
      </c>
    </row>
    <row r="290" spans="1:23" s="447" customFormat="1" ht="84" x14ac:dyDescent="0.2">
      <c r="A290" s="220"/>
      <c r="B290" s="220" t="s">
        <v>3296</v>
      </c>
      <c r="C290" s="220" t="s">
        <v>3303</v>
      </c>
      <c r="D290" s="335" t="s">
        <v>3304</v>
      </c>
      <c r="E290" s="230">
        <v>215600</v>
      </c>
      <c r="F290" s="230"/>
      <c r="G290" s="231">
        <v>0</v>
      </c>
      <c r="H290" s="231">
        <v>0</v>
      </c>
      <c r="I290" s="227"/>
      <c r="J290" s="231">
        <v>0</v>
      </c>
      <c r="K290" s="227"/>
      <c r="L290" s="231">
        <v>0</v>
      </c>
      <c r="M290" s="227"/>
      <c r="N290" s="231">
        <f t="shared" si="71"/>
        <v>0</v>
      </c>
      <c r="O290" s="227"/>
      <c r="P290" s="231">
        <f t="shared" si="72"/>
        <v>0</v>
      </c>
      <c r="Q290" s="227"/>
      <c r="R290" s="231">
        <f t="shared" si="73"/>
        <v>0</v>
      </c>
      <c r="S290" s="231">
        <f t="shared" si="74"/>
        <v>0</v>
      </c>
      <c r="T290" s="231">
        <f t="shared" si="75"/>
        <v>215600</v>
      </c>
      <c r="U290" s="86"/>
      <c r="V290" s="555">
        <f t="shared" si="76"/>
        <v>0</v>
      </c>
      <c r="W290" s="555">
        <f t="shared" si="77"/>
        <v>0</v>
      </c>
    </row>
    <row r="291" spans="1:23" s="447" customFormat="1" ht="84" x14ac:dyDescent="0.2">
      <c r="A291" s="220"/>
      <c r="B291" s="220" t="s">
        <v>3296</v>
      </c>
      <c r="C291" s="220" t="s">
        <v>3305</v>
      </c>
      <c r="D291" s="335" t="s">
        <v>3306</v>
      </c>
      <c r="E291" s="230">
        <v>19600</v>
      </c>
      <c r="F291" s="230"/>
      <c r="G291" s="231">
        <v>0</v>
      </c>
      <c r="H291" s="231">
        <v>0</v>
      </c>
      <c r="I291" s="227"/>
      <c r="J291" s="231">
        <v>0</v>
      </c>
      <c r="K291" s="227"/>
      <c r="L291" s="231">
        <v>0</v>
      </c>
      <c r="M291" s="227"/>
      <c r="N291" s="231">
        <f t="shared" si="71"/>
        <v>0</v>
      </c>
      <c r="O291" s="227"/>
      <c r="P291" s="231">
        <f t="shared" si="72"/>
        <v>0</v>
      </c>
      <c r="Q291" s="227"/>
      <c r="R291" s="231">
        <f t="shared" si="73"/>
        <v>0</v>
      </c>
      <c r="S291" s="231">
        <f t="shared" si="74"/>
        <v>0</v>
      </c>
      <c r="T291" s="231">
        <f t="shared" si="75"/>
        <v>19600</v>
      </c>
      <c r="U291" s="86"/>
      <c r="V291" s="555">
        <f t="shared" si="76"/>
        <v>0</v>
      </c>
      <c r="W291" s="555">
        <f t="shared" si="77"/>
        <v>0</v>
      </c>
    </row>
    <row r="292" spans="1:23" s="447" customFormat="1" ht="105" x14ac:dyDescent="0.2">
      <c r="A292" s="220"/>
      <c r="B292" s="220" t="s">
        <v>3296</v>
      </c>
      <c r="C292" s="220" t="s">
        <v>3307</v>
      </c>
      <c r="D292" s="335" t="s">
        <v>3308</v>
      </c>
      <c r="E292" s="230">
        <v>186200</v>
      </c>
      <c r="F292" s="230"/>
      <c r="G292" s="231">
        <v>0</v>
      </c>
      <c r="H292" s="231">
        <v>0</v>
      </c>
      <c r="I292" s="227"/>
      <c r="J292" s="231">
        <v>0</v>
      </c>
      <c r="K292" s="227"/>
      <c r="L292" s="231">
        <v>0</v>
      </c>
      <c r="M292" s="227"/>
      <c r="N292" s="231">
        <f t="shared" si="71"/>
        <v>0</v>
      </c>
      <c r="O292" s="227"/>
      <c r="P292" s="231">
        <f t="shared" si="72"/>
        <v>0</v>
      </c>
      <c r="Q292" s="227"/>
      <c r="R292" s="231">
        <f t="shared" si="73"/>
        <v>0</v>
      </c>
      <c r="S292" s="231">
        <f t="shared" si="74"/>
        <v>0</v>
      </c>
      <c r="T292" s="231">
        <f t="shared" si="75"/>
        <v>186200</v>
      </c>
      <c r="U292" s="86"/>
      <c r="V292" s="555">
        <f t="shared" si="76"/>
        <v>0</v>
      </c>
      <c r="W292" s="555">
        <f t="shared" si="77"/>
        <v>0</v>
      </c>
    </row>
    <row r="293" spans="1:23" s="447" customFormat="1" ht="84" x14ac:dyDescent="0.2">
      <c r="A293" s="220"/>
      <c r="B293" s="220" t="s">
        <v>3296</v>
      </c>
      <c r="C293" s="220" t="s">
        <v>3309</v>
      </c>
      <c r="D293" s="335" t="s">
        <v>3310</v>
      </c>
      <c r="E293" s="230">
        <v>15000</v>
      </c>
      <c r="F293" s="230"/>
      <c r="G293" s="231">
        <v>0</v>
      </c>
      <c r="H293" s="231">
        <v>0</v>
      </c>
      <c r="I293" s="227"/>
      <c r="J293" s="231">
        <v>0</v>
      </c>
      <c r="K293" s="227"/>
      <c r="L293" s="231">
        <v>0</v>
      </c>
      <c r="M293" s="227"/>
      <c r="N293" s="231">
        <f t="shared" si="71"/>
        <v>0</v>
      </c>
      <c r="O293" s="227"/>
      <c r="P293" s="231">
        <f t="shared" si="72"/>
        <v>0</v>
      </c>
      <c r="Q293" s="227"/>
      <c r="R293" s="231">
        <f t="shared" si="73"/>
        <v>0</v>
      </c>
      <c r="S293" s="231">
        <f t="shared" si="74"/>
        <v>0</v>
      </c>
      <c r="T293" s="231">
        <f t="shared" si="75"/>
        <v>15000</v>
      </c>
      <c r="U293" s="86"/>
      <c r="V293" s="555">
        <f t="shared" si="76"/>
        <v>0</v>
      </c>
      <c r="W293" s="555">
        <f t="shared" si="77"/>
        <v>0</v>
      </c>
    </row>
    <row r="294" spans="1:23" s="447" customFormat="1" ht="63" x14ac:dyDescent="0.2">
      <c r="A294" s="220"/>
      <c r="B294" s="220" t="s">
        <v>3296</v>
      </c>
      <c r="C294" s="220" t="s">
        <v>3311</v>
      </c>
      <c r="D294" s="335" t="s">
        <v>3312</v>
      </c>
      <c r="E294" s="230">
        <v>12500</v>
      </c>
      <c r="F294" s="230"/>
      <c r="G294" s="231">
        <v>0</v>
      </c>
      <c r="H294" s="231">
        <v>0</v>
      </c>
      <c r="I294" s="227"/>
      <c r="J294" s="231">
        <v>0</v>
      </c>
      <c r="K294" s="227"/>
      <c r="L294" s="231">
        <v>0</v>
      </c>
      <c r="M294" s="227"/>
      <c r="N294" s="231">
        <f t="shared" si="71"/>
        <v>0</v>
      </c>
      <c r="O294" s="227"/>
      <c r="P294" s="231">
        <f t="shared" si="72"/>
        <v>0</v>
      </c>
      <c r="Q294" s="227"/>
      <c r="R294" s="231">
        <f t="shared" si="73"/>
        <v>0</v>
      </c>
      <c r="S294" s="231">
        <f t="shared" si="74"/>
        <v>0</v>
      </c>
      <c r="T294" s="231">
        <f t="shared" si="75"/>
        <v>12500</v>
      </c>
      <c r="U294" s="86"/>
      <c r="V294" s="555">
        <f t="shared" si="76"/>
        <v>0</v>
      </c>
      <c r="W294" s="555">
        <f t="shared" si="77"/>
        <v>0</v>
      </c>
    </row>
    <row r="295" spans="1:23" s="447" customFormat="1" ht="63" x14ac:dyDescent="0.2">
      <c r="A295" s="220"/>
      <c r="B295" s="220" t="s">
        <v>3296</v>
      </c>
      <c r="C295" s="220" t="s">
        <v>3313</v>
      </c>
      <c r="D295" s="335" t="s">
        <v>3314</v>
      </c>
      <c r="E295" s="230">
        <v>5000</v>
      </c>
      <c r="F295" s="230"/>
      <c r="G295" s="231">
        <v>0</v>
      </c>
      <c r="H295" s="231">
        <v>0</v>
      </c>
      <c r="I295" s="227"/>
      <c r="J295" s="231">
        <v>0</v>
      </c>
      <c r="K295" s="227"/>
      <c r="L295" s="231">
        <v>0</v>
      </c>
      <c r="M295" s="227"/>
      <c r="N295" s="231">
        <f t="shared" si="71"/>
        <v>0</v>
      </c>
      <c r="O295" s="227"/>
      <c r="P295" s="231">
        <f t="shared" si="72"/>
        <v>0</v>
      </c>
      <c r="Q295" s="227"/>
      <c r="R295" s="231">
        <f t="shared" si="73"/>
        <v>0</v>
      </c>
      <c r="S295" s="231">
        <f t="shared" si="74"/>
        <v>0</v>
      </c>
      <c r="T295" s="231">
        <f t="shared" si="75"/>
        <v>5000</v>
      </c>
      <c r="U295" s="86"/>
      <c r="V295" s="555">
        <f t="shared" si="76"/>
        <v>0</v>
      </c>
      <c r="W295" s="555">
        <f t="shared" si="77"/>
        <v>0</v>
      </c>
    </row>
    <row r="296" spans="1:23" s="447" customFormat="1" ht="63" x14ac:dyDescent="0.2">
      <c r="A296" s="220"/>
      <c r="B296" s="220" t="s">
        <v>3360</v>
      </c>
      <c r="C296" s="220" t="s">
        <v>3361</v>
      </c>
      <c r="D296" s="335" t="s">
        <v>3362</v>
      </c>
      <c r="E296" s="230">
        <v>101400</v>
      </c>
      <c r="F296" s="230"/>
      <c r="G296" s="231">
        <v>0</v>
      </c>
      <c r="H296" s="231">
        <v>0</v>
      </c>
      <c r="I296" s="227"/>
      <c r="J296" s="231">
        <v>0</v>
      </c>
      <c r="K296" s="227"/>
      <c r="L296" s="231">
        <v>0</v>
      </c>
      <c r="M296" s="227"/>
      <c r="N296" s="231">
        <f t="shared" si="71"/>
        <v>0</v>
      </c>
      <c r="O296" s="227"/>
      <c r="P296" s="231">
        <f t="shared" si="72"/>
        <v>0</v>
      </c>
      <c r="Q296" s="227"/>
      <c r="R296" s="231">
        <f t="shared" si="73"/>
        <v>0</v>
      </c>
      <c r="S296" s="231">
        <f t="shared" si="74"/>
        <v>0</v>
      </c>
      <c r="T296" s="231">
        <f t="shared" si="75"/>
        <v>101400</v>
      </c>
      <c r="U296" s="86"/>
      <c r="V296" s="555">
        <f t="shared" si="76"/>
        <v>0</v>
      </c>
      <c r="W296" s="555">
        <f t="shared" si="77"/>
        <v>0</v>
      </c>
    </row>
    <row r="297" spans="1:23" s="447" customFormat="1" ht="84" x14ac:dyDescent="0.2">
      <c r="A297" s="220"/>
      <c r="B297" s="220" t="s">
        <v>3360</v>
      </c>
      <c r="C297" s="220" t="s">
        <v>3363</v>
      </c>
      <c r="D297" s="335" t="s">
        <v>3364</v>
      </c>
      <c r="E297" s="230">
        <v>196000</v>
      </c>
      <c r="F297" s="230"/>
      <c r="G297" s="231">
        <v>0</v>
      </c>
      <c r="H297" s="231">
        <v>0</v>
      </c>
      <c r="I297" s="227"/>
      <c r="J297" s="231">
        <v>0</v>
      </c>
      <c r="K297" s="227"/>
      <c r="L297" s="231">
        <v>0</v>
      </c>
      <c r="M297" s="227"/>
      <c r="N297" s="231">
        <f t="shared" si="71"/>
        <v>0</v>
      </c>
      <c r="O297" s="227"/>
      <c r="P297" s="231">
        <f t="shared" si="72"/>
        <v>0</v>
      </c>
      <c r="Q297" s="227"/>
      <c r="R297" s="231">
        <f t="shared" si="73"/>
        <v>0</v>
      </c>
      <c r="S297" s="231">
        <f t="shared" si="74"/>
        <v>0</v>
      </c>
      <c r="T297" s="231">
        <f t="shared" si="75"/>
        <v>196000</v>
      </c>
      <c r="U297" s="86"/>
      <c r="V297" s="555">
        <f t="shared" si="76"/>
        <v>0</v>
      </c>
      <c r="W297" s="555">
        <f t="shared" si="77"/>
        <v>0</v>
      </c>
    </row>
    <row r="298" spans="1:23" s="447" customFormat="1" ht="63" x14ac:dyDescent="0.2">
      <c r="A298" s="220"/>
      <c r="B298" s="220" t="s">
        <v>3360</v>
      </c>
      <c r="C298" s="220" t="s">
        <v>3365</v>
      </c>
      <c r="D298" s="335" t="s">
        <v>3366</v>
      </c>
      <c r="E298" s="230">
        <v>10500</v>
      </c>
      <c r="F298" s="230"/>
      <c r="G298" s="231">
        <v>0</v>
      </c>
      <c r="H298" s="231">
        <v>0</v>
      </c>
      <c r="I298" s="227"/>
      <c r="J298" s="231">
        <v>0</v>
      </c>
      <c r="K298" s="227"/>
      <c r="L298" s="231">
        <v>0</v>
      </c>
      <c r="M298" s="227"/>
      <c r="N298" s="231">
        <f t="shared" si="71"/>
        <v>0</v>
      </c>
      <c r="O298" s="227"/>
      <c r="P298" s="231">
        <f t="shared" si="72"/>
        <v>0</v>
      </c>
      <c r="Q298" s="227"/>
      <c r="R298" s="231">
        <f t="shared" si="73"/>
        <v>0</v>
      </c>
      <c r="S298" s="231">
        <f t="shared" si="74"/>
        <v>0</v>
      </c>
      <c r="T298" s="231">
        <f t="shared" si="75"/>
        <v>10500</v>
      </c>
      <c r="U298" s="86"/>
      <c r="V298" s="555">
        <f t="shared" si="76"/>
        <v>0</v>
      </c>
      <c r="W298" s="555">
        <f t="shared" si="77"/>
        <v>0</v>
      </c>
    </row>
    <row r="299" spans="1:23" s="447" customFormat="1" ht="63" x14ac:dyDescent="0.2">
      <c r="A299" s="220"/>
      <c r="B299" s="220" t="s">
        <v>3360</v>
      </c>
      <c r="C299" s="220" t="s">
        <v>3367</v>
      </c>
      <c r="D299" s="335" t="s">
        <v>3368</v>
      </c>
      <c r="E299" s="230">
        <v>196000</v>
      </c>
      <c r="F299" s="230"/>
      <c r="G299" s="231">
        <v>0</v>
      </c>
      <c r="H299" s="231">
        <v>0</v>
      </c>
      <c r="I299" s="227"/>
      <c r="J299" s="231">
        <v>0</v>
      </c>
      <c r="K299" s="227"/>
      <c r="L299" s="231">
        <v>0</v>
      </c>
      <c r="M299" s="227"/>
      <c r="N299" s="231">
        <f t="shared" si="71"/>
        <v>0</v>
      </c>
      <c r="O299" s="227"/>
      <c r="P299" s="231">
        <f t="shared" si="72"/>
        <v>0</v>
      </c>
      <c r="Q299" s="227"/>
      <c r="R299" s="231">
        <f t="shared" si="73"/>
        <v>0</v>
      </c>
      <c r="S299" s="231">
        <f t="shared" si="74"/>
        <v>0</v>
      </c>
      <c r="T299" s="231">
        <f t="shared" si="75"/>
        <v>196000</v>
      </c>
      <c r="U299" s="86"/>
      <c r="V299" s="555">
        <f t="shared" si="76"/>
        <v>0</v>
      </c>
      <c r="W299" s="555">
        <f t="shared" si="77"/>
        <v>0</v>
      </c>
    </row>
    <row r="300" spans="1:23" s="447" customFormat="1" ht="105" x14ac:dyDescent="0.2">
      <c r="A300" s="220"/>
      <c r="B300" s="220" t="s">
        <v>3360</v>
      </c>
      <c r="C300" s="220" t="s">
        <v>3369</v>
      </c>
      <c r="D300" s="335" t="s">
        <v>3370</v>
      </c>
      <c r="E300" s="230">
        <v>215600</v>
      </c>
      <c r="F300" s="230"/>
      <c r="G300" s="231">
        <v>0</v>
      </c>
      <c r="H300" s="231">
        <v>0</v>
      </c>
      <c r="I300" s="227"/>
      <c r="J300" s="231">
        <v>0</v>
      </c>
      <c r="K300" s="227"/>
      <c r="L300" s="231">
        <v>0</v>
      </c>
      <c r="M300" s="227"/>
      <c r="N300" s="231">
        <f t="shared" si="71"/>
        <v>0</v>
      </c>
      <c r="O300" s="227"/>
      <c r="P300" s="231">
        <f t="shared" si="72"/>
        <v>0</v>
      </c>
      <c r="Q300" s="227"/>
      <c r="R300" s="231">
        <f t="shared" si="73"/>
        <v>0</v>
      </c>
      <c r="S300" s="231">
        <f t="shared" si="74"/>
        <v>0</v>
      </c>
      <c r="T300" s="231">
        <f t="shared" si="75"/>
        <v>215600</v>
      </c>
      <c r="U300" s="86"/>
      <c r="V300" s="555">
        <f t="shared" si="76"/>
        <v>0</v>
      </c>
      <c r="W300" s="555">
        <f t="shared" si="77"/>
        <v>0</v>
      </c>
    </row>
    <row r="301" spans="1:23" s="447" customFormat="1" ht="105" x14ac:dyDescent="0.2">
      <c r="A301" s="220"/>
      <c r="B301" s="220" t="s">
        <v>3336</v>
      </c>
      <c r="C301" s="220" t="s">
        <v>3371</v>
      </c>
      <c r="D301" s="335" t="s">
        <v>3372</v>
      </c>
      <c r="E301" s="230">
        <v>215600</v>
      </c>
      <c r="F301" s="230"/>
      <c r="G301" s="231">
        <v>0</v>
      </c>
      <c r="H301" s="231">
        <v>0</v>
      </c>
      <c r="I301" s="227"/>
      <c r="J301" s="231">
        <v>0</v>
      </c>
      <c r="K301" s="227"/>
      <c r="L301" s="231">
        <v>0</v>
      </c>
      <c r="M301" s="227"/>
      <c r="N301" s="231">
        <f t="shared" si="71"/>
        <v>0</v>
      </c>
      <c r="O301" s="227"/>
      <c r="P301" s="231">
        <f t="shared" si="72"/>
        <v>0</v>
      </c>
      <c r="Q301" s="227"/>
      <c r="R301" s="231">
        <f t="shared" si="73"/>
        <v>0</v>
      </c>
      <c r="S301" s="231">
        <f t="shared" si="74"/>
        <v>0</v>
      </c>
      <c r="T301" s="231">
        <f t="shared" si="75"/>
        <v>215600</v>
      </c>
      <c r="U301" s="86"/>
      <c r="V301" s="555">
        <f t="shared" si="76"/>
        <v>0</v>
      </c>
      <c r="W301" s="555">
        <f t="shared" si="77"/>
        <v>0</v>
      </c>
    </row>
    <row r="302" spans="1:23" s="447" customFormat="1" ht="105" x14ac:dyDescent="0.2">
      <c r="A302" s="220"/>
      <c r="B302" s="220" t="s">
        <v>3336</v>
      </c>
      <c r="C302" s="220" t="s">
        <v>3373</v>
      </c>
      <c r="D302" s="335" t="s">
        <v>3374</v>
      </c>
      <c r="E302" s="230">
        <v>156000</v>
      </c>
      <c r="F302" s="230"/>
      <c r="G302" s="231">
        <v>0</v>
      </c>
      <c r="H302" s="231">
        <v>0</v>
      </c>
      <c r="I302" s="227"/>
      <c r="J302" s="231">
        <v>0</v>
      </c>
      <c r="K302" s="227"/>
      <c r="L302" s="231">
        <v>0</v>
      </c>
      <c r="M302" s="227"/>
      <c r="N302" s="231">
        <f t="shared" si="71"/>
        <v>0</v>
      </c>
      <c r="O302" s="227"/>
      <c r="P302" s="231">
        <f t="shared" si="72"/>
        <v>0</v>
      </c>
      <c r="Q302" s="227"/>
      <c r="R302" s="231">
        <f t="shared" si="73"/>
        <v>0</v>
      </c>
      <c r="S302" s="231">
        <f t="shared" si="74"/>
        <v>0</v>
      </c>
      <c r="T302" s="231">
        <f t="shared" si="75"/>
        <v>156000</v>
      </c>
      <c r="U302" s="86"/>
      <c r="V302" s="555">
        <f t="shared" si="76"/>
        <v>0</v>
      </c>
      <c r="W302" s="555">
        <f t="shared" si="77"/>
        <v>0</v>
      </c>
    </row>
    <row r="303" spans="1:23" s="447" customFormat="1" ht="63" x14ac:dyDescent="0.2">
      <c r="A303" s="220"/>
      <c r="B303" s="220" t="s">
        <v>3347</v>
      </c>
      <c r="C303" s="220" t="s">
        <v>3375</v>
      </c>
      <c r="D303" s="335" t="s">
        <v>3376</v>
      </c>
      <c r="E303" s="230">
        <v>215600</v>
      </c>
      <c r="F303" s="230"/>
      <c r="G303" s="231">
        <v>0</v>
      </c>
      <c r="H303" s="231">
        <v>0</v>
      </c>
      <c r="I303" s="227"/>
      <c r="J303" s="231">
        <v>0</v>
      </c>
      <c r="K303" s="227"/>
      <c r="L303" s="231">
        <v>0</v>
      </c>
      <c r="M303" s="227"/>
      <c r="N303" s="231">
        <f t="shared" si="71"/>
        <v>0</v>
      </c>
      <c r="O303" s="227"/>
      <c r="P303" s="231">
        <f t="shared" si="72"/>
        <v>0</v>
      </c>
      <c r="Q303" s="227"/>
      <c r="R303" s="231">
        <f t="shared" si="73"/>
        <v>0</v>
      </c>
      <c r="S303" s="231">
        <f t="shared" si="74"/>
        <v>0</v>
      </c>
      <c r="T303" s="231">
        <f t="shared" si="75"/>
        <v>215600</v>
      </c>
      <c r="U303" s="86"/>
      <c r="V303" s="555">
        <f t="shared" si="76"/>
        <v>0</v>
      </c>
      <c r="W303" s="555">
        <f t="shared" si="77"/>
        <v>0</v>
      </c>
    </row>
    <row r="304" spans="1:23" s="447" customFormat="1" ht="84" x14ac:dyDescent="0.2">
      <c r="A304" s="220"/>
      <c r="B304" s="220" t="s">
        <v>3347</v>
      </c>
      <c r="C304" s="220" t="s">
        <v>3377</v>
      </c>
      <c r="D304" s="335" t="s">
        <v>3378</v>
      </c>
      <c r="E304" s="230">
        <v>196000</v>
      </c>
      <c r="F304" s="230"/>
      <c r="G304" s="231">
        <v>0</v>
      </c>
      <c r="H304" s="231">
        <v>0</v>
      </c>
      <c r="I304" s="227"/>
      <c r="J304" s="231">
        <v>0</v>
      </c>
      <c r="K304" s="227"/>
      <c r="L304" s="231">
        <v>0</v>
      </c>
      <c r="M304" s="227"/>
      <c r="N304" s="231">
        <f t="shared" si="71"/>
        <v>0</v>
      </c>
      <c r="O304" s="227"/>
      <c r="P304" s="231">
        <f t="shared" si="72"/>
        <v>0</v>
      </c>
      <c r="Q304" s="227"/>
      <c r="R304" s="231">
        <f t="shared" si="73"/>
        <v>0</v>
      </c>
      <c r="S304" s="231">
        <f t="shared" si="74"/>
        <v>0</v>
      </c>
      <c r="T304" s="231">
        <f t="shared" si="75"/>
        <v>196000</v>
      </c>
      <c r="U304" s="86"/>
      <c r="V304" s="555">
        <f t="shared" si="76"/>
        <v>0</v>
      </c>
      <c r="W304" s="555">
        <f t="shared" si="77"/>
        <v>0</v>
      </c>
    </row>
    <row r="305" spans="1:23" s="447" customFormat="1" ht="63" x14ac:dyDescent="0.2">
      <c r="A305" s="220"/>
      <c r="B305" s="220" t="s">
        <v>3354</v>
      </c>
      <c r="C305" s="220" t="s">
        <v>3379</v>
      </c>
      <c r="D305" s="335" t="s">
        <v>3380</v>
      </c>
      <c r="E305" s="230">
        <v>833000</v>
      </c>
      <c r="F305" s="230"/>
      <c r="G305" s="231">
        <v>0</v>
      </c>
      <c r="H305" s="231">
        <v>0</v>
      </c>
      <c r="I305" s="227"/>
      <c r="J305" s="231">
        <v>0</v>
      </c>
      <c r="K305" s="227"/>
      <c r="L305" s="231">
        <v>0</v>
      </c>
      <c r="M305" s="227"/>
      <c r="N305" s="231">
        <f t="shared" si="71"/>
        <v>0</v>
      </c>
      <c r="O305" s="227"/>
      <c r="P305" s="231">
        <f t="shared" si="72"/>
        <v>0</v>
      </c>
      <c r="Q305" s="227"/>
      <c r="R305" s="231">
        <f t="shared" si="73"/>
        <v>0</v>
      </c>
      <c r="S305" s="231">
        <f t="shared" si="74"/>
        <v>0</v>
      </c>
      <c r="T305" s="231">
        <f t="shared" si="75"/>
        <v>833000</v>
      </c>
      <c r="U305" s="86"/>
      <c r="V305" s="555">
        <f t="shared" si="76"/>
        <v>0</v>
      </c>
      <c r="W305" s="555">
        <f t="shared" si="77"/>
        <v>0</v>
      </c>
    </row>
    <row r="306" spans="1:23" s="447" customFormat="1" ht="63" x14ac:dyDescent="0.2">
      <c r="A306" s="220"/>
      <c r="B306" s="220" t="s">
        <v>3354</v>
      </c>
      <c r="C306" s="220" t="s">
        <v>3381</v>
      </c>
      <c r="D306" s="335" t="s">
        <v>3382</v>
      </c>
      <c r="E306" s="230">
        <v>205800</v>
      </c>
      <c r="F306" s="230"/>
      <c r="G306" s="231">
        <v>0</v>
      </c>
      <c r="H306" s="231">
        <v>0</v>
      </c>
      <c r="I306" s="227"/>
      <c r="J306" s="231">
        <v>0</v>
      </c>
      <c r="K306" s="227"/>
      <c r="L306" s="231">
        <v>0</v>
      </c>
      <c r="M306" s="227"/>
      <c r="N306" s="231">
        <f t="shared" si="71"/>
        <v>0</v>
      </c>
      <c r="O306" s="227"/>
      <c r="P306" s="231">
        <f t="shared" si="72"/>
        <v>0</v>
      </c>
      <c r="Q306" s="227"/>
      <c r="R306" s="231">
        <f t="shared" si="73"/>
        <v>0</v>
      </c>
      <c r="S306" s="231">
        <f t="shared" si="74"/>
        <v>0</v>
      </c>
      <c r="T306" s="231">
        <f t="shared" si="75"/>
        <v>205800</v>
      </c>
      <c r="U306" s="86"/>
      <c r="V306" s="555">
        <f t="shared" si="76"/>
        <v>0</v>
      </c>
      <c r="W306" s="555">
        <f t="shared" si="77"/>
        <v>0</v>
      </c>
    </row>
    <row r="307" spans="1:23" s="447" customFormat="1" ht="84" x14ac:dyDescent="0.2">
      <c r="A307" s="220"/>
      <c r="B307" s="220" t="s">
        <v>3354</v>
      </c>
      <c r="C307" s="220" t="s">
        <v>3383</v>
      </c>
      <c r="D307" s="335" t="s">
        <v>3384</v>
      </c>
      <c r="E307" s="230">
        <v>210600</v>
      </c>
      <c r="F307" s="230"/>
      <c r="G307" s="231">
        <v>0</v>
      </c>
      <c r="H307" s="231">
        <v>0</v>
      </c>
      <c r="I307" s="227"/>
      <c r="J307" s="231">
        <v>0</v>
      </c>
      <c r="K307" s="227"/>
      <c r="L307" s="231">
        <v>0</v>
      </c>
      <c r="M307" s="227"/>
      <c r="N307" s="231">
        <f t="shared" si="71"/>
        <v>0</v>
      </c>
      <c r="O307" s="227"/>
      <c r="P307" s="231">
        <f t="shared" si="72"/>
        <v>0</v>
      </c>
      <c r="Q307" s="227"/>
      <c r="R307" s="231">
        <f t="shared" si="73"/>
        <v>0</v>
      </c>
      <c r="S307" s="231">
        <f t="shared" si="74"/>
        <v>0</v>
      </c>
      <c r="T307" s="231">
        <f t="shared" si="75"/>
        <v>210600</v>
      </c>
      <c r="U307" s="86"/>
      <c r="V307" s="555">
        <f t="shared" si="76"/>
        <v>0</v>
      </c>
      <c r="W307" s="555">
        <f t="shared" si="77"/>
        <v>0</v>
      </c>
    </row>
    <row r="308" spans="1:23" s="447" customFormat="1" ht="105" x14ac:dyDescent="0.2">
      <c r="A308" s="220"/>
      <c r="B308" s="220" t="s">
        <v>3354</v>
      </c>
      <c r="C308" s="220" t="s">
        <v>3385</v>
      </c>
      <c r="D308" s="335" t="s">
        <v>3386</v>
      </c>
      <c r="E308" s="230">
        <v>206700</v>
      </c>
      <c r="F308" s="230"/>
      <c r="G308" s="231">
        <v>0</v>
      </c>
      <c r="H308" s="231">
        <v>0</v>
      </c>
      <c r="I308" s="227"/>
      <c r="J308" s="231">
        <v>0</v>
      </c>
      <c r="K308" s="227"/>
      <c r="L308" s="231">
        <v>0</v>
      </c>
      <c r="M308" s="227"/>
      <c r="N308" s="231">
        <f t="shared" si="71"/>
        <v>0</v>
      </c>
      <c r="O308" s="227"/>
      <c r="P308" s="231">
        <f t="shared" si="72"/>
        <v>0</v>
      </c>
      <c r="Q308" s="227"/>
      <c r="R308" s="231">
        <f t="shared" si="73"/>
        <v>0</v>
      </c>
      <c r="S308" s="231">
        <f t="shared" si="74"/>
        <v>0</v>
      </c>
      <c r="T308" s="231">
        <f t="shared" si="75"/>
        <v>206700</v>
      </c>
      <c r="U308" s="86"/>
      <c r="V308" s="555">
        <f t="shared" si="76"/>
        <v>0</v>
      </c>
      <c r="W308" s="555">
        <f t="shared" si="77"/>
        <v>0</v>
      </c>
    </row>
    <row r="309" spans="1:23" s="447" customFormat="1" ht="105" x14ac:dyDescent="0.2">
      <c r="A309" s="220"/>
      <c r="B309" s="220" t="s">
        <v>3354</v>
      </c>
      <c r="C309" s="220" t="s">
        <v>3387</v>
      </c>
      <c r="D309" s="335" t="s">
        <v>3388</v>
      </c>
      <c r="E309" s="230">
        <v>230100</v>
      </c>
      <c r="F309" s="230"/>
      <c r="G309" s="231">
        <v>0</v>
      </c>
      <c r="H309" s="231">
        <v>0</v>
      </c>
      <c r="I309" s="227"/>
      <c r="J309" s="231">
        <v>0</v>
      </c>
      <c r="K309" s="227"/>
      <c r="L309" s="231">
        <v>0</v>
      </c>
      <c r="M309" s="227"/>
      <c r="N309" s="231">
        <f t="shared" si="71"/>
        <v>0</v>
      </c>
      <c r="O309" s="227"/>
      <c r="P309" s="231">
        <f t="shared" si="72"/>
        <v>0</v>
      </c>
      <c r="Q309" s="227"/>
      <c r="R309" s="231">
        <f t="shared" si="73"/>
        <v>0</v>
      </c>
      <c r="S309" s="231">
        <f t="shared" si="74"/>
        <v>0</v>
      </c>
      <c r="T309" s="231">
        <f t="shared" si="75"/>
        <v>230100</v>
      </c>
      <c r="U309" s="86"/>
      <c r="V309" s="555">
        <f t="shared" si="76"/>
        <v>0</v>
      </c>
      <c r="W309" s="555">
        <f t="shared" si="77"/>
        <v>0</v>
      </c>
    </row>
    <row r="310" spans="1:23" s="447" customFormat="1" ht="63" x14ac:dyDescent="0.2">
      <c r="A310" s="220"/>
      <c r="B310" s="220" t="s">
        <v>3354</v>
      </c>
      <c r="C310" s="220" t="s">
        <v>3389</v>
      </c>
      <c r="D310" s="335" t="s">
        <v>3390</v>
      </c>
      <c r="E310" s="230">
        <v>215600</v>
      </c>
      <c r="F310" s="230"/>
      <c r="G310" s="231">
        <v>0</v>
      </c>
      <c r="H310" s="231">
        <v>0</v>
      </c>
      <c r="I310" s="227"/>
      <c r="J310" s="231">
        <v>0</v>
      </c>
      <c r="K310" s="227"/>
      <c r="L310" s="231">
        <v>0</v>
      </c>
      <c r="M310" s="227"/>
      <c r="N310" s="231">
        <f t="shared" si="71"/>
        <v>0</v>
      </c>
      <c r="O310" s="227"/>
      <c r="P310" s="231">
        <f t="shared" si="72"/>
        <v>0</v>
      </c>
      <c r="Q310" s="227"/>
      <c r="R310" s="231">
        <f t="shared" si="73"/>
        <v>0</v>
      </c>
      <c r="S310" s="231">
        <f t="shared" si="74"/>
        <v>0</v>
      </c>
      <c r="T310" s="231">
        <f t="shared" si="75"/>
        <v>215600</v>
      </c>
      <c r="U310" s="86"/>
      <c r="V310" s="555">
        <f t="shared" si="76"/>
        <v>0</v>
      </c>
      <c r="W310" s="555">
        <f t="shared" si="77"/>
        <v>0</v>
      </c>
    </row>
    <row r="311" spans="1:23" s="447" customFormat="1" ht="63" x14ac:dyDescent="0.2">
      <c r="A311" s="220"/>
      <c r="B311" s="220" t="s">
        <v>3354</v>
      </c>
      <c r="C311" s="220" t="s">
        <v>3391</v>
      </c>
      <c r="D311" s="335" t="s">
        <v>3392</v>
      </c>
      <c r="E311" s="230">
        <v>230100</v>
      </c>
      <c r="F311" s="230"/>
      <c r="G311" s="231">
        <v>0</v>
      </c>
      <c r="H311" s="231">
        <v>0</v>
      </c>
      <c r="I311" s="227"/>
      <c r="J311" s="231">
        <v>0</v>
      </c>
      <c r="K311" s="227"/>
      <c r="L311" s="231">
        <v>0</v>
      </c>
      <c r="M311" s="227"/>
      <c r="N311" s="231">
        <f t="shared" si="71"/>
        <v>0</v>
      </c>
      <c r="O311" s="227"/>
      <c r="P311" s="231">
        <f t="shared" si="72"/>
        <v>0</v>
      </c>
      <c r="Q311" s="227"/>
      <c r="R311" s="231">
        <f t="shared" si="73"/>
        <v>0</v>
      </c>
      <c r="S311" s="231">
        <f t="shared" si="74"/>
        <v>0</v>
      </c>
      <c r="T311" s="231">
        <f t="shared" si="75"/>
        <v>230100</v>
      </c>
      <c r="U311" s="86"/>
      <c r="V311" s="555">
        <f t="shared" si="76"/>
        <v>0</v>
      </c>
      <c r="W311" s="555">
        <f t="shared" si="77"/>
        <v>0</v>
      </c>
    </row>
    <row r="312" spans="1:23" s="447" customFormat="1" ht="105" x14ac:dyDescent="0.2">
      <c r="A312" s="220"/>
      <c r="B312" s="220" t="s">
        <v>3393</v>
      </c>
      <c r="C312" s="220" t="s">
        <v>3394</v>
      </c>
      <c r="D312" s="335" t="s">
        <v>3395</v>
      </c>
      <c r="E312" s="230">
        <v>42500</v>
      </c>
      <c r="F312" s="230"/>
      <c r="G312" s="231">
        <v>0</v>
      </c>
      <c r="H312" s="231">
        <v>0</v>
      </c>
      <c r="I312" s="227"/>
      <c r="J312" s="231">
        <v>0</v>
      </c>
      <c r="K312" s="227"/>
      <c r="L312" s="231">
        <v>0</v>
      </c>
      <c r="M312" s="227"/>
      <c r="N312" s="231">
        <f t="shared" si="71"/>
        <v>0</v>
      </c>
      <c r="O312" s="227"/>
      <c r="P312" s="231">
        <f t="shared" si="72"/>
        <v>0</v>
      </c>
      <c r="Q312" s="227"/>
      <c r="R312" s="231">
        <f t="shared" si="73"/>
        <v>0</v>
      </c>
      <c r="S312" s="231">
        <f t="shared" si="74"/>
        <v>0</v>
      </c>
      <c r="T312" s="231">
        <f t="shared" si="75"/>
        <v>42500</v>
      </c>
      <c r="U312" s="86"/>
      <c r="V312" s="555">
        <f t="shared" si="76"/>
        <v>0</v>
      </c>
      <c r="W312" s="555">
        <f t="shared" si="77"/>
        <v>0</v>
      </c>
    </row>
    <row r="313" spans="1:23" s="447" customFormat="1" ht="84" x14ac:dyDescent="0.2">
      <c r="A313" s="220"/>
      <c r="B313" s="220" t="s">
        <v>3393</v>
      </c>
      <c r="C313" s="220" t="s">
        <v>3396</v>
      </c>
      <c r="D313" s="335" t="s">
        <v>3397</v>
      </c>
      <c r="E313" s="230">
        <v>215600</v>
      </c>
      <c r="F313" s="230"/>
      <c r="G313" s="231">
        <v>0</v>
      </c>
      <c r="H313" s="231">
        <v>0</v>
      </c>
      <c r="I313" s="227"/>
      <c r="J313" s="231">
        <v>0</v>
      </c>
      <c r="K313" s="227"/>
      <c r="L313" s="231">
        <v>0</v>
      </c>
      <c r="M313" s="227"/>
      <c r="N313" s="231">
        <f t="shared" si="71"/>
        <v>0</v>
      </c>
      <c r="O313" s="227"/>
      <c r="P313" s="231">
        <f t="shared" si="72"/>
        <v>0</v>
      </c>
      <c r="Q313" s="227"/>
      <c r="R313" s="231">
        <f t="shared" si="73"/>
        <v>0</v>
      </c>
      <c r="S313" s="231">
        <f t="shared" si="74"/>
        <v>0</v>
      </c>
      <c r="T313" s="231">
        <f t="shared" si="75"/>
        <v>215600</v>
      </c>
      <c r="U313" s="86"/>
      <c r="V313" s="555">
        <f t="shared" si="76"/>
        <v>0</v>
      </c>
      <c r="W313" s="555">
        <f t="shared" si="77"/>
        <v>0</v>
      </c>
    </row>
    <row r="314" spans="1:23" s="447" customFormat="1" ht="84" x14ac:dyDescent="0.2">
      <c r="A314" s="220"/>
      <c r="B314" s="220" t="s">
        <v>3393</v>
      </c>
      <c r="C314" s="220" t="s">
        <v>3398</v>
      </c>
      <c r="D314" s="335" t="s">
        <v>3399</v>
      </c>
      <c r="E314" s="230">
        <v>205800</v>
      </c>
      <c r="F314" s="230"/>
      <c r="G314" s="231">
        <v>0</v>
      </c>
      <c r="H314" s="231">
        <v>0</v>
      </c>
      <c r="I314" s="227"/>
      <c r="J314" s="231">
        <v>0</v>
      </c>
      <c r="K314" s="227"/>
      <c r="L314" s="231">
        <v>0</v>
      </c>
      <c r="M314" s="227"/>
      <c r="N314" s="231">
        <f t="shared" si="71"/>
        <v>0</v>
      </c>
      <c r="O314" s="227"/>
      <c r="P314" s="231">
        <f t="shared" si="72"/>
        <v>0</v>
      </c>
      <c r="Q314" s="227"/>
      <c r="R314" s="231">
        <f t="shared" si="73"/>
        <v>0</v>
      </c>
      <c r="S314" s="231">
        <f t="shared" si="74"/>
        <v>0</v>
      </c>
      <c r="T314" s="231">
        <f t="shared" si="75"/>
        <v>205800</v>
      </c>
      <c r="U314" s="86"/>
      <c r="V314" s="555">
        <f t="shared" si="76"/>
        <v>0</v>
      </c>
      <c r="W314" s="555">
        <f t="shared" si="77"/>
        <v>0</v>
      </c>
    </row>
    <row r="315" spans="1:23" s="447" customFormat="1" ht="84" x14ac:dyDescent="0.2">
      <c r="A315" s="220"/>
      <c r="B315" s="220" t="s">
        <v>3393</v>
      </c>
      <c r="C315" s="220" t="s">
        <v>3400</v>
      </c>
      <c r="D315" s="335" t="s">
        <v>3401</v>
      </c>
      <c r="E315" s="230">
        <v>196000</v>
      </c>
      <c r="F315" s="230"/>
      <c r="G315" s="231">
        <v>0</v>
      </c>
      <c r="H315" s="231">
        <v>0</v>
      </c>
      <c r="I315" s="227"/>
      <c r="J315" s="231">
        <v>0</v>
      </c>
      <c r="K315" s="227"/>
      <c r="L315" s="231">
        <v>0</v>
      </c>
      <c r="M315" s="227"/>
      <c r="N315" s="231">
        <f t="shared" si="71"/>
        <v>0</v>
      </c>
      <c r="O315" s="227"/>
      <c r="P315" s="231">
        <f t="shared" si="72"/>
        <v>0</v>
      </c>
      <c r="Q315" s="227"/>
      <c r="R315" s="231">
        <f t="shared" si="73"/>
        <v>0</v>
      </c>
      <c r="S315" s="231">
        <f t="shared" si="74"/>
        <v>0</v>
      </c>
      <c r="T315" s="231">
        <f t="shared" si="75"/>
        <v>196000</v>
      </c>
      <c r="U315" s="86"/>
      <c r="V315" s="555">
        <f t="shared" si="76"/>
        <v>0</v>
      </c>
      <c r="W315" s="555">
        <f t="shared" si="77"/>
        <v>0</v>
      </c>
    </row>
    <row r="316" spans="1:23" s="447" customFormat="1" ht="105" x14ac:dyDescent="0.2">
      <c r="A316" s="220"/>
      <c r="B316" s="220" t="s">
        <v>3393</v>
      </c>
      <c r="C316" s="220" t="s">
        <v>3402</v>
      </c>
      <c r="D316" s="335" t="s">
        <v>3403</v>
      </c>
      <c r="E316" s="230">
        <v>226200</v>
      </c>
      <c r="F316" s="230"/>
      <c r="G316" s="231">
        <v>0</v>
      </c>
      <c r="H316" s="231">
        <v>0</v>
      </c>
      <c r="I316" s="227"/>
      <c r="J316" s="231">
        <v>0</v>
      </c>
      <c r="K316" s="227"/>
      <c r="L316" s="231">
        <v>0</v>
      </c>
      <c r="M316" s="227"/>
      <c r="N316" s="231">
        <f t="shared" si="71"/>
        <v>0</v>
      </c>
      <c r="O316" s="227"/>
      <c r="P316" s="231">
        <f t="shared" si="72"/>
        <v>0</v>
      </c>
      <c r="Q316" s="227"/>
      <c r="R316" s="231">
        <f t="shared" si="73"/>
        <v>0</v>
      </c>
      <c r="S316" s="231">
        <f t="shared" si="74"/>
        <v>0</v>
      </c>
      <c r="T316" s="231">
        <f t="shared" si="75"/>
        <v>226200</v>
      </c>
      <c r="U316" s="86"/>
      <c r="V316" s="555">
        <f t="shared" si="76"/>
        <v>0</v>
      </c>
      <c r="W316" s="555">
        <f t="shared" si="77"/>
        <v>0</v>
      </c>
    </row>
    <row r="317" spans="1:23" s="447" customFormat="1" ht="84" x14ac:dyDescent="0.2">
      <c r="A317" s="225"/>
      <c r="B317" s="225" t="s">
        <v>3457</v>
      </c>
      <c r="C317" s="225" t="s">
        <v>3458</v>
      </c>
      <c r="D317" s="336" t="s">
        <v>3459</v>
      </c>
      <c r="E317" s="231">
        <v>28000</v>
      </c>
      <c r="F317" s="231"/>
      <c r="G317" s="231">
        <v>0</v>
      </c>
      <c r="H317" s="231">
        <v>0</v>
      </c>
      <c r="I317" s="227"/>
      <c r="J317" s="231">
        <v>0</v>
      </c>
      <c r="K317" s="227"/>
      <c r="L317" s="231">
        <v>0</v>
      </c>
      <c r="M317" s="227"/>
      <c r="N317" s="231">
        <f t="shared" si="71"/>
        <v>0</v>
      </c>
      <c r="O317" s="227"/>
      <c r="P317" s="231">
        <f t="shared" si="72"/>
        <v>0</v>
      </c>
      <c r="Q317" s="227"/>
      <c r="R317" s="231">
        <f t="shared" si="73"/>
        <v>0</v>
      </c>
      <c r="S317" s="231">
        <f t="shared" si="74"/>
        <v>0</v>
      </c>
      <c r="T317" s="231">
        <f t="shared" si="75"/>
        <v>28000</v>
      </c>
      <c r="U317" s="86"/>
      <c r="V317" s="555">
        <f t="shared" si="76"/>
        <v>0</v>
      </c>
      <c r="W317" s="555">
        <f t="shared" si="77"/>
        <v>0</v>
      </c>
    </row>
    <row r="318" spans="1:23" s="463" customFormat="1" ht="84" x14ac:dyDescent="0.2">
      <c r="A318" s="225"/>
      <c r="B318" s="225" t="s">
        <v>3457</v>
      </c>
      <c r="C318" s="225" t="s">
        <v>3460</v>
      </c>
      <c r="D318" s="336" t="s">
        <v>3461</v>
      </c>
      <c r="E318" s="231">
        <v>1019200</v>
      </c>
      <c r="F318" s="231"/>
      <c r="G318" s="231">
        <v>0</v>
      </c>
      <c r="H318" s="231">
        <v>0</v>
      </c>
      <c r="I318" s="227"/>
      <c r="J318" s="231">
        <v>0</v>
      </c>
      <c r="K318" s="227"/>
      <c r="L318" s="231">
        <v>0</v>
      </c>
      <c r="M318" s="227"/>
      <c r="N318" s="231">
        <f t="shared" si="71"/>
        <v>0</v>
      </c>
      <c r="O318" s="227"/>
      <c r="P318" s="231">
        <f t="shared" si="72"/>
        <v>0</v>
      </c>
      <c r="Q318" s="227"/>
      <c r="R318" s="231">
        <f t="shared" si="73"/>
        <v>0</v>
      </c>
      <c r="S318" s="231">
        <f t="shared" si="74"/>
        <v>0</v>
      </c>
      <c r="T318" s="231">
        <f t="shared" si="75"/>
        <v>1019200</v>
      </c>
      <c r="U318" s="418"/>
      <c r="V318" s="555">
        <f t="shared" si="76"/>
        <v>0</v>
      </c>
      <c r="W318" s="555">
        <f t="shared" si="77"/>
        <v>0</v>
      </c>
    </row>
    <row r="319" spans="1:23" s="447" customFormat="1" ht="84" x14ac:dyDescent="0.2">
      <c r="A319" s="225"/>
      <c r="B319" s="225" t="s">
        <v>3457</v>
      </c>
      <c r="C319" s="225" t="s">
        <v>3462</v>
      </c>
      <c r="D319" s="336" t="s">
        <v>3463</v>
      </c>
      <c r="E319" s="231">
        <v>206700</v>
      </c>
      <c r="F319" s="231"/>
      <c r="G319" s="231">
        <v>0</v>
      </c>
      <c r="H319" s="231">
        <v>0</v>
      </c>
      <c r="I319" s="227"/>
      <c r="J319" s="231">
        <v>0</v>
      </c>
      <c r="K319" s="227"/>
      <c r="L319" s="231">
        <v>0</v>
      </c>
      <c r="M319" s="227"/>
      <c r="N319" s="231">
        <f t="shared" si="71"/>
        <v>0</v>
      </c>
      <c r="O319" s="227"/>
      <c r="P319" s="231">
        <f t="shared" si="72"/>
        <v>0</v>
      </c>
      <c r="Q319" s="227"/>
      <c r="R319" s="231">
        <f t="shared" si="73"/>
        <v>0</v>
      </c>
      <c r="S319" s="231">
        <f t="shared" si="74"/>
        <v>0</v>
      </c>
      <c r="T319" s="231">
        <f t="shared" si="75"/>
        <v>206700</v>
      </c>
      <c r="U319" s="86"/>
      <c r="V319" s="555">
        <f t="shared" si="76"/>
        <v>0</v>
      </c>
      <c r="W319" s="555">
        <f t="shared" si="77"/>
        <v>0</v>
      </c>
    </row>
    <row r="320" spans="1:23" s="463" customFormat="1" ht="63" x14ac:dyDescent="0.2">
      <c r="A320" s="225"/>
      <c r="B320" s="225" t="s">
        <v>3457</v>
      </c>
      <c r="C320" s="225" t="s">
        <v>3464</v>
      </c>
      <c r="D320" s="336" t="s">
        <v>3465</v>
      </c>
      <c r="E320" s="231">
        <v>24500</v>
      </c>
      <c r="F320" s="231"/>
      <c r="G320" s="231">
        <v>0</v>
      </c>
      <c r="H320" s="231">
        <v>0</v>
      </c>
      <c r="I320" s="227"/>
      <c r="J320" s="231">
        <v>0</v>
      </c>
      <c r="K320" s="227"/>
      <c r="L320" s="231">
        <v>0</v>
      </c>
      <c r="M320" s="227"/>
      <c r="N320" s="231">
        <f t="shared" ref="N320:N345" si="78">+E320*M320</f>
        <v>0</v>
      </c>
      <c r="O320" s="227"/>
      <c r="P320" s="231">
        <f t="shared" ref="P320:P345" si="79">+E320*O320</f>
        <v>0</v>
      </c>
      <c r="Q320" s="227"/>
      <c r="R320" s="231">
        <f t="shared" ref="R320:R345" si="80">+E320*Q320</f>
        <v>0</v>
      </c>
      <c r="S320" s="231">
        <f t="shared" ref="S320:S345" si="81">+G320+H320</f>
        <v>0</v>
      </c>
      <c r="T320" s="231">
        <f t="shared" ref="T320:T345" si="82">+E320-S320</f>
        <v>24500</v>
      </c>
      <c r="U320" s="418"/>
      <c r="V320" s="555">
        <f t="shared" si="76"/>
        <v>0</v>
      </c>
      <c r="W320" s="555">
        <f t="shared" si="77"/>
        <v>0</v>
      </c>
    </row>
    <row r="321" spans="1:23" s="447" customFormat="1" ht="63" x14ac:dyDescent="0.2">
      <c r="A321" s="225"/>
      <c r="B321" s="225" t="s">
        <v>3457</v>
      </c>
      <c r="C321" s="225" t="s">
        <v>3466</v>
      </c>
      <c r="D321" s="336" t="s">
        <v>3467</v>
      </c>
      <c r="E321" s="231">
        <v>24500</v>
      </c>
      <c r="F321" s="231"/>
      <c r="G321" s="231">
        <v>0</v>
      </c>
      <c r="H321" s="231">
        <v>0</v>
      </c>
      <c r="I321" s="227"/>
      <c r="J321" s="231">
        <v>0</v>
      </c>
      <c r="K321" s="227"/>
      <c r="L321" s="231">
        <v>0</v>
      </c>
      <c r="M321" s="227"/>
      <c r="N321" s="231">
        <f t="shared" si="78"/>
        <v>0</v>
      </c>
      <c r="O321" s="227"/>
      <c r="P321" s="231">
        <f t="shared" si="79"/>
        <v>0</v>
      </c>
      <c r="Q321" s="227"/>
      <c r="R321" s="231">
        <f t="shared" si="80"/>
        <v>0</v>
      </c>
      <c r="S321" s="231">
        <f t="shared" si="81"/>
        <v>0</v>
      </c>
      <c r="T321" s="231">
        <f t="shared" si="82"/>
        <v>24500</v>
      </c>
      <c r="U321" s="86"/>
      <c r="V321" s="555">
        <f t="shared" si="76"/>
        <v>0</v>
      </c>
      <c r="W321" s="555">
        <f t="shared" si="77"/>
        <v>0</v>
      </c>
    </row>
    <row r="322" spans="1:23" s="447" customFormat="1" ht="84" x14ac:dyDescent="0.2">
      <c r="A322" s="225"/>
      <c r="B322" s="225" t="s">
        <v>3457</v>
      </c>
      <c r="C322" s="225" t="s">
        <v>3468</v>
      </c>
      <c r="D322" s="336" t="s">
        <v>3469</v>
      </c>
      <c r="E322" s="231">
        <v>17500</v>
      </c>
      <c r="F322" s="231"/>
      <c r="G322" s="231">
        <v>0</v>
      </c>
      <c r="H322" s="231">
        <v>0</v>
      </c>
      <c r="I322" s="227"/>
      <c r="J322" s="231">
        <v>0</v>
      </c>
      <c r="K322" s="227"/>
      <c r="L322" s="231">
        <v>0</v>
      </c>
      <c r="M322" s="227"/>
      <c r="N322" s="231">
        <f t="shared" si="78"/>
        <v>0</v>
      </c>
      <c r="O322" s="227"/>
      <c r="P322" s="231">
        <f t="shared" si="79"/>
        <v>0</v>
      </c>
      <c r="Q322" s="227"/>
      <c r="R322" s="231">
        <f t="shared" si="80"/>
        <v>0</v>
      </c>
      <c r="S322" s="231">
        <f t="shared" si="81"/>
        <v>0</v>
      </c>
      <c r="T322" s="231">
        <f t="shared" si="82"/>
        <v>17500</v>
      </c>
      <c r="U322" s="86"/>
      <c r="V322" s="555">
        <f t="shared" si="76"/>
        <v>0</v>
      </c>
      <c r="W322" s="555">
        <f t="shared" si="77"/>
        <v>0</v>
      </c>
    </row>
    <row r="323" spans="1:23" s="447" customFormat="1" ht="105" x14ac:dyDescent="0.2">
      <c r="A323" s="225"/>
      <c r="B323" s="225" t="s">
        <v>3457</v>
      </c>
      <c r="C323" s="225" t="s">
        <v>3470</v>
      </c>
      <c r="D323" s="336" t="s">
        <v>3471</v>
      </c>
      <c r="E323" s="231">
        <v>215600</v>
      </c>
      <c r="F323" s="231"/>
      <c r="G323" s="231">
        <v>0</v>
      </c>
      <c r="H323" s="231">
        <v>0</v>
      </c>
      <c r="I323" s="227"/>
      <c r="J323" s="231">
        <v>0</v>
      </c>
      <c r="K323" s="227"/>
      <c r="L323" s="231">
        <v>0</v>
      </c>
      <c r="M323" s="227"/>
      <c r="N323" s="231">
        <f t="shared" si="78"/>
        <v>0</v>
      </c>
      <c r="O323" s="227"/>
      <c r="P323" s="231">
        <f t="shared" si="79"/>
        <v>0</v>
      </c>
      <c r="Q323" s="227"/>
      <c r="R323" s="231">
        <f t="shared" si="80"/>
        <v>0</v>
      </c>
      <c r="S323" s="231">
        <f t="shared" si="81"/>
        <v>0</v>
      </c>
      <c r="T323" s="231">
        <f t="shared" si="82"/>
        <v>215600</v>
      </c>
      <c r="U323" s="86"/>
      <c r="V323" s="555">
        <f t="shared" si="76"/>
        <v>0</v>
      </c>
      <c r="W323" s="555">
        <f t="shared" si="77"/>
        <v>0</v>
      </c>
    </row>
    <row r="324" spans="1:23" s="447" customFormat="1" ht="84" x14ac:dyDescent="0.2">
      <c r="A324" s="225"/>
      <c r="B324" s="225" t="s">
        <v>3457</v>
      </c>
      <c r="C324" s="225" t="s">
        <v>3472</v>
      </c>
      <c r="D324" s="336" t="s">
        <v>3473</v>
      </c>
      <c r="E324" s="231">
        <v>87500</v>
      </c>
      <c r="F324" s="231"/>
      <c r="G324" s="231">
        <v>0</v>
      </c>
      <c r="H324" s="231">
        <v>0</v>
      </c>
      <c r="I324" s="227"/>
      <c r="J324" s="231">
        <v>0</v>
      </c>
      <c r="K324" s="227"/>
      <c r="L324" s="231">
        <v>0</v>
      </c>
      <c r="M324" s="227"/>
      <c r="N324" s="231">
        <f t="shared" si="78"/>
        <v>0</v>
      </c>
      <c r="O324" s="227"/>
      <c r="P324" s="231">
        <f t="shared" si="79"/>
        <v>0</v>
      </c>
      <c r="Q324" s="227"/>
      <c r="R324" s="231">
        <f t="shared" si="80"/>
        <v>0</v>
      </c>
      <c r="S324" s="231">
        <f t="shared" si="81"/>
        <v>0</v>
      </c>
      <c r="T324" s="231">
        <f t="shared" si="82"/>
        <v>87500</v>
      </c>
      <c r="U324" s="86"/>
      <c r="V324" s="555">
        <f t="shared" si="76"/>
        <v>0</v>
      </c>
      <c r="W324" s="555">
        <f t="shared" si="77"/>
        <v>0</v>
      </c>
    </row>
    <row r="325" spans="1:23" s="447" customFormat="1" ht="105" x14ac:dyDescent="0.2">
      <c r="A325" s="225"/>
      <c r="B325" s="225" t="s">
        <v>3457</v>
      </c>
      <c r="C325" s="225" t="s">
        <v>3474</v>
      </c>
      <c r="D325" s="336" t="s">
        <v>3475</v>
      </c>
      <c r="E325" s="231">
        <v>93100</v>
      </c>
      <c r="F325" s="231"/>
      <c r="G325" s="231">
        <v>0</v>
      </c>
      <c r="H325" s="231">
        <v>0</v>
      </c>
      <c r="I325" s="227"/>
      <c r="J325" s="231">
        <v>0</v>
      </c>
      <c r="K325" s="227"/>
      <c r="L325" s="231">
        <v>0</v>
      </c>
      <c r="M325" s="227"/>
      <c r="N325" s="231">
        <f t="shared" si="78"/>
        <v>0</v>
      </c>
      <c r="O325" s="227"/>
      <c r="P325" s="231">
        <f t="shared" si="79"/>
        <v>0</v>
      </c>
      <c r="Q325" s="227"/>
      <c r="R325" s="231">
        <f t="shared" si="80"/>
        <v>0</v>
      </c>
      <c r="S325" s="231">
        <f t="shared" si="81"/>
        <v>0</v>
      </c>
      <c r="T325" s="231">
        <f t="shared" si="82"/>
        <v>93100</v>
      </c>
      <c r="U325" s="86"/>
      <c r="V325" s="555">
        <f t="shared" si="76"/>
        <v>0</v>
      </c>
      <c r="W325" s="555">
        <f t="shared" si="77"/>
        <v>0</v>
      </c>
    </row>
    <row r="326" spans="1:23" s="447" customFormat="1" ht="105" x14ac:dyDescent="0.2">
      <c r="A326" s="225"/>
      <c r="B326" s="225" t="s">
        <v>3457</v>
      </c>
      <c r="C326" s="225" t="s">
        <v>3476</v>
      </c>
      <c r="D326" s="336" t="s">
        <v>3477</v>
      </c>
      <c r="E326" s="231">
        <v>112700</v>
      </c>
      <c r="F326" s="231"/>
      <c r="G326" s="231">
        <v>0</v>
      </c>
      <c r="H326" s="231">
        <v>0</v>
      </c>
      <c r="I326" s="227"/>
      <c r="J326" s="231">
        <v>0</v>
      </c>
      <c r="K326" s="227"/>
      <c r="L326" s="231">
        <v>0</v>
      </c>
      <c r="M326" s="227"/>
      <c r="N326" s="231">
        <f t="shared" si="78"/>
        <v>0</v>
      </c>
      <c r="O326" s="227"/>
      <c r="P326" s="231">
        <f t="shared" si="79"/>
        <v>0</v>
      </c>
      <c r="Q326" s="227"/>
      <c r="R326" s="231">
        <f t="shared" si="80"/>
        <v>0</v>
      </c>
      <c r="S326" s="231">
        <f t="shared" si="81"/>
        <v>0</v>
      </c>
      <c r="T326" s="231">
        <f t="shared" si="82"/>
        <v>112700</v>
      </c>
      <c r="U326" s="86"/>
      <c r="V326" s="555">
        <f t="shared" si="76"/>
        <v>0</v>
      </c>
      <c r="W326" s="555">
        <f t="shared" si="77"/>
        <v>0</v>
      </c>
    </row>
    <row r="327" spans="1:23" s="447" customFormat="1" ht="63" x14ac:dyDescent="0.2">
      <c r="A327" s="225"/>
      <c r="B327" s="225" t="s">
        <v>3447</v>
      </c>
      <c r="C327" s="225" t="s">
        <v>3478</v>
      </c>
      <c r="D327" s="336" t="s">
        <v>3479</v>
      </c>
      <c r="E327" s="231">
        <v>230100</v>
      </c>
      <c r="F327" s="231"/>
      <c r="G327" s="231">
        <v>0</v>
      </c>
      <c r="H327" s="231">
        <v>0</v>
      </c>
      <c r="I327" s="227"/>
      <c r="J327" s="231">
        <v>0</v>
      </c>
      <c r="K327" s="227"/>
      <c r="L327" s="231">
        <v>0</v>
      </c>
      <c r="M327" s="227"/>
      <c r="N327" s="231">
        <f t="shared" si="78"/>
        <v>0</v>
      </c>
      <c r="O327" s="227"/>
      <c r="P327" s="231">
        <f t="shared" si="79"/>
        <v>0</v>
      </c>
      <c r="Q327" s="227"/>
      <c r="R327" s="231">
        <f t="shared" si="80"/>
        <v>0</v>
      </c>
      <c r="S327" s="231">
        <f t="shared" si="81"/>
        <v>0</v>
      </c>
      <c r="T327" s="231">
        <f t="shared" si="82"/>
        <v>230100</v>
      </c>
      <c r="U327" s="86"/>
      <c r="V327" s="555">
        <f t="shared" si="76"/>
        <v>0</v>
      </c>
      <c r="W327" s="555">
        <f t="shared" si="77"/>
        <v>0</v>
      </c>
    </row>
    <row r="328" spans="1:23" s="447" customFormat="1" ht="84" x14ac:dyDescent="0.2">
      <c r="A328" s="225"/>
      <c r="B328" s="225" t="s">
        <v>3447</v>
      </c>
      <c r="C328" s="225" t="s">
        <v>3480</v>
      </c>
      <c r="D328" s="336" t="s">
        <v>3481</v>
      </c>
      <c r="E328" s="231">
        <v>226200</v>
      </c>
      <c r="F328" s="231"/>
      <c r="G328" s="231">
        <v>0</v>
      </c>
      <c r="H328" s="231">
        <v>0</v>
      </c>
      <c r="I328" s="227"/>
      <c r="J328" s="231">
        <v>0</v>
      </c>
      <c r="K328" s="227"/>
      <c r="L328" s="231">
        <v>0</v>
      </c>
      <c r="M328" s="227"/>
      <c r="N328" s="231">
        <f t="shared" si="78"/>
        <v>0</v>
      </c>
      <c r="O328" s="227"/>
      <c r="P328" s="231">
        <f t="shared" si="79"/>
        <v>0</v>
      </c>
      <c r="Q328" s="227"/>
      <c r="R328" s="231">
        <f t="shared" si="80"/>
        <v>0</v>
      </c>
      <c r="S328" s="231">
        <f t="shared" si="81"/>
        <v>0</v>
      </c>
      <c r="T328" s="231">
        <f t="shared" si="82"/>
        <v>226200</v>
      </c>
      <c r="U328" s="86"/>
      <c r="V328" s="555">
        <f t="shared" si="76"/>
        <v>0</v>
      </c>
      <c r="W328" s="555">
        <f t="shared" si="77"/>
        <v>0</v>
      </c>
    </row>
    <row r="329" spans="1:23" s="447" customFormat="1" ht="84" x14ac:dyDescent="0.2">
      <c r="A329" s="225"/>
      <c r="B329" s="225" t="s">
        <v>3482</v>
      </c>
      <c r="C329" s="225" t="s">
        <v>3483</v>
      </c>
      <c r="D329" s="336" t="s">
        <v>3484</v>
      </c>
      <c r="E329" s="231">
        <v>842800</v>
      </c>
      <c r="F329" s="231"/>
      <c r="G329" s="231">
        <v>0</v>
      </c>
      <c r="H329" s="231">
        <v>0</v>
      </c>
      <c r="I329" s="227"/>
      <c r="J329" s="231">
        <v>0</v>
      </c>
      <c r="K329" s="227"/>
      <c r="L329" s="231">
        <v>0</v>
      </c>
      <c r="M329" s="227"/>
      <c r="N329" s="231">
        <f t="shared" si="78"/>
        <v>0</v>
      </c>
      <c r="O329" s="227"/>
      <c r="P329" s="231">
        <f t="shared" si="79"/>
        <v>0</v>
      </c>
      <c r="Q329" s="227"/>
      <c r="R329" s="231">
        <f t="shared" si="80"/>
        <v>0</v>
      </c>
      <c r="S329" s="231">
        <f t="shared" si="81"/>
        <v>0</v>
      </c>
      <c r="T329" s="231">
        <f t="shared" si="82"/>
        <v>842800</v>
      </c>
      <c r="U329" s="86"/>
      <c r="V329" s="555">
        <f t="shared" si="76"/>
        <v>0</v>
      </c>
      <c r="W329" s="555">
        <f t="shared" si="77"/>
        <v>0</v>
      </c>
    </row>
    <row r="330" spans="1:23" s="447" customFormat="1" ht="84" x14ac:dyDescent="0.2">
      <c r="A330" s="225"/>
      <c r="B330" s="225" t="s">
        <v>3482</v>
      </c>
      <c r="C330" s="225" t="s">
        <v>3485</v>
      </c>
      <c r="D330" s="336" t="s">
        <v>3486</v>
      </c>
      <c r="E330" s="231">
        <v>196000</v>
      </c>
      <c r="F330" s="231"/>
      <c r="G330" s="231">
        <v>0</v>
      </c>
      <c r="H330" s="231">
        <v>0</v>
      </c>
      <c r="I330" s="227"/>
      <c r="J330" s="231">
        <v>0</v>
      </c>
      <c r="K330" s="227"/>
      <c r="L330" s="231">
        <v>0</v>
      </c>
      <c r="M330" s="227"/>
      <c r="N330" s="231">
        <f t="shared" si="78"/>
        <v>0</v>
      </c>
      <c r="O330" s="227"/>
      <c r="P330" s="231">
        <f t="shared" si="79"/>
        <v>0</v>
      </c>
      <c r="Q330" s="227"/>
      <c r="R330" s="231">
        <f t="shared" si="80"/>
        <v>0</v>
      </c>
      <c r="S330" s="231">
        <f t="shared" si="81"/>
        <v>0</v>
      </c>
      <c r="T330" s="231">
        <f t="shared" si="82"/>
        <v>196000</v>
      </c>
      <c r="U330" s="86"/>
      <c r="V330" s="555">
        <f t="shared" si="76"/>
        <v>0</v>
      </c>
      <c r="W330" s="555">
        <f t="shared" si="77"/>
        <v>0</v>
      </c>
    </row>
    <row r="331" spans="1:23" s="447" customFormat="1" ht="84" x14ac:dyDescent="0.2">
      <c r="A331" s="225"/>
      <c r="B331" s="225" t="s">
        <v>3482</v>
      </c>
      <c r="C331" s="225" t="s">
        <v>3487</v>
      </c>
      <c r="D331" s="336" t="s">
        <v>3488</v>
      </c>
      <c r="E331" s="231">
        <v>431200</v>
      </c>
      <c r="F331" s="231"/>
      <c r="G331" s="231">
        <v>0</v>
      </c>
      <c r="H331" s="231">
        <v>0</v>
      </c>
      <c r="I331" s="227"/>
      <c r="J331" s="231">
        <v>0</v>
      </c>
      <c r="K331" s="227"/>
      <c r="L331" s="231">
        <v>0</v>
      </c>
      <c r="M331" s="227"/>
      <c r="N331" s="231">
        <f t="shared" si="78"/>
        <v>0</v>
      </c>
      <c r="O331" s="227"/>
      <c r="P331" s="231">
        <f t="shared" si="79"/>
        <v>0</v>
      </c>
      <c r="Q331" s="227"/>
      <c r="R331" s="231">
        <f t="shared" si="80"/>
        <v>0</v>
      </c>
      <c r="S331" s="231">
        <f t="shared" si="81"/>
        <v>0</v>
      </c>
      <c r="T331" s="231">
        <f t="shared" si="82"/>
        <v>431200</v>
      </c>
      <c r="U331" s="86"/>
      <c r="V331" s="555">
        <f t="shared" ref="V331:V380" si="83">SUM(J331+L331+N331+P331+R331)</f>
        <v>0</v>
      </c>
      <c r="W331" s="555">
        <f t="shared" ref="W331:W380" si="84">SUM(S331-V331)</f>
        <v>0</v>
      </c>
    </row>
    <row r="332" spans="1:23" s="447" customFormat="1" ht="84" x14ac:dyDescent="0.2">
      <c r="A332" s="225"/>
      <c r="B332" s="225" t="s">
        <v>3482</v>
      </c>
      <c r="C332" s="225" t="s">
        <v>3489</v>
      </c>
      <c r="D332" s="336" t="s">
        <v>3490</v>
      </c>
      <c r="E332" s="231">
        <v>83300</v>
      </c>
      <c r="F332" s="231"/>
      <c r="G332" s="231">
        <v>0</v>
      </c>
      <c r="H332" s="231">
        <v>0</v>
      </c>
      <c r="I332" s="227"/>
      <c r="J332" s="231">
        <v>0</v>
      </c>
      <c r="K332" s="227"/>
      <c r="L332" s="231">
        <v>0</v>
      </c>
      <c r="M332" s="227"/>
      <c r="N332" s="231">
        <f t="shared" si="78"/>
        <v>0</v>
      </c>
      <c r="O332" s="227"/>
      <c r="P332" s="231">
        <f t="shared" si="79"/>
        <v>0</v>
      </c>
      <c r="Q332" s="227"/>
      <c r="R332" s="231">
        <f t="shared" si="80"/>
        <v>0</v>
      </c>
      <c r="S332" s="231">
        <f t="shared" si="81"/>
        <v>0</v>
      </c>
      <c r="T332" s="231">
        <f t="shared" si="82"/>
        <v>83300</v>
      </c>
      <c r="U332" s="86"/>
      <c r="V332" s="555">
        <f t="shared" si="83"/>
        <v>0</v>
      </c>
      <c r="W332" s="555">
        <f t="shared" si="84"/>
        <v>0</v>
      </c>
    </row>
    <row r="333" spans="1:23" s="447" customFormat="1" ht="63" x14ac:dyDescent="0.2">
      <c r="A333" s="225"/>
      <c r="B333" s="225" t="s">
        <v>3482</v>
      </c>
      <c r="C333" s="225" t="s">
        <v>3491</v>
      </c>
      <c r="D333" s="336" t="s">
        <v>3492</v>
      </c>
      <c r="E333" s="231">
        <v>112700</v>
      </c>
      <c r="F333" s="231"/>
      <c r="G333" s="231">
        <v>0</v>
      </c>
      <c r="H333" s="231">
        <v>0</v>
      </c>
      <c r="I333" s="227"/>
      <c r="J333" s="231">
        <v>0</v>
      </c>
      <c r="K333" s="227"/>
      <c r="L333" s="231">
        <v>0</v>
      </c>
      <c r="M333" s="227"/>
      <c r="N333" s="231">
        <f t="shared" si="78"/>
        <v>0</v>
      </c>
      <c r="O333" s="227"/>
      <c r="P333" s="231">
        <f t="shared" si="79"/>
        <v>0</v>
      </c>
      <c r="Q333" s="227"/>
      <c r="R333" s="231">
        <f t="shared" si="80"/>
        <v>0</v>
      </c>
      <c r="S333" s="231">
        <f t="shared" si="81"/>
        <v>0</v>
      </c>
      <c r="T333" s="231">
        <f t="shared" si="82"/>
        <v>112700</v>
      </c>
      <c r="U333" s="86"/>
      <c r="V333" s="555">
        <f t="shared" si="83"/>
        <v>0</v>
      </c>
      <c r="W333" s="555">
        <f t="shared" si="84"/>
        <v>0</v>
      </c>
    </row>
    <row r="334" spans="1:23" s="447" customFormat="1" ht="84" x14ac:dyDescent="0.2">
      <c r="A334" s="225"/>
      <c r="B334" s="225" t="s">
        <v>3482</v>
      </c>
      <c r="C334" s="225" t="s">
        <v>3493</v>
      </c>
      <c r="D334" s="336" t="s">
        <v>3494</v>
      </c>
      <c r="E334" s="231">
        <v>107800</v>
      </c>
      <c r="F334" s="231"/>
      <c r="G334" s="231">
        <v>0</v>
      </c>
      <c r="H334" s="231">
        <v>0</v>
      </c>
      <c r="I334" s="227"/>
      <c r="J334" s="231">
        <v>0</v>
      </c>
      <c r="K334" s="227"/>
      <c r="L334" s="231">
        <v>0</v>
      </c>
      <c r="M334" s="227"/>
      <c r="N334" s="231">
        <f t="shared" si="78"/>
        <v>0</v>
      </c>
      <c r="O334" s="227"/>
      <c r="P334" s="231">
        <f t="shared" si="79"/>
        <v>0</v>
      </c>
      <c r="Q334" s="227"/>
      <c r="R334" s="231">
        <f t="shared" si="80"/>
        <v>0</v>
      </c>
      <c r="S334" s="231">
        <f t="shared" si="81"/>
        <v>0</v>
      </c>
      <c r="T334" s="231">
        <f t="shared" si="82"/>
        <v>107800</v>
      </c>
      <c r="U334" s="86"/>
      <c r="V334" s="555">
        <f t="shared" si="83"/>
        <v>0</v>
      </c>
      <c r="W334" s="555">
        <f t="shared" si="84"/>
        <v>0</v>
      </c>
    </row>
    <row r="335" spans="1:23" s="447" customFormat="1" ht="84" x14ac:dyDescent="0.2">
      <c r="A335" s="225"/>
      <c r="B335" s="225" t="s">
        <v>3482</v>
      </c>
      <c r="C335" s="225" t="s">
        <v>3495</v>
      </c>
      <c r="D335" s="336" t="s">
        <v>3496</v>
      </c>
      <c r="E335" s="231">
        <v>529200</v>
      </c>
      <c r="F335" s="231"/>
      <c r="G335" s="231">
        <v>0</v>
      </c>
      <c r="H335" s="231">
        <v>0</v>
      </c>
      <c r="I335" s="227"/>
      <c r="J335" s="231">
        <v>0</v>
      </c>
      <c r="K335" s="227"/>
      <c r="L335" s="231">
        <v>0</v>
      </c>
      <c r="M335" s="227"/>
      <c r="N335" s="231">
        <f t="shared" si="78"/>
        <v>0</v>
      </c>
      <c r="O335" s="227"/>
      <c r="P335" s="231">
        <f t="shared" si="79"/>
        <v>0</v>
      </c>
      <c r="Q335" s="227"/>
      <c r="R335" s="231">
        <f t="shared" si="80"/>
        <v>0</v>
      </c>
      <c r="S335" s="231">
        <f t="shared" si="81"/>
        <v>0</v>
      </c>
      <c r="T335" s="231">
        <f t="shared" si="82"/>
        <v>529200</v>
      </c>
      <c r="U335" s="86"/>
      <c r="V335" s="555">
        <f t="shared" si="83"/>
        <v>0</v>
      </c>
      <c r="W335" s="555">
        <f t="shared" si="84"/>
        <v>0</v>
      </c>
    </row>
    <row r="336" spans="1:23" s="447" customFormat="1" ht="63" x14ac:dyDescent="0.2">
      <c r="A336" s="225"/>
      <c r="B336" s="225" t="s">
        <v>3482</v>
      </c>
      <c r="C336" s="225" t="s">
        <v>3497</v>
      </c>
      <c r="D336" s="336" t="s">
        <v>3498</v>
      </c>
      <c r="E336" s="231">
        <v>11700</v>
      </c>
      <c r="F336" s="231"/>
      <c r="G336" s="231">
        <v>0</v>
      </c>
      <c r="H336" s="231">
        <v>0</v>
      </c>
      <c r="I336" s="227"/>
      <c r="J336" s="231">
        <v>0</v>
      </c>
      <c r="K336" s="227"/>
      <c r="L336" s="231">
        <v>0</v>
      </c>
      <c r="M336" s="227"/>
      <c r="N336" s="231">
        <f t="shared" si="78"/>
        <v>0</v>
      </c>
      <c r="O336" s="227"/>
      <c r="P336" s="231">
        <f t="shared" si="79"/>
        <v>0</v>
      </c>
      <c r="Q336" s="227"/>
      <c r="R336" s="231">
        <f t="shared" si="80"/>
        <v>0</v>
      </c>
      <c r="S336" s="231">
        <f t="shared" si="81"/>
        <v>0</v>
      </c>
      <c r="T336" s="231">
        <f t="shared" si="82"/>
        <v>11700</v>
      </c>
      <c r="U336" s="86"/>
      <c r="V336" s="555">
        <f t="shared" si="83"/>
        <v>0</v>
      </c>
      <c r="W336" s="555">
        <f t="shared" si="84"/>
        <v>0</v>
      </c>
    </row>
    <row r="337" spans="1:24" s="447" customFormat="1" ht="84" x14ac:dyDescent="0.2">
      <c r="A337" s="225"/>
      <c r="B337" s="225" t="s">
        <v>3482</v>
      </c>
      <c r="C337" s="225" t="s">
        <v>3499</v>
      </c>
      <c r="D337" s="336" t="s">
        <v>3500</v>
      </c>
      <c r="E337" s="231">
        <v>429000</v>
      </c>
      <c r="F337" s="231"/>
      <c r="G337" s="231">
        <v>0</v>
      </c>
      <c r="H337" s="231">
        <v>0</v>
      </c>
      <c r="I337" s="227"/>
      <c r="J337" s="231">
        <v>0</v>
      </c>
      <c r="K337" s="227"/>
      <c r="L337" s="231">
        <v>0</v>
      </c>
      <c r="M337" s="227"/>
      <c r="N337" s="231">
        <f t="shared" si="78"/>
        <v>0</v>
      </c>
      <c r="O337" s="227"/>
      <c r="P337" s="231">
        <f t="shared" si="79"/>
        <v>0</v>
      </c>
      <c r="Q337" s="227"/>
      <c r="R337" s="231">
        <f t="shared" si="80"/>
        <v>0</v>
      </c>
      <c r="S337" s="231">
        <f t="shared" si="81"/>
        <v>0</v>
      </c>
      <c r="T337" s="231">
        <f t="shared" si="82"/>
        <v>429000</v>
      </c>
      <c r="U337" s="86"/>
      <c r="V337" s="555">
        <f t="shared" si="83"/>
        <v>0</v>
      </c>
      <c r="W337" s="555">
        <f t="shared" si="84"/>
        <v>0</v>
      </c>
    </row>
    <row r="338" spans="1:24" s="447" customFormat="1" ht="84" x14ac:dyDescent="0.2">
      <c r="A338" s="225"/>
      <c r="B338" s="225" t="s">
        <v>3482</v>
      </c>
      <c r="C338" s="225" t="s">
        <v>3501</v>
      </c>
      <c r="D338" s="336" t="s">
        <v>3502</v>
      </c>
      <c r="E338" s="231">
        <v>4900</v>
      </c>
      <c r="F338" s="231"/>
      <c r="G338" s="231">
        <v>0</v>
      </c>
      <c r="H338" s="231">
        <v>0</v>
      </c>
      <c r="I338" s="227"/>
      <c r="J338" s="231">
        <v>0</v>
      </c>
      <c r="K338" s="227"/>
      <c r="L338" s="231">
        <v>0</v>
      </c>
      <c r="M338" s="227"/>
      <c r="N338" s="231">
        <f t="shared" si="78"/>
        <v>0</v>
      </c>
      <c r="O338" s="227"/>
      <c r="P338" s="231">
        <f t="shared" si="79"/>
        <v>0</v>
      </c>
      <c r="Q338" s="227"/>
      <c r="R338" s="231">
        <f t="shared" si="80"/>
        <v>0</v>
      </c>
      <c r="S338" s="231">
        <f t="shared" si="81"/>
        <v>0</v>
      </c>
      <c r="T338" s="231">
        <f t="shared" si="82"/>
        <v>4900</v>
      </c>
      <c r="U338" s="86"/>
      <c r="V338" s="555">
        <f t="shared" si="83"/>
        <v>0</v>
      </c>
      <c r="W338" s="555">
        <f t="shared" si="84"/>
        <v>0</v>
      </c>
    </row>
    <row r="339" spans="1:24" s="447" customFormat="1" ht="84" x14ac:dyDescent="0.2">
      <c r="A339" s="225"/>
      <c r="B339" s="225" t="s">
        <v>3482</v>
      </c>
      <c r="C339" s="225" t="s">
        <v>3503</v>
      </c>
      <c r="D339" s="336" t="s">
        <v>3504</v>
      </c>
      <c r="E339" s="231">
        <v>210700</v>
      </c>
      <c r="F339" s="231"/>
      <c r="G339" s="231">
        <v>0</v>
      </c>
      <c r="H339" s="231">
        <v>0</v>
      </c>
      <c r="I339" s="227"/>
      <c r="J339" s="231">
        <v>0</v>
      </c>
      <c r="K339" s="227"/>
      <c r="L339" s="231">
        <v>0</v>
      </c>
      <c r="M339" s="227"/>
      <c r="N339" s="231">
        <f t="shared" si="78"/>
        <v>0</v>
      </c>
      <c r="O339" s="227"/>
      <c r="P339" s="231">
        <f t="shared" si="79"/>
        <v>0</v>
      </c>
      <c r="Q339" s="227"/>
      <c r="R339" s="231">
        <f t="shared" si="80"/>
        <v>0</v>
      </c>
      <c r="S339" s="231">
        <f t="shared" si="81"/>
        <v>0</v>
      </c>
      <c r="T339" s="231">
        <f t="shared" si="82"/>
        <v>210700</v>
      </c>
      <c r="U339" s="86"/>
      <c r="V339" s="555">
        <f t="shared" si="83"/>
        <v>0</v>
      </c>
      <c r="W339" s="555">
        <f t="shared" si="84"/>
        <v>0</v>
      </c>
    </row>
    <row r="340" spans="1:24" s="447" customFormat="1" ht="63" x14ac:dyDescent="0.2">
      <c r="A340" s="225"/>
      <c r="B340" s="225" t="s">
        <v>3505</v>
      </c>
      <c r="C340" s="225" t="s">
        <v>3506</v>
      </c>
      <c r="D340" s="336" t="s">
        <v>3507</v>
      </c>
      <c r="E340" s="231">
        <v>117000</v>
      </c>
      <c r="F340" s="231"/>
      <c r="G340" s="231">
        <v>0</v>
      </c>
      <c r="H340" s="231">
        <v>0</v>
      </c>
      <c r="I340" s="227"/>
      <c r="J340" s="231">
        <v>0</v>
      </c>
      <c r="K340" s="227"/>
      <c r="L340" s="231">
        <v>0</v>
      </c>
      <c r="M340" s="227"/>
      <c r="N340" s="231">
        <f t="shared" si="78"/>
        <v>0</v>
      </c>
      <c r="O340" s="227"/>
      <c r="P340" s="231">
        <f t="shared" si="79"/>
        <v>0</v>
      </c>
      <c r="Q340" s="227"/>
      <c r="R340" s="231">
        <f t="shared" si="80"/>
        <v>0</v>
      </c>
      <c r="S340" s="231">
        <f t="shared" si="81"/>
        <v>0</v>
      </c>
      <c r="T340" s="231">
        <f t="shared" si="82"/>
        <v>117000</v>
      </c>
      <c r="U340" s="86"/>
      <c r="V340" s="555">
        <f t="shared" si="83"/>
        <v>0</v>
      </c>
      <c r="W340" s="555">
        <f t="shared" si="84"/>
        <v>0</v>
      </c>
    </row>
    <row r="341" spans="1:24" s="447" customFormat="1" ht="105" x14ac:dyDescent="0.2">
      <c r="A341" s="225"/>
      <c r="B341" s="225" t="s">
        <v>3505</v>
      </c>
      <c r="C341" s="225" t="s">
        <v>3508</v>
      </c>
      <c r="D341" s="336" t="s">
        <v>3509</v>
      </c>
      <c r="E341" s="231">
        <v>452400</v>
      </c>
      <c r="F341" s="231"/>
      <c r="G341" s="231">
        <v>0</v>
      </c>
      <c r="H341" s="231">
        <v>0</v>
      </c>
      <c r="I341" s="227"/>
      <c r="J341" s="231">
        <v>0</v>
      </c>
      <c r="K341" s="227"/>
      <c r="L341" s="231">
        <v>0</v>
      </c>
      <c r="M341" s="227"/>
      <c r="N341" s="231">
        <f t="shared" si="78"/>
        <v>0</v>
      </c>
      <c r="O341" s="227"/>
      <c r="P341" s="231">
        <f t="shared" si="79"/>
        <v>0</v>
      </c>
      <c r="Q341" s="227"/>
      <c r="R341" s="231">
        <f t="shared" si="80"/>
        <v>0</v>
      </c>
      <c r="S341" s="231">
        <f t="shared" si="81"/>
        <v>0</v>
      </c>
      <c r="T341" s="231">
        <f t="shared" si="82"/>
        <v>452400</v>
      </c>
      <c r="U341" s="86"/>
      <c r="V341" s="555">
        <f t="shared" si="83"/>
        <v>0</v>
      </c>
      <c r="W341" s="555">
        <f t="shared" si="84"/>
        <v>0</v>
      </c>
    </row>
    <row r="342" spans="1:24" s="447" customFormat="1" ht="105" x14ac:dyDescent="0.2">
      <c r="A342" s="225"/>
      <c r="B342" s="225" t="s">
        <v>3505</v>
      </c>
      <c r="C342" s="225" t="s">
        <v>3510</v>
      </c>
      <c r="D342" s="336" t="s">
        <v>3511</v>
      </c>
      <c r="E342" s="231">
        <v>196000</v>
      </c>
      <c r="F342" s="231"/>
      <c r="G342" s="231">
        <v>0</v>
      </c>
      <c r="H342" s="231">
        <v>0</v>
      </c>
      <c r="I342" s="227"/>
      <c r="J342" s="231">
        <v>0</v>
      </c>
      <c r="K342" s="227"/>
      <c r="L342" s="231">
        <v>0</v>
      </c>
      <c r="M342" s="227"/>
      <c r="N342" s="231">
        <f t="shared" si="78"/>
        <v>0</v>
      </c>
      <c r="O342" s="227"/>
      <c r="P342" s="231">
        <f t="shared" si="79"/>
        <v>0</v>
      </c>
      <c r="Q342" s="227"/>
      <c r="R342" s="231">
        <f t="shared" si="80"/>
        <v>0</v>
      </c>
      <c r="S342" s="231">
        <f t="shared" si="81"/>
        <v>0</v>
      </c>
      <c r="T342" s="231">
        <f t="shared" si="82"/>
        <v>196000</v>
      </c>
      <c r="U342" s="86"/>
      <c r="V342" s="555">
        <f t="shared" si="83"/>
        <v>0</v>
      </c>
      <c r="W342" s="555">
        <f t="shared" si="84"/>
        <v>0</v>
      </c>
    </row>
    <row r="343" spans="1:24" s="447" customFormat="1" ht="105" x14ac:dyDescent="0.2">
      <c r="A343" s="225"/>
      <c r="B343" s="225" t="s">
        <v>3505</v>
      </c>
      <c r="C343" s="225" t="s">
        <v>3512</v>
      </c>
      <c r="D343" s="336" t="s">
        <v>3511</v>
      </c>
      <c r="E343" s="231">
        <v>215600</v>
      </c>
      <c r="F343" s="231"/>
      <c r="G343" s="231">
        <v>0</v>
      </c>
      <c r="H343" s="231">
        <v>0</v>
      </c>
      <c r="I343" s="227"/>
      <c r="J343" s="231">
        <v>0</v>
      </c>
      <c r="K343" s="227"/>
      <c r="L343" s="231">
        <v>0</v>
      </c>
      <c r="M343" s="227"/>
      <c r="N343" s="231">
        <f t="shared" si="78"/>
        <v>0</v>
      </c>
      <c r="O343" s="227"/>
      <c r="P343" s="231">
        <f t="shared" si="79"/>
        <v>0</v>
      </c>
      <c r="Q343" s="227"/>
      <c r="R343" s="231">
        <f t="shared" si="80"/>
        <v>0</v>
      </c>
      <c r="S343" s="231">
        <f t="shared" si="81"/>
        <v>0</v>
      </c>
      <c r="T343" s="231">
        <f t="shared" si="82"/>
        <v>215600</v>
      </c>
      <c r="U343" s="86"/>
      <c r="V343" s="555">
        <f t="shared" si="83"/>
        <v>0</v>
      </c>
      <c r="W343" s="555">
        <f t="shared" si="84"/>
        <v>0</v>
      </c>
    </row>
    <row r="344" spans="1:24" s="447" customFormat="1" ht="84" x14ac:dyDescent="0.2">
      <c r="A344" s="225"/>
      <c r="B344" s="225" t="s">
        <v>3505</v>
      </c>
      <c r="C344" s="225" t="s">
        <v>3513</v>
      </c>
      <c r="D344" s="336" t="s">
        <v>3514</v>
      </c>
      <c r="E344" s="231">
        <v>627200</v>
      </c>
      <c r="F344" s="231"/>
      <c r="G344" s="231">
        <v>0</v>
      </c>
      <c r="H344" s="231">
        <v>0</v>
      </c>
      <c r="I344" s="227"/>
      <c r="J344" s="231">
        <v>0</v>
      </c>
      <c r="K344" s="227"/>
      <c r="L344" s="231">
        <v>0</v>
      </c>
      <c r="M344" s="227"/>
      <c r="N344" s="231">
        <f t="shared" si="78"/>
        <v>0</v>
      </c>
      <c r="O344" s="227"/>
      <c r="P344" s="231">
        <f t="shared" si="79"/>
        <v>0</v>
      </c>
      <c r="Q344" s="227"/>
      <c r="R344" s="231">
        <f t="shared" si="80"/>
        <v>0</v>
      </c>
      <c r="S344" s="231">
        <f t="shared" si="81"/>
        <v>0</v>
      </c>
      <c r="T344" s="231">
        <f t="shared" si="82"/>
        <v>627200</v>
      </c>
      <c r="U344" s="86"/>
      <c r="V344" s="555">
        <f t="shared" si="83"/>
        <v>0</v>
      </c>
      <c r="W344" s="555">
        <f t="shared" si="84"/>
        <v>0</v>
      </c>
    </row>
    <row r="345" spans="1:24" s="472" customFormat="1" ht="84" x14ac:dyDescent="0.2">
      <c r="A345" s="464"/>
      <c r="B345" s="465">
        <v>242430</v>
      </c>
      <c r="C345" s="464" t="s">
        <v>3515</v>
      </c>
      <c r="D345" s="466" t="s">
        <v>3516</v>
      </c>
      <c r="E345" s="467">
        <v>564940</v>
      </c>
      <c r="F345" s="467"/>
      <c r="G345" s="467">
        <v>0</v>
      </c>
      <c r="H345" s="467">
        <v>0</v>
      </c>
      <c r="I345" s="469"/>
      <c r="J345" s="467">
        <v>0</v>
      </c>
      <c r="K345" s="469"/>
      <c r="L345" s="467">
        <v>0</v>
      </c>
      <c r="M345" s="469"/>
      <c r="N345" s="467">
        <f t="shared" si="78"/>
        <v>0</v>
      </c>
      <c r="O345" s="469"/>
      <c r="P345" s="467">
        <f t="shared" si="79"/>
        <v>0</v>
      </c>
      <c r="Q345" s="469"/>
      <c r="R345" s="467">
        <f t="shared" si="80"/>
        <v>0</v>
      </c>
      <c r="S345" s="467">
        <f t="shared" si="81"/>
        <v>0</v>
      </c>
      <c r="T345" s="467">
        <f t="shared" si="82"/>
        <v>564940</v>
      </c>
      <c r="U345" s="483"/>
      <c r="V345" s="555">
        <f t="shared" si="83"/>
        <v>0</v>
      </c>
      <c r="W345" s="555">
        <f t="shared" si="84"/>
        <v>0</v>
      </c>
      <c r="X345" s="472" t="s">
        <v>3529</v>
      </c>
    </row>
    <row r="346" spans="1:24" s="447" customFormat="1" ht="23.25" x14ac:dyDescent="0.2">
      <c r="A346" s="220"/>
      <c r="B346" s="220"/>
      <c r="C346" s="220"/>
      <c r="D346" s="335"/>
      <c r="E346" s="230"/>
      <c r="F346" s="461"/>
      <c r="G346" s="231"/>
      <c r="H346" s="231"/>
      <c r="I346" s="227"/>
      <c r="J346" s="231"/>
      <c r="K346" s="227"/>
      <c r="L346" s="231"/>
      <c r="M346" s="227"/>
      <c r="N346" s="231"/>
      <c r="O346" s="227"/>
      <c r="P346" s="231"/>
      <c r="Q346" s="227"/>
      <c r="R346" s="231"/>
      <c r="S346" s="231"/>
      <c r="T346" s="231"/>
      <c r="U346" s="86"/>
      <c r="V346" s="555">
        <f t="shared" si="83"/>
        <v>0</v>
      </c>
      <c r="W346" s="555">
        <f t="shared" si="84"/>
        <v>0</v>
      </c>
    </row>
    <row r="347" spans="1:24" s="447" customFormat="1" ht="23.25" x14ac:dyDescent="0.2">
      <c r="A347" s="885" t="s">
        <v>1875</v>
      </c>
      <c r="B347" s="885"/>
      <c r="C347" s="885"/>
      <c r="D347" s="885"/>
      <c r="E347" s="239">
        <f>SUM(E192:E346)</f>
        <v>27037040</v>
      </c>
      <c r="F347" s="239"/>
      <c r="G347" s="239">
        <f>SUM(G192:G346)</f>
        <v>0</v>
      </c>
      <c r="H347" s="239">
        <f>SUM(H192:H346)</f>
        <v>0</v>
      </c>
      <c r="I347" s="239"/>
      <c r="J347" s="239">
        <f>SUM(J192:J346)</f>
        <v>0</v>
      </c>
      <c r="K347" s="239"/>
      <c r="L347" s="239">
        <f>SUM(L192:L346)</f>
        <v>0</v>
      </c>
      <c r="M347" s="239"/>
      <c r="N347" s="239">
        <f>SUM(N192:N346)</f>
        <v>0</v>
      </c>
      <c r="O347" s="239"/>
      <c r="P347" s="239">
        <f>SUM(P192:P346)</f>
        <v>0</v>
      </c>
      <c r="Q347" s="239"/>
      <c r="R347" s="239">
        <f>SUM(R192:R346)</f>
        <v>0</v>
      </c>
      <c r="S347" s="239">
        <f>SUM(S192:S346)</f>
        <v>0</v>
      </c>
      <c r="T347" s="239">
        <f>SUM(T192:T346)</f>
        <v>27037040</v>
      </c>
      <c r="U347" s="86"/>
      <c r="V347" s="555">
        <f t="shared" si="83"/>
        <v>0</v>
      </c>
      <c r="W347" s="555">
        <f t="shared" si="84"/>
        <v>0</v>
      </c>
    </row>
    <row r="348" spans="1:24" s="447" customFormat="1" ht="23.25" x14ac:dyDescent="0.2">
      <c r="A348" s="238" t="s">
        <v>60</v>
      </c>
      <c r="B348" s="238"/>
      <c r="C348" s="238"/>
      <c r="D348" s="346"/>
      <c r="E348" s="242"/>
      <c r="F348" s="479"/>
      <c r="G348" s="231"/>
      <c r="H348" s="231"/>
      <c r="I348" s="227"/>
      <c r="J348" s="231"/>
      <c r="K348" s="227"/>
      <c r="L348" s="231"/>
      <c r="M348" s="227"/>
      <c r="N348" s="231"/>
      <c r="O348" s="227"/>
      <c r="P348" s="231"/>
      <c r="Q348" s="227"/>
      <c r="R348" s="231"/>
      <c r="S348" s="231"/>
      <c r="T348" s="231"/>
      <c r="U348" s="86"/>
      <c r="V348" s="555">
        <f t="shared" si="83"/>
        <v>0</v>
      </c>
      <c r="W348" s="555">
        <f t="shared" si="84"/>
        <v>0</v>
      </c>
    </row>
    <row r="349" spans="1:24" s="447" customFormat="1" ht="23.25" x14ac:dyDescent="0.45">
      <c r="A349" s="338"/>
      <c r="B349" s="220"/>
      <c r="C349" s="220"/>
      <c r="D349" s="335"/>
      <c r="E349" s="221"/>
      <c r="F349" s="461"/>
      <c r="G349" s="231"/>
      <c r="H349" s="231"/>
      <c r="I349" s="227"/>
      <c r="J349" s="231"/>
      <c r="K349" s="227"/>
      <c r="L349" s="231"/>
      <c r="M349" s="227"/>
      <c r="N349" s="231"/>
      <c r="O349" s="227"/>
      <c r="P349" s="231"/>
      <c r="Q349" s="227"/>
      <c r="R349" s="231"/>
      <c r="S349" s="231"/>
      <c r="T349" s="231"/>
      <c r="U349" s="86"/>
      <c r="V349" s="555">
        <f t="shared" si="83"/>
        <v>0</v>
      </c>
      <c r="W349" s="555">
        <f t="shared" si="84"/>
        <v>0</v>
      </c>
    </row>
    <row r="350" spans="1:24" s="447" customFormat="1" ht="23.25" x14ac:dyDescent="0.2">
      <c r="A350" s="220"/>
      <c r="B350" s="220"/>
      <c r="C350" s="220"/>
      <c r="D350" s="335"/>
      <c r="E350" s="230"/>
      <c r="F350" s="461"/>
      <c r="G350" s="231"/>
      <c r="H350" s="231"/>
      <c r="I350" s="227"/>
      <c r="J350" s="231"/>
      <c r="K350" s="227"/>
      <c r="L350" s="231"/>
      <c r="M350" s="227"/>
      <c r="N350" s="231"/>
      <c r="O350" s="227"/>
      <c r="P350" s="231"/>
      <c r="Q350" s="227"/>
      <c r="R350" s="231"/>
      <c r="S350" s="231"/>
      <c r="T350" s="231"/>
      <c r="U350" s="86"/>
      <c r="V350" s="555">
        <f t="shared" si="83"/>
        <v>0</v>
      </c>
      <c r="W350" s="555">
        <f t="shared" si="84"/>
        <v>0</v>
      </c>
    </row>
    <row r="351" spans="1:24" s="447" customFormat="1" ht="23.25" x14ac:dyDescent="0.2">
      <c r="A351" s="885" t="s">
        <v>1965</v>
      </c>
      <c r="B351" s="885"/>
      <c r="C351" s="885"/>
      <c r="D351" s="885"/>
      <c r="E351" s="239">
        <f>SUM(E349:E350)</f>
        <v>0</v>
      </c>
      <c r="F351" s="239"/>
      <c r="G351" s="239">
        <f t="shared" ref="G351:T351" si="85">SUM(G349:G350)</f>
        <v>0</v>
      </c>
      <c r="H351" s="239">
        <f t="shared" si="85"/>
        <v>0</v>
      </c>
      <c r="I351" s="239"/>
      <c r="J351" s="239">
        <f t="shared" si="85"/>
        <v>0</v>
      </c>
      <c r="K351" s="239"/>
      <c r="L351" s="239">
        <f t="shared" si="85"/>
        <v>0</v>
      </c>
      <c r="M351" s="239"/>
      <c r="N351" s="239">
        <f t="shared" si="85"/>
        <v>0</v>
      </c>
      <c r="O351" s="239"/>
      <c r="P351" s="239">
        <f t="shared" si="85"/>
        <v>0</v>
      </c>
      <c r="Q351" s="239"/>
      <c r="R351" s="239">
        <f t="shared" si="85"/>
        <v>0</v>
      </c>
      <c r="S351" s="239">
        <f t="shared" si="85"/>
        <v>0</v>
      </c>
      <c r="T351" s="239">
        <f t="shared" si="85"/>
        <v>0</v>
      </c>
      <c r="U351" s="86"/>
      <c r="V351" s="555">
        <f t="shared" si="83"/>
        <v>0</v>
      </c>
      <c r="W351" s="555">
        <f t="shared" si="84"/>
        <v>0</v>
      </c>
    </row>
    <row r="352" spans="1:24" s="447" customFormat="1" ht="23.25" x14ac:dyDescent="0.2">
      <c r="A352" s="233" t="s">
        <v>65</v>
      </c>
      <c r="B352" s="233"/>
      <c r="C352" s="217"/>
      <c r="D352" s="333"/>
      <c r="E352" s="239"/>
      <c r="F352" s="459"/>
      <c r="G352" s="231"/>
      <c r="H352" s="231"/>
      <c r="I352" s="227"/>
      <c r="J352" s="231"/>
      <c r="K352" s="227"/>
      <c r="L352" s="231"/>
      <c r="M352" s="227"/>
      <c r="N352" s="231"/>
      <c r="O352" s="227"/>
      <c r="P352" s="231"/>
      <c r="Q352" s="227"/>
      <c r="R352" s="231"/>
      <c r="S352" s="231"/>
      <c r="T352" s="231"/>
      <c r="U352" s="86"/>
      <c r="V352" s="555">
        <f t="shared" si="83"/>
        <v>0</v>
      </c>
      <c r="W352" s="555">
        <f t="shared" si="84"/>
        <v>0</v>
      </c>
    </row>
    <row r="353" spans="1:23" s="463" customFormat="1" ht="84" x14ac:dyDescent="0.2">
      <c r="A353" s="220"/>
      <c r="B353" s="220" t="s">
        <v>3264</v>
      </c>
      <c r="C353" s="220" t="s">
        <v>3265</v>
      </c>
      <c r="D353" s="335" t="s">
        <v>3266</v>
      </c>
      <c r="E353" s="230">
        <v>40500</v>
      </c>
      <c r="F353" s="484">
        <v>0.06</v>
      </c>
      <c r="G353" s="231">
        <v>0</v>
      </c>
      <c r="H353" s="231">
        <f>+E353*F353</f>
        <v>2430</v>
      </c>
      <c r="I353" s="227"/>
      <c r="J353" s="231">
        <v>0</v>
      </c>
      <c r="K353" s="227"/>
      <c r="L353" s="231">
        <v>0</v>
      </c>
      <c r="M353" s="462">
        <v>2.5000000000000001E-2</v>
      </c>
      <c r="N353" s="231">
        <f t="shared" ref="N353:N372" si="86">+E353*M353</f>
        <v>1012.5</v>
      </c>
      <c r="O353" s="227">
        <v>0.02</v>
      </c>
      <c r="P353" s="231">
        <f t="shared" ref="P353:P372" si="87">+E353*O353</f>
        <v>810</v>
      </c>
      <c r="Q353" s="462">
        <v>1.4999999999999999E-2</v>
      </c>
      <c r="R353" s="231">
        <f t="shared" ref="R353:R372" si="88">+E353*Q353</f>
        <v>607.5</v>
      </c>
      <c r="S353" s="231">
        <f t="shared" ref="S353:S372" si="89">+G353+H353</f>
        <v>2430</v>
      </c>
      <c r="T353" s="231">
        <f t="shared" ref="T353:T372" si="90">+E353-S353</f>
        <v>38070</v>
      </c>
      <c r="U353" s="418"/>
      <c r="V353" s="555">
        <f t="shared" si="83"/>
        <v>2430</v>
      </c>
      <c r="W353" s="555">
        <f t="shared" si="84"/>
        <v>0</v>
      </c>
    </row>
    <row r="354" spans="1:23" s="463" customFormat="1" ht="84" x14ac:dyDescent="0.2">
      <c r="A354" s="220"/>
      <c r="B354" s="220" t="s">
        <v>3264</v>
      </c>
      <c r="C354" s="220" t="s">
        <v>3267</v>
      </c>
      <c r="D354" s="335" t="s">
        <v>3268</v>
      </c>
      <c r="E354" s="230">
        <v>886000</v>
      </c>
      <c r="F354" s="484">
        <v>0.06</v>
      </c>
      <c r="G354" s="231">
        <v>0</v>
      </c>
      <c r="H354" s="231">
        <f>+E354*F354</f>
        <v>53160</v>
      </c>
      <c r="I354" s="227"/>
      <c r="J354" s="231">
        <v>0</v>
      </c>
      <c r="K354" s="227"/>
      <c r="L354" s="231">
        <v>0</v>
      </c>
      <c r="M354" s="462">
        <v>2.5000000000000001E-2</v>
      </c>
      <c r="N354" s="231">
        <f t="shared" si="86"/>
        <v>22150</v>
      </c>
      <c r="O354" s="227">
        <v>0.02</v>
      </c>
      <c r="P354" s="231">
        <f t="shared" si="87"/>
        <v>17720</v>
      </c>
      <c r="Q354" s="462">
        <v>1.4999999999999999E-2</v>
      </c>
      <c r="R354" s="231">
        <f t="shared" si="88"/>
        <v>13290</v>
      </c>
      <c r="S354" s="231">
        <f t="shared" si="89"/>
        <v>53160</v>
      </c>
      <c r="T354" s="231">
        <f t="shared" si="90"/>
        <v>832840</v>
      </c>
      <c r="U354" s="418"/>
      <c r="V354" s="555">
        <f t="shared" si="83"/>
        <v>53160</v>
      </c>
      <c r="W354" s="555">
        <f t="shared" si="84"/>
        <v>0</v>
      </c>
    </row>
    <row r="355" spans="1:23" s="447" customFormat="1" ht="23.25" x14ac:dyDescent="0.2">
      <c r="A355" s="220"/>
      <c r="B355" s="220"/>
      <c r="C355" s="220"/>
      <c r="D355" s="335"/>
      <c r="E355" s="221"/>
      <c r="F355" s="461"/>
      <c r="G355" s="231"/>
      <c r="H355" s="231"/>
      <c r="I355" s="227"/>
      <c r="J355" s="231"/>
      <c r="K355" s="227"/>
      <c r="L355" s="231"/>
      <c r="M355" s="227"/>
      <c r="N355" s="231"/>
      <c r="O355" s="227"/>
      <c r="P355" s="231"/>
      <c r="Q355" s="227"/>
      <c r="R355" s="231"/>
      <c r="S355" s="231"/>
      <c r="T355" s="231"/>
      <c r="U355" s="86"/>
      <c r="V355" s="555">
        <f t="shared" si="83"/>
        <v>0</v>
      </c>
      <c r="W355" s="555">
        <f t="shared" si="84"/>
        <v>0</v>
      </c>
    </row>
    <row r="356" spans="1:23" s="447" customFormat="1" ht="23.25" x14ac:dyDescent="0.2">
      <c r="A356" s="885" t="s">
        <v>1955</v>
      </c>
      <c r="B356" s="885"/>
      <c r="C356" s="885"/>
      <c r="D356" s="885"/>
      <c r="E356" s="239">
        <f>SUM(E353:E355)</f>
        <v>926500</v>
      </c>
      <c r="F356" s="239"/>
      <c r="G356" s="239">
        <f>SUM(G353:G355)</f>
        <v>0</v>
      </c>
      <c r="H356" s="239">
        <f>SUM(H353:H355)</f>
        <v>55590</v>
      </c>
      <c r="I356" s="239"/>
      <c r="J356" s="239">
        <f>SUM(J353:J355)</f>
        <v>0</v>
      </c>
      <c r="K356" s="239"/>
      <c r="L356" s="239">
        <f>SUM(L353:L355)</f>
        <v>0</v>
      </c>
      <c r="M356" s="239"/>
      <c r="N356" s="239">
        <f>SUM(N353:N355)</f>
        <v>23162.5</v>
      </c>
      <c r="O356" s="239"/>
      <c r="P356" s="239">
        <f>SUM(P353:P355)</f>
        <v>18530</v>
      </c>
      <c r="Q356" s="239"/>
      <c r="R356" s="239">
        <f>SUM(R353:R355)</f>
        <v>13897.5</v>
      </c>
      <c r="S356" s="239">
        <f>SUM(S353:S355)</f>
        <v>55590</v>
      </c>
      <c r="T356" s="239">
        <f>SUM(T353:T355)</f>
        <v>870910</v>
      </c>
      <c r="U356" s="86"/>
      <c r="V356" s="555">
        <f t="shared" si="83"/>
        <v>55590</v>
      </c>
      <c r="W356" s="555">
        <f t="shared" si="84"/>
        <v>0</v>
      </c>
    </row>
    <row r="357" spans="1:23" s="447" customFormat="1" ht="23.25" x14ac:dyDescent="0.2">
      <c r="A357" s="244" t="s">
        <v>86</v>
      </c>
      <c r="B357" s="220"/>
      <c r="C357" s="220"/>
      <c r="D357" s="335"/>
      <c r="E357" s="239"/>
      <c r="F357" s="459"/>
      <c r="G357" s="231"/>
      <c r="H357" s="231"/>
      <c r="I357" s="227"/>
      <c r="J357" s="231"/>
      <c r="K357" s="227"/>
      <c r="L357" s="231"/>
      <c r="M357" s="227"/>
      <c r="N357" s="231"/>
      <c r="O357" s="227"/>
      <c r="P357" s="231"/>
      <c r="Q357" s="227"/>
      <c r="R357" s="231"/>
      <c r="S357" s="231"/>
      <c r="T357" s="231"/>
      <c r="U357" s="86"/>
      <c r="V357" s="555">
        <f t="shared" si="83"/>
        <v>0</v>
      </c>
      <c r="W357" s="555">
        <f t="shared" si="84"/>
        <v>0</v>
      </c>
    </row>
    <row r="358" spans="1:23" s="447" customFormat="1" ht="63" x14ac:dyDescent="0.2">
      <c r="A358" s="220"/>
      <c r="B358" s="220" t="s">
        <v>3071</v>
      </c>
      <c r="C358" s="220" t="s">
        <v>3072</v>
      </c>
      <c r="D358" s="335" t="s">
        <v>3073</v>
      </c>
      <c r="E358" s="221">
        <v>108000</v>
      </c>
      <c r="F358" s="461">
        <v>0.06</v>
      </c>
      <c r="G358" s="231">
        <v>0</v>
      </c>
      <c r="H358" s="231">
        <f>+E358*F358</f>
        <v>6480</v>
      </c>
      <c r="I358" s="227">
        <v>0.04</v>
      </c>
      <c r="J358" s="231">
        <f>+E358*I358</f>
        <v>4320</v>
      </c>
      <c r="K358" s="227">
        <v>0.02</v>
      </c>
      <c r="L358" s="231">
        <f>+E358*K358</f>
        <v>2160</v>
      </c>
      <c r="M358" s="227"/>
      <c r="N358" s="231">
        <f t="shared" si="86"/>
        <v>0</v>
      </c>
      <c r="O358" s="227"/>
      <c r="P358" s="231">
        <f t="shared" si="87"/>
        <v>0</v>
      </c>
      <c r="Q358" s="227"/>
      <c r="R358" s="231">
        <f t="shared" si="88"/>
        <v>0</v>
      </c>
      <c r="S358" s="231">
        <f t="shared" si="89"/>
        <v>6480</v>
      </c>
      <c r="T358" s="231">
        <f t="shared" si="90"/>
        <v>101520</v>
      </c>
      <c r="U358" s="86"/>
      <c r="V358" s="555">
        <f t="shared" si="83"/>
        <v>6480</v>
      </c>
      <c r="W358" s="555">
        <f t="shared" si="84"/>
        <v>0</v>
      </c>
    </row>
    <row r="359" spans="1:23" s="447" customFormat="1" ht="63" x14ac:dyDescent="0.2">
      <c r="A359" s="220"/>
      <c r="B359" s="220" t="s">
        <v>2968</v>
      </c>
      <c r="C359" s="220" t="s">
        <v>3074</v>
      </c>
      <c r="D359" s="335" t="s">
        <v>3075</v>
      </c>
      <c r="E359" s="221">
        <v>93000</v>
      </c>
      <c r="F359" s="461">
        <v>0.06</v>
      </c>
      <c r="G359" s="231">
        <v>0</v>
      </c>
      <c r="H359" s="231">
        <f>+E359*F359</f>
        <v>5580</v>
      </c>
      <c r="I359" s="227">
        <v>0.04</v>
      </c>
      <c r="J359" s="231">
        <f>+E359*I359</f>
        <v>3720</v>
      </c>
      <c r="K359" s="227">
        <v>0.02</v>
      </c>
      <c r="L359" s="231">
        <f>+E359*K359</f>
        <v>1860</v>
      </c>
      <c r="M359" s="227"/>
      <c r="N359" s="231">
        <f t="shared" si="86"/>
        <v>0</v>
      </c>
      <c r="O359" s="227"/>
      <c r="P359" s="231">
        <f t="shared" si="87"/>
        <v>0</v>
      </c>
      <c r="Q359" s="227"/>
      <c r="R359" s="231">
        <f t="shared" si="88"/>
        <v>0</v>
      </c>
      <c r="S359" s="231">
        <f t="shared" si="89"/>
        <v>5580</v>
      </c>
      <c r="T359" s="231">
        <f t="shared" si="90"/>
        <v>87420</v>
      </c>
      <c r="U359" s="86"/>
      <c r="V359" s="555">
        <f t="shared" si="83"/>
        <v>5580</v>
      </c>
      <c r="W359" s="555">
        <f t="shared" si="84"/>
        <v>0</v>
      </c>
    </row>
    <row r="360" spans="1:23" s="447" customFormat="1" ht="23.25" x14ac:dyDescent="0.2">
      <c r="A360" s="240"/>
      <c r="B360" s="220"/>
      <c r="C360" s="220"/>
      <c r="D360" s="335"/>
      <c r="E360" s="230"/>
      <c r="F360" s="461"/>
      <c r="G360" s="231"/>
      <c r="H360" s="231"/>
      <c r="I360" s="227"/>
      <c r="J360" s="231"/>
      <c r="K360" s="227"/>
      <c r="L360" s="231"/>
      <c r="M360" s="227"/>
      <c r="N360" s="231"/>
      <c r="O360" s="227"/>
      <c r="P360" s="231"/>
      <c r="Q360" s="227"/>
      <c r="R360" s="231"/>
      <c r="S360" s="231"/>
      <c r="T360" s="231"/>
      <c r="U360" s="86"/>
      <c r="V360" s="555">
        <f t="shared" si="83"/>
        <v>0</v>
      </c>
      <c r="W360" s="555">
        <f t="shared" si="84"/>
        <v>0</v>
      </c>
    </row>
    <row r="361" spans="1:23" s="447" customFormat="1" ht="23.25" x14ac:dyDescent="0.2">
      <c r="A361" s="886" t="s">
        <v>2815</v>
      </c>
      <c r="B361" s="887"/>
      <c r="C361" s="887"/>
      <c r="D361" s="888"/>
      <c r="E361" s="239">
        <f>SUM(E358:E360)</f>
        <v>201000</v>
      </c>
      <c r="F361" s="239"/>
      <c r="G361" s="239">
        <f t="shared" ref="G361:T361" si="91">SUM(G358:G360)</f>
        <v>0</v>
      </c>
      <c r="H361" s="239">
        <f t="shared" si="91"/>
        <v>12060</v>
      </c>
      <c r="I361" s="239"/>
      <c r="J361" s="239">
        <f t="shared" si="91"/>
        <v>8040</v>
      </c>
      <c r="K361" s="239"/>
      <c r="L361" s="239">
        <f t="shared" si="91"/>
        <v>4020</v>
      </c>
      <c r="M361" s="239"/>
      <c r="N361" s="239">
        <f t="shared" si="91"/>
        <v>0</v>
      </c>
      <c r="O361" s="239"/>
      <c r="P361" s="239">
        <f t="shared" si="91"/>
        <v>0</v>
      </c>
      <c r="Q361" s="239"/>
      <c r="R361" s="239">
        <f t="shared" si="91"/>
        <v>0</v>
      </c>
      <c r="S361" s="239">
        <f t="shared" si="91"/>
        <v>12060</v>
      </c>
      <c r="T361" s="239">
        <f t="shared" si="91"/>
        <v>188940</v>
      </c>
      <c r="U361" s="86"/>
      <c r="V361" s="555">
        <f t="shared" si="83"/>
        <v>12060</v>
      </c>
      <c r="W361" s="555">
        <f t="shared" si="84"/>
        <v>0</v>
      </c>
    </row>
    <row r="362" spans="1:23" s="447" customFormat="1" ht="23.25" x14ac:dyDescent="0.2">
      <c r="A362" s="217" t="s">
        <v>3137</v>
      </c>
      <c r="B362" s="217"/>
      <c r="C362" s="217"/>
      <c r="D362" s="333"/>
      <c r="E362" s="245"/>
      <c r="F362" s="459"/>
      <c r="G362" s="231"/>
      <c r="H362" s="231"/>
      <c r="I362" s="227"/>
      <c r="J362" s="231"/>
      <c r="K362" s="227"/>
      <c r="L362" s="231"/>
      <c r="M362" s="227"/>
      <c r="N362" s="231"/>
      <c r="O362" s="227"/>
      <c r="P362" s="231"/>
      <c r="Q362" s="227"/>
      <c r="R362" s="231"/>
      <c r="S362" s="231"/>
      <c r="T362" s="231"/>
      <c r="U362" s="86"/>
      <c r="V362" s="555">
        <f t="shared" si="83"/>
        <v>0</v>
      </c>
      <c r="W362" s="555">
        <f t="shared" si="84"/>
        <v>0</v>
      </c>
    </row>
    <row r="363" spans="1:23" s="488" customFormat="1" ht="23.25" x14ac:dyDescent="0.2">
      <c r="A363" s="439" t="s">
        <v>3238</v>
      </c>
      <c r="B363" s="439"/>
      <c r="C363" s="435"/>
      <c r="D363" s="436"/>
      <c r="E363" s="438"/>
      <c r="F363" s="485"/>
      <c r="G363" s="438"/>
      <c r="H363" s="438"/>
      <c r="I363" s="486"/>
      <c r="J363" s="438"/>
      <c r="K363" s="486"/>
      <c r="L363" s="438"/>
      <c r="M363" s="486"/>
      <c r="N363" s="438"/>
      <c r="O363" s="486"/>
      <c r="P363" s="438"/>
      <c r="Q363" s="486"/>
      <c r="R363" s="438"/>
      <c r="S363" s="438"/>
      <c r="T363" s="438"/>
      <c r="U363" s="487"/>
      <c r="V363" s="647">
        <f t="shared" si="83"/>
        <v>0</v>
      </c>
      <c r="W363" s="647">
        <f t="shared" si="84"/>
        <v>0</v>
      </c>
    </row>
    <row r="364" spans="1:23" s="488" customFormat="1" ht="84" x14ac:dyDescent="0.2">
      <c r="A364" s="435"/>
      <c r="B364" s="435" t="s">
        <v>2939</v>
      </c>
      <c r="C364" s="435" t="s">
        <v>2940</v>
      </c>
      <c r="D364" s="436" t="s">
        <v>2941</v>
      </c>
      <c r="E364" s="437">
        <v>190000</v>
      </c>
      <c r="F364" s="485">
        <v>0.06</v>
      </c>
      <c r="G364" s="438">
        <v>0</v>
      </c>
      <c r="H364" s="438">
        <f>+E364*F364</f>
        <v>11400</v>
      </c>
      <c r="I364" s="486">
        <v>0.04</v>
      </c>
      <c r="J364" s="438">
        <f>+E364*I364</f>
        <v>7600</v>
      </c>
      <c r="K364" s="486">
        <v>0.02</v>
      </c>
      <c r="L364" s="438">
        <f>+E364*K364</f>
        <v>3800</v>
      </c>
      <c r="M364" s="486"/>
      <c r="N364" s="438">
        <f t="shared" si="86"/>
        <v>0</v>
      </c>
      <c r="O364" s="486"/>
      <c r="P364" s="438">
        <f t="shared" si="87"/>
        <v>0</v>
      </c>
      <c r="Q364" s="486"/>
      <c r="R364" s="438">
        <f t="shared" si="88"/>
        <v>0</v>
      </c>
      <c r="S364" s="438">
        <f t="shared" si="89"/>
        <v>11400</v>
      </c>
      <c r="T364" s="438">
        <f t="shared" si="90"/>
        <v>178600</v>
      </c>
      <c r="U364" s="487"/>
      <c r="V364" s="647">
        <f t="shared" si="83"/>
        <v>11400</v>
      </c>
      <c r="W364" s="647">
        <f t="shared" si="84"/>
        <v>0</v>
      </c>
    </row>
    <row r="365" spans="1:23" s="488" customFormat="1" ht="84" x14ac:dyDescent="0.2">
      <c r="A365" s="435"/>
      <c r="B365" s="435" t="s">
        <v>2889</v>
      </c>
      <c r="C365" s="435" t="s">
        <v>2942</v>
      </c>
      <c r="D365" s="436" t="s">
        <v>2943</v>
      </c>
      <c r="E365" s="437">
        <v>155720</v>
      </c>
      <c r="F365" s="485">
        <v>0.16</v>
      </c>
      <c r="G365" s="438">
        <f>+E365*F365</f>
        <v>24915.200000000001</v>
      </c>
      <c r="H365" s="438">
        <v>0</v>
      </c>
      <c r="I365" s="486">
        <v>0.13</v>
      </c>
      <c r="J365" s="438">
        <f>+E365*I365</f>
        <v>20243.600000000002</v>
      </c>
      <c r="K365" s="486">
        <v>0.03</v>
      </c>
      <c r="L365" s="438">
        <f>+E365*K365</f>
        <v>4671.5999999999995</v>
      </c>
      <c r="M365" s="486"/>
      <c r="N365" s="438">
        <f t="shared" si="86"/>
        <v>0</v>
      </c>
      <c r="O365" s="486"/>
      <c r="P365" s="438">
        <f t="shared" si="87"/>
        <v>0</v>
      </c>
      <c r="Q365" s="486"/>
      <c r="R365" s="438">
        <f t="shared" si="88"/>
        <v>0</v>
      </c>
      <c r="S365" s="438">
        <f t="shared" si="89"/>
        <v>24915.200000000001</v>
      </c>
      <c r="T365" s="438">
        <f t="shared" si="90"/>
        <v>130804.8</v>
      </c>
      <c r="U365" s="487"/>
      <c r="V365" s="647">
        <f t="shared" si="83"/>
        <v>24915.200000000001</v>
      </c>
      <c r="W365" s="647">
        <f t="shared" si="84"/>
        <v>0</v>
      </c>
    </row>
    <row r="366" spans="1:23" s="488" customFormat="1" ht="23.25" x14ac:dyDescent="0.2">
      <c r="A366" s="435"/>
      <c r="B366" s="431" t="s">
        <v>3235</v>
      </c>
      <c r="C366" s="435"/>
      <c r="D366" s="436"/>
      <c r="E366" s="437"/>
      <c r="F366" s="485"/>
      <c r="G366" s="438"/>
      <c r="H366" s="438"/>
      <c r="I366" s="486"/>
      <c r="J366" s="438"/>
      <c r="K366" s="486"/>
      <c r="L366" s="438"/>
      <c r="M366" s="486"/>
      <c r="N366" s="438"/>
      <c r="O366" s="486"/>
      <c r="P366" s="438"/>
      <c r="Q366" s="486"/>
      <c r="R366" s="438"/>
      <c r="S366" s="438"/>
      <c r="T366" s="438"/>
      <c r="U366" s="487"/>
      <c r="V366" s="647">
        <f t="shared" si="83"/>
        <v>0</v>
      </c>
      <c r="W366" s="647">
        <f t="shared" si="84"/>
        <v>0</v>
      </c>
    </row>
    <row r="367" spans="1:23" s="488" customFormat="1" ht="23.25" x14ac:dyDescent="0.2">
      <c r="A367" s="439" t="s">
        <v>3239</v>
      </c>
      <c r="B367" s="440"/>
      <c r="C367" s="441"/>
      <c r="D367" s="442"/>
      <c r="E367" s="443"/>
      <c r="F367" s="489"/>
      <c r="G367" s="438"/>
      <c r="H367" s="438"/>
      <c r="I367" s="486"/>
      <c r="J367" s="438"/>
      <c r="K367" s="486"/>
      <c r="L367" s="438"/>
      <c r="M367" s="486"/>
      <c r="N367" s="438"/>
      <c r="O367" s="486"/>
      <c r="P367" s="438"/>
      <c r="Q367" s="486"/>
      <c r="R367" s="438"/>
      <c r="S367" s="438"/>
      <c r="T367" s="438"/>
      <c r="U367" s="487"/>
      <c r="V367" s="647">
        <f t="shared" si="83"/>
        <v>0</v>
      </c>
      <c r="W367" s="647">
        <f t="shared" si="84"/>
        <v>0</v>
      </c>
    </row>
    <row r="368" spans="1:23" s="488" customFormat="1" ht="63" x14ac:dyDescent="0.2">
      <c r="A368" s="435"/>
      <c r="B368" s="435" t="s">
        <v>2983</v>
      </c>
      <c r="C368" s="435" t="s">
        <v>2984</v>
      </c>
      <c r="D368" s="436" t="s">
        <v>2985</v>
      </c>
      <c r="E368" s="437">
        <v>19500</v>
      </c>
      <c r="F368" s="485">
        <v>0.16</v>
      </c>
      <c r="G368" s="438">
        <f>+E368*F368</f>
        <v>3120</v>
      </c>
      <c r="H368" s="438">
        <v>0</v>
      </c>
      <c r="I368" s="486">
        <v>0.13</v>
      </c>
      <c r="J368" s="438">
        <f>+E368*I368</f>
        <v>2535</v>
      </c>
      <c r="K368" s="486">
        <v>0.03</v>
      </c>
      <c r="L368" s="438">
        <f>+E368*K368</f>
        <v>585</v>
      </c>
      <c r="M368" s="486"/>
      <c r="N368" s="438">
        <f t="shared" si="86"/>
        <v>0</v>
      </c>
      <c r="O368" s="486"/>
      <c r="P368" s="438">
        <f t="shared" si="87"/>
        <v>0</v>
      </c>
      <c r="Q368" s="486"/>
      <c r="R368" s="438">
        <f t="shared" si="88"/>
        <v>0</v>
      </c>
      <c r="S368" s="438">
        <f t="shared" si="89"/>
        <v>3120</v>
      </c>
      <c r="T368" s="438">
        <f t="shared" si="90"/>
        <v>16380</v>
      </c>
      <c r="U368" s="487"/>
      <c r="V368" s="647">
        <f t="shared" si="83"/>
        <v>3120</v>
      </c>
      <c r="W368" s="647">
        <f t="shared" si="84"/>
        <v>0</v>
      </c>
    </row>
    <row r="369" spans="1:24" s="488" customFormat="1" ht="23.25" x14ac:dyDescent="0.2">
      <c r="A369" s="435"/>
      <c r="B369" s="431" t="s">
        <v>3237</v>
      </c>
      <c r="C369" s="435"/>
      <c r="D369" s="436"/>
      <c r="E369" s="437"/>
      <c r="F369" s="485"/>
      <c r="G369" s="438"/>
      <c r="H369" s="438"/>
      <c r="I369" s="486"/>
      <c r="J369" s="438"/>
      <c r="K369" s="486"/>
      <c r="L369" s="438"/>
      <c r="M369" s="486"/>
      <c r="N369" s="438"/>
      <c r="O369" s="486"/>
      <c r="P369" s="438"/>
      <c r="Q369" s="486"/>
      <c r="R369" s="438"/>
      <c r="S369" s="438"/>
      <c r="T369" s="438"/>
      <c r="U369" s="487"/>
      <c r="V369" s="647">
        <f t="shared" si="83"/>
        <v>0</v>
      </c>
      <c r="W369" s="647">
        <f t="shared" si="84"/>
        <v>0</v>
      </c>
    </row>
    <row r="370" spans="1:24" s="447" customFormat="1" ht="84" x14ac:dyDescent="0.2">
      <c r="A370" s="220"/>
      <c r="B370" s="220" t="s">
        <v>3101</v>
      </c>
      <c r="C370" s="220" t="s">
        <v>3138</v>
      </c>
      <c r="D370" s="335" t="s">
        <v>3139</v>
      </c>
      <c r="E370" s="221">
        <v>70200</v>
      </c>
      <c r="F370" s="461">
        <v>0.06</v>
      </c>
      <c r="G370" s="231">
        <v>0</v>
      </c>
      <c r="H370" s="231">
        <f>+E370*F370</f>
        <v>4212</v>
      </c>
      <c r="I370" s="227">
        <v>0.04</v>
      </c>
      <c r="J370" s="231">
        <f>+E370*I370</f>
        <v>2808</v>
      </c>
      <c r="K370" s="227">
        <v>0.02</v>
      </c>
      <c r="L370" s="231">
        <f>+E370*K370</f>
        <v>1404</v>
      </c>
      <c r="M370" s="227"/>
      <c r="N370" s="231">
        <f t="shared" si="86"/>
        <v>0</v>
      </c>
      <c r="O370" s="227"/>
      <c r="P370" s="231">
        <f t="shared" si="87"/>
        <v>0</v>
      </c>
      <c r="Q370" s="227"/>
      <c r="R370" s="231">
        <f t="shared" si="88"/>
        <v>0</v>
      </c>
      <c r="S370" s="231">
        <f t="shared" si="89"/>
        <v>4212</v>
      </c>
      <c r="T370" s="231">
        <f t="shared" si="90"/>
        <v>65988</v>
      </c>
      <c r="U370" s="86"/>
      <c r="V370" s="555">
        <f t="shared" si="83"/>
        <v>4212</v>
      </c>
      <c r="W370" s="555">
        <f t="shared" si="84"/>
        <v>0</v>
      </c>
    </row>
    <row r="371" spans="1:24" s="447" customFormat="1" ht="84" x14ac:dyDescent="0.2">
      <c r="A371" s="220"/>
      <c r="B371" s="220" t="s">
        <v>3140</v>
      </c>
      <c r="C371" s="220" t="s">
        <v>3141</v>
      </c>
      <c r="D371" s="335" t="s">
        <v>3142</v>
      </c>
      <c r="E371" s="221">
        <v>159900</v>
      </c>
      <c r="F371" s="461">
        <v>0.06</v>
      </c>
      <c r="G371" s="231">
        <v>0</v>
      </c>
      <c r="H371" s="231">
        <f>+E371*F371</f>
        <v>9594</v>
      </c>
      <c r="I371" s="227">
        <v>0.04</v>
      </c>
      <c r="J371" s="231">
        <f>+E371*I371</f>
        <v>6396</v>
      </c>
      <c r="K371" s="227">
        <v>0.02</v>
      </c>
      <c r="L371" s="231">
        <f>+E371*K371</f>
        <v>3198</v>
      </c>
      <c r="M371" s="227"/>
      <c r="N371" s="231">
        <f t="shared" si="86"/>
        <v>0</v>
      </c>
      <c r="O371" s="227"/>
      <c r="P371" s="231">
        <f t="shared" si="87"/>
        <v>0</v>
      </c>
      <c r="Q371" s="227"/>
      <c r="R371" s="231">
        <f t="shared" si="88"/>
        <v>0</v>
      </c>
      <c r="S371" s="231">
        <f t="shared" si="89"/>
        <v>9594</v>
      </c>
      <c r="T371" s="231">
        <f t="shared" si="90"/>
        <v>150306</v>
      </c>
      <c r="U371" s="86"/>
      <c r="V371" s="555">
        <f t="shared" si="83"/>
        <v>9594</v>
      </c>
      <c r="W371" s="555">
        <f t="shared" si="84"/>
        <v>0</v>
      </c>
    </row>
    <row r="372" spans="1:24" s="447" customFormat="1" ht="105" x14ac:dyDescent="0.2">
      <c r="A372" s="220"/>
      <c r="B372" s="220" t="s">
        <v>3150</v>
      </c>
      <c r="C372" s="220" t="s">
        <v>3192</v>
      </c>
      <c r="D372" s="335" t="s">
        <v>3193</v>
      </c>
      <c r="E372" s="221">
        <v>222300</v>
      </c>
      <c r="F372" s="461">
        <v>0.06</v>
      </c>
      <c r="G372" s="231">
        <v>0</v>
      </c>
      <c r="H372" s="231">
        <f>+E372*F372</f>
        <v>13338</v>
      </c>
      <c r="I372" s="227">
        <v>0.04</v>
      </c>
      <c r="J372" s="231">
        <f>+E372*I372</f>
        <v>8892</v>
      </c>
      <c r="K372" s="227">
        <v>0.02</v>
      </c>
      <c r="L372" s="231">
        <f>+E372*K372</f>
        <v>4446</v>
      </c>
      <c r="M372" s="227"/>
      <c r="N372" s="231">
        <f t="shared" si="86"/>
        <v>0</v>
      </c>
      <c r="O372" s="227"/>
      <c r="P372" s="231">
        <f t="shared" si="87"/>
        <v>0</v>
      </c>
      <c r="Q372" s="227"/>
      <c r="R372" s="231">
        <f t="shared" si="88"/>
        <v>0</v>
      </c>
      <c r="S372" s="231">
        <f t="shared" si="89"/>
        <v>13338</v>
      </c>
      <c r="T372" s="231">
        <f t="shared" si="90"/>
        <v>208962</v>
      </c>
      <c r="U372" s="86"/>
      <c r="V372" s="555">
        <f t="shared" si="83"/>
        <v>13338</v>
      </c>
      <c r="W372" s="555">
        <f t="shared" si="84"/>
        <v>0</v>
      </c>
    </row>
    <row r="373" spans="1:24" s="447" customFormat="1" ht="105" x14ac:dyDescent="0.2">
      <c r="A373" s="220"/>
      <c r="B373" s="220" t="s">
        <v>3285</v>
      </c>
      <c r="C373" s="220" t="s">
        <v>3315</v>
      </c>
      <c r="D373" s="335" t="s">
        <v>3316</v>
      </c>
      <c r="E373" s="230">
        <v>11700000</v>
      </c>
      <c r="F373" s="461">
        <v>0.06</v>
      </c>
      <c r="G373" s="231">
        <v>0</v>
      </c>
      <c r="H373" s="231">
        <f>+E373*F373</f>
        <v>702000</v>
      </c>
      <c r="I373" s="227"/>
      <c r="J373" s="231">
        <v>0</v>
      </c>
      <c r="K373" s="227"/>
      <c r="L373" s="231">
        <v>0</v>
      </c>
      <c r="M373" s="462">
        <v>2.5000000000000001E-2</v>
      </c>
      <c r="N373" s="231">
        <f>+E373*M373</f>
        <v>292500</v>
      </c>
      <c r="O373" s="227">
        <v>0.02</v>
      </c>
      <c r="P373" s="231">
        <f>+E373*O373</f>
        <v>234000</v>
      </c>
      <c r="Q373" s="462">
        <v>1.4999999999999999E-2</v>
      </c>
      <c r="R373" s="231">
        <f>+E373*Q373</f>
        <v>175500</v>
      </c>
      <c r="S373" s="231">
        <f>+G373+H373</f>
        <v>702000</v>
      </c>
      <c r="T373" s="231">
        <f>+E373-S373</f>
        <v>10998000</v>
      </c>
      <c r="U373" s="86"/>
      <c r="V373" s="555">
        <f t="shared" si="83"/>
        <v>702000</v>
      </c>
      <c r="W373" s="555">
        <f t="shared" si="84"/>
        <v>0</v>
      </c>
    </row>
    <row r="374" spans="1:24" s="447" customFormat="1" ht="84" x14ac:dyDescent="0.2">
      <c r="A374" s="220"/>
      <c r="B374" s="237">
        <v>242369</v>
      </c>
      <c r="C374" s="220" t="s">
        <v>3317</v>
      </c>
      <c r="D374" s="335" t="s">
        <v>3318</v>
      </c>
      <c r="E374" s="230">
        <v>0</v>
      </c>
      <c r="F374" s="461"/>
      <c r="G374" s="231">
        <f>+E374*16/100</f>
        <v>0</v>
      </c>
      <c r="H374" s="231">
        <f>-H373</f>
        <v>-702000</v>
      </c>
      <c r="I374" s="227"/>
      <c r="J374" s="231">
        <v>0</v>
      </c>
      <c r="K374" s="227"/>
      <c r="L374" s="231">
        <v>0</v>
      </c>
      <c r="M374" s="227"/>
      <c r="N374" s="231">
        <f>-N373</f>
        <v>-292500</v>
      </c>
      <c r="O374" s="231"/>
      <c r="P374" s="231">
        <f>-P373</f>
        <v>-234000</v>
      </c>
      <c r="Q374" s="231"/>
      <c r="R374" s="231">
        <f>-R373</f>
        <v>-175500</v>
      </c>
      <c r="S374" s="231">
        <f>+G374+H374</f>
        <v>-702000</v>
      </c>
      <c r="T374" s="231">
        <f>+E374-S374</f>
        <v>702000</v>
      </c>
      <c r="U374" s="86"/>
      <c r="V374" s="555">
        <f t="shared" si="83"/>
        <v>-702000</v>
      </c>
      <c r="W374" s="555">
        <f t="shared" si="84"/>
        <v>0</v>
      </c>
    </row>
    <row r="375" spans="1:24" s="447" customFormat="1" ht="84" x14ac:dyDescent="0.2">
      <c r="A375" s="220"/>
      <c r="B375" s="220" t="s">
        <v>3339</v>
      </c>
      <c r="C375" s="220" t="s">
        <v>3404</v>
      </c>
      <c r="D375" s="335" t="s">
        <v>3405</v>
      </c>
      <c r="E375" s="230">
        <v>187960</v>
      </c>
      <c r="F375" s="461">
        <v>0.16</v>
      </c>
      <c r="G375" s="231">
        <f>+E375*F375</f>
        <v>30073.600000000002</v>
      </c>
      <c r="H375" s="231">
        <v>0</v>
      </c>
      <c r="I375" s="227"/>
      <c r="J375" s="231">
        <v>0</v>
      </c>
      <c r="K375" s="227"/>
      <c r="L375" s="231">
        <v>0</v>
      </c>
      <c r="M375" s="227">
        <v>0.08</v>
      </c>
      <c r="N375" s="231">
        <f>+E375*M375</f>
        <v>15036.800000000001</v>
      </c>
      <c r="O375" s="227">
        <v>0.05</v>
      </c>
      <c r="P375" s="231">
        <f>+E375*O375</f>
        <v>9398</v>
      </c>
      <c r="Q375" s="227">
        <v>0.03</v>
      </c>
      <c r="R375" s="231">
        <f>+E375*Q375</f>
        <v>5638.8</v>
      </c>
      <c r="S375" s="231">
        <f>+G375+H375</f>
        <v>30073.600000000002</v>
      </c>
      <c r="T375" s="231">
        <f>+E375-S375</f>
        <v>157886.39999999999</v>
      </c>
      <c r="U375" s="86"/>
      <c r="V375" s="555">
        <f t="shared" si="83"/>
        <v>30073.600000000002</v>
      </c>
      <c r="W375" s="555">
        <f t="shared" si="84"/>
        <v>0</v>
      </c>
    </row>
    <row r="376" spans="1:24" s="447" customFormat="1" ht="105" x14ac:dyDescent="0.2">
      <c r="A376" s="225"/>
      <c r="B376" s="225" t="s">
        <v>3517</v>
      </c>
      <c r="C376" s="225" t="s">
        <v>3518</v>
      </c>
      <c r="D376" s="336" t="s">
        <v>3519</v>
      </c>
      <c r="E376" s="231">
        <v>780000</v>
      </c>
      <c r="F376" s="461">
        <v>0.06</v>
      </c>
      <c r="G376" s="231">
        <v>0</v>
      </c>
      <c r="H376" s="231">
        <f>+E376*F376</f>
        <v>46800</v>
      </c>
      <c r="I376" s="227"/>
      <c r="J376" s="231">
        <v>0</v>
      </c>
      <c r="K376" s="227"/>
      <c r="L376" s="231">
        <v>0</v>
      </c>
      <c r="M376" s="462">
        <v>2.5000000000000001E-2</v>
      </c>
      <c r="N376" s="231">
        <f>+E376*M376</f>
        <v>19500</v>
      </c>
      <c r="O376" s="227">
        <v>0.02</v>
      </c>
      <c r="P376" s="231">
        <f>+E376*O376</f>
        <v>15600</v>
      </c>
      <c r="Q376" s="462">
        <v>1.4999999999999999E-2</v>
      </c>
      <c r="R376" s="231">
        <f>+E376*Q376</f>
        <v>11700</v>
      </c>
      <c r="S376" s="231">
        <f>+G376+H376</f>
        <v>46800</v>
      </c>
      <c r="T376" s="231">
        <f>+E376-S376</f>
        <v>733200</v>
      </c>
      <c r="U376" s="86"/>
      <c r="V376" s="555">
        <f t="shared" si="83"/>
        <v>46800</v>
      </c>
      <c r="W376" s="555">
        <f t="shared" si="84"/>
        <v>0</v>
      </c>
    </row>
    <row r="377" spans="1:24" s="472" customFormat="1" ht="63" x14ac:dyDescent="0.2">
      <c r="A377" s="464"/>
      <c r="B377" s="465">
        <v>242430</v>
      </c>
      <c r="C377" s="464" t="s">
        <v>3520</v>
      </c>
      <c r="D377" s="466" t="s">
        <v>3521</v>
      </c>
      <c r="E377" s="467">
        <v>500000</v>
      </c>
      <c r="F377" s="461">
        <v>0.06</v>
      </c>
      <c r="G377" s="467">
        <v>0</v>
      </c>
      <c r="H377" s="467">
        <f>+E377*F377</f>
        <v>30000</v>
      </c>
      <c r="I377" s="469"/>
      <c r="J377" s="467">
        <v>0</v>
      </c>
      <c r="K377" s="469"/>
      <c r="L377" s="467">
        <v>0</v>
      </c>
      <c r="M377" s="470">
        <v>2.5000000000000001E-2</v>
      </c>
      <c r="N377" s="467">
        <f>+E377*M377</f>
        <v>12500</v>
      </c>
      <c r="O377" s="469">
        <v>0.02</v>
      </c>
      <c r="P377" s="467">
        <f>+E377*O377</f>
        <v>10000</v>
      </c>
      <c r="Q377" s="470">
        <v>1.4999999999999999E-2</v>
      </c>
      <c r="R377" s="467">
        <f>+E377*Q377</f>
        <v>7500</v>
      </c>
      <c r="S377" s="467">
        <f>+G377+H377</f>
        <v>30000</v>
      </c>
      <c r="T377" s="467">
        <f>+E377-S377</f>
        <v>470000</v>
      </c>
      <c r="U377" s="483"/>
      <c r="V377" s="555">
        <f t="shared" si="83"/>
        <v>30000</v>
      </c>
      <c r="W377" s="555">
        <f t="shared" si="84"/>
        <v>0</v>
      </c>
      <c r="X377" s="472" t="s">
        <v>3529</v>
      </c>
    </row>
    <row r="378" spans="1:24" s="447" customFormat="1" ht="23.25" x14ac:dyDescent="0.2">
      <c r="A378" s="220"/>
      <c r="B378" s="394"/>
      <c r="C378" s="220"/>
      <c r="D378" s="335"/>
      <c r="E378" s="221"/>
      <c r="F378" s="461"/>
      <c r="G378" s="231"/>
      <c r="H378" s="231"/>
      <c r="I378" s="227"/>
      <c r="J378" s="231"/>
      <c r="K378" s="227"/>
      <c r="L378" s="231"/>
      <c r="M378" s="227"/>
      <c r="N378" s="231"/>
      <c r="O378" s="227"/>
      <c r="P378" s="231"/>
      <c r="Q378" s="227"/>
      <c r="R378" s="231"/>
      <c r="S378" s="231"/>
      <c r="T378" s="231"/>
      <c r="U378" s="86"/>
      <c r="V378" s="555">
        <f t="shared" si="83"/>
        <v>0</v>
      </c>
      <c r="W378" s="555">
        <f t="shared" si="84"/>
        <v>0</v>
      </c>
    </row>
    <row r="379" spans="1:24" s="447" customFormat="1" ht="23.25" x14ac:dyDescent="0.2">
      <c r="A379" s="886" t="s">
        <v>3143</v>
      </c>
      <c r="B379" s="887"/>
      <c r="C379" s="887"/>
      <c r="D379" s="888"/>
      <c r="E379" s="396">
        <f>SUM(E363:E378)</f>
        <v>13985580</v>
      </c>
      <c r="F379" s="396"/>
      <c r="G379" s="396">
        <f>SUM(G363:G378)</f>
        <v>58108.800000000003</v>
      </c>
      <c r="H379" s="396">
        <f>SUM(H363:H378)</f>
        <v>115344</v>
      </c>
      <c r="I379" s="396"/>
      <c r="J379" s="396">
        <f>SUM(J363:J378)</f>
        <v>48474.600000000006</v>
      </c>
      <c r="K379" s="396"/>
      <c r="L379" s="396">
        <f>SUM(L363:L378)</f>
        <v>18104.599999999999</v>
      </c>
      <c r="M379" s="396"/>
      <c r="N379" s="396">
        <f>SUM(N363:N378)</f>
        <v>47036.800000000003</v>
      </c>
      <c r="O379" s="396"/>
      <c r="P379" s="396">
        <f>SUM(P363:P378)</f>
        <v>34998</v>
      </c>
      <c r="Q379" s="396"/>
      <c r="R379" s="396">
        <f>SUM(R363:R378)</f>
        <v>24838.799999999999</v>
      </c>
      <c r="S379" s="396">
        <f>SUM(S363:S378)</f>
        <v>173452.79999999996</v>
      </c>
      <c r="T379" s="396">
        <f>SUM(T363:T378)</f>
        <v>13812127.200000001</v>
      </c>
      <c r="U379" s="86"/>
      <c r="V379" s="555">
        <f t="shared" si="83"/>
        <v>173452.79999999999</v>
      </c>
      <c r="W379" s="555">
        <f t="shared" si="84"/>
        <v>-2.9103830456733704E-11</v>
      </c>
    </row>
    <row r="380" spans="1:24" s="492" customFormat="1" ht="21.75" thickBot="1" x14ac:dyDescent="0.5">
      <c r="A380" s="882" t="s">
        <v>596</v>
      </c>
      <c r="B380" s="883"/>
      <c r="C380" s="883"/>
      <c r="D380" s="884"/>
      <c r="E380" s="490">
        <f>SUM(E27+E35+E40+E63+E74+E89+E93+E113+E118+E124+E128+E142+E146+E157+E161+E169+E175+E179+E183+E190+E347+E351+E356+E361+E379)</f>
        <v>52132006.5</v>
      </c>
      <c r="F380" s="490"/>
      <c r="G380" s="490">
        <f>SUM(G27+G35+G40+G63+G74+G89+G93+G113+G118+G124+G128+G142+G146+G157+G161+G169+G175+G179+G183+G190+G347+G351+G356+G361+G379)</f>
        <v>475708.79999999993</v>
      </c>
      <c r="H380" s="490">
        <f>SUM(H27+H35+H40+H63+H74+H89+H93+H113+H118+H124+H128+H142+H146+H157+H161+H169+H175+H179+H183+H190+H347+H351+H356+H361+H379)</f>
        <v>1057472.19</v>
      </c>
      <c r="I380" s="490"/>
      <c r="J380" s="490">
        <f>SUM(J27+J35+J40+J63+J74+J89+J93+J113+J118+J124+J128+J142+J146+J157+J161+J169+J175+J179+J183+J190+J347+J351+J356+J361+J379)</f>
        <v>676001.26</v>
      </c>
      <c r="K380" s="490"/>
      <c r="L380" s="490">
        <f>SUM(L27+L35+L40+L63+L74+L89+L93+L113+L118+L124+L128+L142+L146+L157+L161+L169+L175+L179+L183+L190+L347+L351+L356+L361+L379)</f>
        <v>284158.73</v>
      </c>
      <c r="M380" s="490"/>
      <c r="N380" s="490">
        <f>SUM(N27+N35+N40+N63+N74+N89+N93+N113+N118+N124+N128+N142+N146+N157+N161+N169+N175+N179+N183+N190+N347+N351+N356+N361+N379)</f>
        <v>257889.95</v>
      </c>
      <c r="O380" s="490"/>
      <c r="P380" s="490">
        <f>SUM(P27+P35+P40+P63+P74+P89+P93+P113+P118+P124+P128+P142+P146+P157+P161+P169+P175+P179+P183+P190+P347+P351+P356+P361+P379)</f>
        <v>186224.2</v>
      </c>
      <c r="Q380" s="490"/>
      <c r="R380" s="490">
        <f>SUM(R27+R35+R40+R63+R74+R89+R93+R113+R118+R124+R128+R142+R146+R157+R161+R169+R175+R179+R183+R190+R347+R351+R356+R361+R379)</f>
        <v>128906.84999999999</v>
      </c>
      <c r="S380" s="490">
        <f>SUM(S27+S35+S40+S63+S74+S89+S93+S113+S118+S124+S128+S142+S146+S157+S161+S169+S175+S179+S183+S190+S347+S351+S356+S361+S379)</f>
        <v>1533180.9900000002</v>
      </c>
      <c r="T380" s="490">
        <f>SUM(T27+T35+T40+T63+T74+T89+T93+T113+T118+T124+T128+T142+T146+T157+T161+T169+T175+T179+T183+T190+T347+T351+T356+T361+T379)</f>
        <v>50598825.510000005</v>
      </c>
      <c r="U380" s="491"/>
      <c r="V380" s="555">
        <f t="shared" si="83"/>
        <v>1533180.99</v>
      </c>
      <c r="W380" s="555">
        <f t="shared" si="84"/>
        <v>2.3283064365386963E-10</v>
      </c>
    </row>
    <row r="381" spans="1:24" s="498" customFormat="1" ht="21.75" thickTop="1" x14ac:dyDescent="0.45">
      <c r="A381" s="493"/>
      <c r="B381" s="493"/>
      <c r="C381" s="493"/>
      <c r="D381" s="398" t="s">
        <v>2816</v>
      </c>
      <c r="E381" s="399">
        <f>-19503477.26-3815233.68+1560810.11+47025549.33+27037040-172682</f>
        <v>52132006.5</v>
      </c>
      <c r="F381" s="494"/>
      <c r="G381" s="494"/>
      <c r="H381" s="495">
        <f>SUM(G380:H380)</f>
        <v>1533180.9899999998</v>
      </c>
      <c r="I381" s="496"/>
      <c r="J381" s="495"/>
      <c r="K381" s="496"/>
      <c r="L381" s="495"/>
      <c r="M381" s="496"/>
      <c r="N381" s="495"/>
      <c r="O381" s="496"/>
      <c r="P381" s="495"/>
      <c r="Q381" s="496"/>
      <c r="R381" s="495">
        <f>SUM(J380+L380+N380+P380+R380)</f>
        <v>1533180.99</v>
      </c>
      <c r="S381" s="495"/>
      <c r="T381" s="495">
        <f>SUM(S380:T380)</f>
        <v>52132006.500000007</v>
      </c>
      <c r="U381" s="497"/>
      <c r="V381" s="495"/>
      <c r="W381" s="648">
        <f>SUM(W11:W380)</f>
        <v>1.9798562789219432E-10</v>
      </c>
    </row>
    <row r="382" spans="1:24" s="499" customFormat="1" ht="18.75" x14ac:dyDescent="0.4">
      <c r="B382" s="500"/>
      <c r="C382" s="500"/>
      <c r="D382" s="501"/>
      <c r="E382" s="502">
        <f>SUM(E380-E381)</f>
        <v>0</v>
      </c>
      <c r="F382" s="502"/>
      <c r="G382" s="502"/>
      <c r="H382" s="502">
        <f>SUM(S380-H381)</f>
        <v>4.6566128730773926E-10</v>
      </c>
      <c r="I382" s="503"/>
      <c r="J382" s="502"/>
      <c r="K382" s="503"/>
      <c r="L382" s="502"/>
      <c r="M382" s="503"/>
      <c r="N382" s="502"/>
      <c r="O382" s="503"/>
      <c r="P382" s="502"/>
      <c r="Q382" s="503"/>
      <c r="R382" s="502">
        <f>SUM(S380-R381)</f>
        <v>2.3283064365386963E-10</v>
      </c>
      <c r="S382" s="502"/>
      <c r="T382" s="502">
        <f>SUM(E380-T381)</f>
        <v>-7.4505805969238281E-9</v>
      </c>
      <c r="U382" s="504"/>
    </row>
    <row r="383" spans="1:24" s="46" customFormat="1" ht="21" x14ac:dyDescent="0.4">
      <c r="A383" s="422" t="s">
        <v>3319</v>
      </c>
      <c r="B383" s="422"/>
      <c r="C383" s="422"/>
      <c r="D383" s="357"/>
      <c r="E383" s="406"/>
      <c r="F383" s="406"/>
      <c r="G383" s="406"/>
      <c r="H383" s="505"/>
      <c r="I383" s="506"/>
      <c r="J383" s="505"/>
      <c r="K383" s="506"/>
      <c r="L383" s="505"/>
      <c r="M383" s="506"/>
      <c r="N383" s="505"/>
      <c r="O383" s="506"/>
      <c r="P383" s="505"/>
      <c r="Q383" s="506"/>
      <c r="R383" s="505"/>
      <c r="S383" s="505"/>
      <c r="T383" s="505"/>
      <c r="U383" s="86"/>
    </row>
    <row r="384" spans="1:24" s="46" customFormat="1" ht="21" x14ac:dyDescent="0.4">
      <c r="A384" s="422" t="s">
        <v>3320</v>
      </c>
      <c r="B384" s="422"/>
      <c r="C384" s="422"/>
      <c r="D384" s="357"/>
      <c r="E384" s="406"/>
      <c r="F384" s="406"/>
      <c r="G384" s="406"/>
      <c r="H384" s="406"/>
      <c r="I384" s="406"/>
      <c r="J384" s="406"/>
      <c r="K384" s="406"/>
      <c r="L384" s="406"/>
      <c r="M384" s="406"/>
      <c r="N384" s="406"/>
      <c r="O384" s="406"/>
      <c r="P384" s="406"/>
      <c r="Q384" s="406"/>
      <c r="R384" s="406"/>
      <c r="S384" s="406"/>
      <c r="T384" s="406"/>
      <c r="U384" s="86"/>
    </row>
    <row r="385" spans="1:21" s="46" customFormat="1" ht="18.75" x14ac:dyDescent="0.4">
      <c r="A385" s="356"/>
      <c r="B385" s="356" t="s">
        <v>3522</v>
      </c>
      <c r="D385" s="405"/>
      <c r="E385" s="354"/>
      <c r="F385" s="354"/>
      <c r="G385" s="354"/>
      <c r="H385" s="354"/>
      <c r="I385" s="354"/>
      <c r="J385" s="354"/>
      <c r="K385" s="354"/>
      <c r="L385" s="354"/>
      <c r="M385" s="354"/>
      <c r="N385" s="354"/>
      <c r="O385" s="354"/>
      <c r="P385" s="354"/>
      <c r="Q385" s="354"/>
      <c r="R385" s="354"/>
      <c r="S385" s="354"/>
      <c r="T385" s="354"/>
    </row>
    <row r="386" spans="1:21" s="46" customFormat="1" ht="18.75" x14ac:dyDescent="0.4">
      <c r="A386" s="356"/>
      <c r="B386" s="356" t="s">
        <v>3523</v>
      </c>
      <c r="D386" s="405"/>
      <c r="E386" s="354"/>
      <c r="F386" s="354"/>
      <c r="G386" s="354"/>
      <c r="H386" s="354"/>
      <c r="I386" s="354"/>
      <c r="J386" s="354"/>
      <c r="K386" s="354"/>
      <c r="L386" s="354"/>
      <c r="M386" s="354"/>
      <c r="N386" s="354"/>
      <c r="O386" s="354"/>
      <c r="P386" s="354"/>
      <c r="Q386" s="354"/>
      <c r="R386" s="354"/>
      <c r="S386" s="354"/>
      <c r="T386" s="354"/>
    </row>
    <row r="387" spans="1:21" s="46" customFormat="1" ht="21" x14ac:dyDescent="0.4">
      <c r="A387" s="422" t="s">
        <v>3321</v>
      </c>
      <c r="B387" s="422"/>
      <c r="C387" s="422"/>
      <c r="D387" s="357"/>
      <c r="E387" s="406"/>
      <c r="F387" s="406"/>
      <c r="G387" s="406"/>
      <c r="H387" s="406"/>
      <c r="I387" s="507"/>
      <c r="J387" s="406"/>
      <c r="K387" s="507"/>
      <c r="L387" s="406"/>
      <c r="M387" s="507"/>
      <c r="N387" s="406"/>
      <c r="O387" s="507"/>
      <c r="P387" s="406"/>
      <c r="Q387" s="507"/>
      <c r="R387" s="406"/>
      <c r="S387" s="406"/>
      <c r="T387" s="406"/>
      <c r="U387" s="86"/>
    </row>
    <row r="388" spans="1:21" s="46" customFormat="1" ht="18.75" x14ac:dyDescent="0.4">
      <c r="A388" s="356"/>
      <c r="B388" s="356" t="s">
        <v>3524</v>
      </c>
      <c r="D388" s="405"/>
      <c r="E388" s="354"/>
      <c r="F388" s="354"/>
      <c r="G388" s="354"/>
      <c r="H388" s="354"/>
      <c r="I388" s="507"/>
      <c r="J388" s="354"/>
      <c r="K388" s="507"/>
      <c r="L388" s="354"/>
      <c r="M388" s="507"/>
      <c r="N388" s="354"/>
      <c r="O388" s="507"/>
      <c r="P388" s="354"/>
      <c r="Q388" s="507"/>
      <c r="R388" s="354"/>
      <c r="S388" s="354"/>
      <c r="T388" s="354"/>
    </row>
    <row r="389" spans="1:21" s="46" customFormat="1" ht="18.75" x14ac:dyDescent="0.4">
      <c r="A389" s="356"/>
      <c r="B389" s="356" t="s">
        <v>3525</v>
      </c>
      <c r="D389" s="405"/>
      <c r="E389" s="354"/>
      <c r="F389" s="354"/>
      <c r="G389" s="354"/>
      <c r="H389" s="354"/>
      <c r="I389" s="507"/>
      <c r="J389" s="354"/>
      <c r="K389" s="507"/>
      <c r="L389" s="354"/>
      <c r="M389" s="507"/>
      <c r="N389" s="354"/>
      <c r="O389" s="507"/>
      <c r="P389" s="354"/>
      <c r="Q389" s="507"/>
      <c r="R389" s="354"/>
      <c r="S389" s="354"/>
      <c r="T389" s="354"/>
    </row>
    <row r="390" spans="1:21" s="46" customFormat="1" ht="18.75" x14ac:dyDescent="0.4">
      <c r="A390" s="409" t="s">
        <v>1213</v>
      </c>
      <c r="B390" s="72" t="s">
        <v>3526</v>
      </c>
      <c r="D390" s="405"/>
      <c r="I390" s="507"/>
      <c r="J390" s="354"/>
      <c r="K390" s="507"/>
      <c r="L390" s="354"/>
      <c r="M390" s="507"/>
      <c r="N390" s="354"/>
      <c r="O390" s="507"/>
      <c r="P390" s="354"/>
      <c r="Q390" s="507"/>
      <c r="R390" s="354"/>
      <c r="S390" s="354"/>
      <c r="T390" s="354"/>
    </row>
    <row r="391" spans="1:21" s="46" customFormat="1" ht="18.75" x14ac:dyDescent="0.4">
      <c r="A391" s="72" t="s">
        <v>3527</v>
      </c>
      <c r="B391" s="72"/>
      <c r="D391" s="405"/>
      <c r="I391" s="507"/>
      <c r="J391" s="354"/>
      <c r="K391" s="507"/>
      <c r="L391" s="354"/>
      <c r="M391" s="507"/>
      <c r="N391" s="354"/>
      <c r="O391" s="507"/>
      <c r="P391" s="354"/>
      <c r="Q391" s="507"/>
      <c r="R391" s="354"/>
      <c r="S391" s="354"/>
      <c r="T391" s="354"/>
    </row>
    <row r="392" spans="1:21" s="46" customFormat="1" ht="18.75" x14ac:dyDescent="0.4">
      <c r="A392" s="72" t="s">
        <v>3076</v>
      </c>
      <c r="B392" s="72"/>
      <c r="D392" s="405"/>
      <c r="I392" s="507"/>
      <c r="J392" s="354"/>
      <c r="K392" s="507"/>
      <c r="L392" s="354"/>
      <c r="M392" s="507"/>
      <c r="N392" s="354"/>
      <c r="O392" s="507"/>
      <c r="P392" s="354"/>
      <c r="Q392" s="507"/>
      <c r="R392" s="354"/>
      <c r="S392" s="354"/>
      <c r="T392" s="354"/>
    </row>
    <row r="394" spans="1:21" s="236" customFormat="1" ht="16.5" customHeight="1" x14ac:dyDescent="0.45">
      <c r="D394" s="259"/>
      <c r="E394" s="341"/>
      <c r="F394" s="341"/>
      <c r="G394" s="341"/>
      <c r="H394" s="341"/>
      <c r="I394" s="509"/>
      <c r="J394" s="341"/>
      <c r="K394" s="509"/>
      <c r="L394" s="341"/>
      <c r="M394" s="509"/>
      <c r="N394" s="341"/>
      <c r="O394" s="509"/>
      <c r="P394" s="341"/>
      <c r="Q394" s="509"/>
      <c r="R394" s="341"/>
      <c r="S394" s="341"/>
      <c r="T394" s="341"/>
    </row>
  </sheetData>
  <mergeCells count="55">
    <mergeCell ref="A40:D40"/>
    <mergeCell ref="A27:D27"/>
    <mergeCell ref="A35:D35"/>
    <mergeCell ref="A63:D63"/>
    <mergeCell ref="A161:D161"/>
    <mergeCell ref="A142:D142"/>
    <mergeCell ref="A146:D146"/>
    <mergeCell ref="A74:D74"/>
    <mergeCell ref="A93:D93"/>
    <mergeCell ref="A118:D118"/>
    <mergeCell ref="A124:D124"/>
    <mergeCell ref="A128:D128"/>
    <mergeCell ref="A89:D89"/>
    <mergeCell ref="A113:D113"/>
    <mergeCell ref="A157:D157"/>
    <mergeCell ref="A1:T1"/>
    <mergeCell ref="A2:T2"/>
    <mergeCell ref="A3:T3"/>
    <mergeCell ref="A4:B9"/>
    <mergeCell ref="C4:C9"/>
    <mergeCell ref="D4:D9"/>
    <mergeCell ref="E4:E8"/>
    <mergeCell ref="F4:R4"/>
    <mergeCell ref="S4:S7"/>
    <mergeCell ref="G5:G7"/>
    <mergeCell ref="H5:H7"/>
    <mergeCell ref="I5:L5"/>
    <mergeCell ref="M5:R5"/>
    <mergeCell ref="T5:T7"/>
    <mergeCell ref="I6:J7"/>
    <mergeCell ref="K6:L7"/>
    <mergeCell ref="M6:N7"/>
    <mergeCell ref="O6:P7"/>
    <mergeCell ref="Q6:R7"/>
    <mergeCell ref="I8:J8"/>
    <mergeCell ref="K8:L8"/>
    <mergeCell ref="M8:N8"/>
    <mergeCell ref="O8:P8"/>
    <mergeCell ref="Q8:R8"/>
    <mergeCell ref="I9:J9"/>
    <mergeCell ref="K9:L9"/>
    <mergeCell ref="M9:N9"/>
    <mergeCell ref="O9:P9"/>
    <mergeCell ref="Q9:R9"/>
    <mergeCell ref="A169:D169"/>
    <mergeCell ref="A179:D179"/>
    <mergeCell ref="A183:D183"/>
    <mergeCell ref="A190:D190"/>
    <mergeCell ref="A175:D175"/>
    <mergeCell ref="A380:D380"/>
    <mergeCell ref="A347:D347"/>
    <mergeCell ref="A351:D351"/>
    <mergeCell ref="A356:D356"/>
    <mergeCell ref="A361:D361"/>
    <mergeCell ref="A379:D379"/>
  </mergeCells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7"/>
  <sheetViews>
    <sheetView topLeftCell="A17" zoomScaleNormal="100" workbookViewId="0">
      <selection activeCell="G34" sqref="G34"/>
    </sheetView>
  </sheetViews>
  <sheetFormatPr defaultRowHeight="21" x14ac:dyDescent="0.45"/>
  <cols>
    <col min="1" max="1" width="21.25" style="30" customWidth="1"/>
    <col min="2" max="2" width="12.5" style="30" bestFit="1" customWidth="1"/>
    <col min="3" max="3" width="4" style="30" bestFit="1" customWidth="1"/>
    <col min="4" max="4" width="11.625" style="30" bestFit="1" customWidth="1"/>
    <col min="5" max="5" width="10.625" style="30" customWidth="1"/>
    <col min="6" max="6" width="12.125" style="30" bestFit="1" customWidth="1"/>
    <col min="7" max="7" width="13.25" style="30" customWidth="1"/>
    <col min="8" max="8" width="12.5" style="30" bestFit="1" customWidth="1"/>
    <col min="9" max="256" width="9" style="30"/>
    <col min="257" max="257" width="21.25" style="30" customWidth="1"/>
    <col min="258" max="258" width="12.5" style="30" bestFit="1" customWidth="1"/>
    <col min="259" max="259" width="4" style="30" bestFit="1" customWidth="1"/>
    <col min="260" max="260" width="11.625" style="30" bestFit="1" customWidth="1"/>
    <col min="261" max="261" width="10.625" style="30" customWidth="1"/>
    <col min="262" max="262" width="12.125" style="30" bestFit="1" customWidth="1"/>
    <col min="263" max="263" width="13.25" style="30" customWidth="1"/>
    <col min="264" max="264" width="12.5" style="30" bestFit="1" customWidth="1"/>
    <col min="265" max="512" width="9" style="30"/>
    <col min="513" max="513" width="21.25" style="30" customWidth="1"/>
    <col min="514" max="514" width="12.5" style="30" bestFit="1" customWidth="1"/>
    <col min="515" max="515" width="4" style="30" bestFit="1" customWidth="1"/>
    <col min="516" max="516" width="11.625" style="30" bestFit="1" customWidth="1"/>
    <col min="517" max="517" width="10.625" style="30" customWidth="1"/>
    <col min="518" max="518" width="12.125" style="30" bestFit="1" customWidth="1"/>
    <col min="519" max="519" width="13.25" style="30" customWidth="1"/>
    <col min="520" max="520" width="12.5" style="30" bestFit="1" customWidth="1"/>
    <col min="521" max="768" width="9" style="30"/>
    <col min="769" max="769" width="21.25" style="30" customWidth="1"/>
    <col min="770" max="770" width="12.5" style="30" bestFit="1" customWidth="1"/>
    <col min="771" max="771" width="4" style="30" bestFit="1" customWidth="1"/>
    <col min="772" max="772" width="11.625" style="30" bestFit="1" customWidth="1"/>
    <col min="773" max="773" width="10.625" style="30" customWidth="1"/>
    <col min="774" max="774" width="12.125" style="30" bestFit="1" customWidth="1"/>
    <col min="775" max="775" width="13.25" style="30" customWidth="1"/>
    <col min="776" max="776" width="12.5" style="30" bestFit="1" customWidth="1"/>
    <col min="777" max="1024" width="9" style="30"/>
    <col min="1025" max="1025" width="21.25" style="30" customWidth="1"/>
    <col min="1026" max="1026" width="12.5" style="30" bestFit="1" customWidth="1"/>
    <col min="1027" max="1027" width="4" style="30" bestFit="1" customWidth="1"/>
    <col min="1028" max="1028" width="11.625" style="30" bestFit="1" customWidth="1"/>
    <col min="1029" max="1029" width="10.625" style="30" customWidth="1"/>
    <col min="1030" max="1030" width="12.125" style="30" bestFit="1" customWidth="1"/>
    <col min="1031" max="1031" width="13.25" style="30" customWidth="1"/>
    <col min="1032" max="1032" width="12.5" style="30" bestFit="1" customWidth="1"/>
    <col min="1033" max="1280" width="9" style="30"/>
    <col min="1281" max="1281" width="21.25" style="30" customWidth="1"/>
    <col min="1282" max="1282" width="12.5" style="30" bestFit="1" customWidth="1"/>
    <col min="1283" max="1283" width="4" style="30" bestFit="1" customWidth="1"/>
    <col min="1284" max="1284" width="11.625" style="30" bestFit="1" customWidth="1"/>
    <col min="1285" max="1285" width="10.625" style="30" customWidth="1"/>
    <col min="1286" max="1286" width="12.125" style="30" bestFit="1" customWidth="1"/>
    <col min="1287" max="1287" width="13.25" style="30" customWidth="1"/>
    <col min="1288" max="1288" width="12.5" style="30" bestFit="1" customWidth="1"/>
    <col min="1289" max="1536" width="9" style="30"/>
    <col min="1537" max="1537" width="21.25" style="30" customWidth="1"/>
    <col min="1538" max="1538" width="12.5" style="30" bestFit="1" customWidth="1"/>
    <col min="1539" max="1539" width="4" style="30" bestFit="1" customWidth="1"/>
    <col min="1540" max="1540" width="11.625" style="30" bestFit="1" customWidth="1"/>
    <col min="1541" max="1541" width="10.625" style="30" customWidth="1"/>
    <col min="1542" max="1542" width="12.125" style="30" bestFit="1" customWidth="1"/>
    <col min="1543" max="1543" width="13.25" style="30" customWidth="1"/>
    <col min="1544" max="1544" width="12.5" style="30" bestFit="1" customWidth="1"/>
    <col min="1545" max="1792" width="9" style="30"/>
    <col min="1793" max="1793" width="21.25" style="30" customWidth="1"/>
    <col min="1794" max="1794" width="12.5" style="30" bestFit="1" customWidth="1"/>
    <col min="1795" max="1795" width="4" style="30" bestFit="1" customWidth="1"/>
    <col min="1796" max="1796" width="11.625" style="30" bestFit="1" customWidth="1"/>
    <col min="1797" max="1797" width="10.625" style="30" customWidth="1"/>
    <col min="1798" max="1798" width="12.125" style="30" bestFit="1" customWidth="1"/>
    <col min="1799" max="1799" width="13.25" style="30" customWidth="1"/>
    <col min="1800" max="1800" width="12.5" style="30" bestFit="1" customWidth="1"/>
    <col min="1801" max="2048" width="9" style="30"/>
    <col min="2049" max="2049" width="21.25" style="30" customWidth="1"/>
    <col min="2050" max="2050" width="12.5" style="30" bestFit="1" customWidth="1"/>
    <col min="2051" max="2051" width="4" style="30" bestFit="1" customWidth="1"/>
    <col min="2052" max="2052" width="11.625" style="30" bestFit="1" customWidth="1"/>
    <col min="2053" max="2053" width="10.625" style="30" customWidth="1"/>
    <col min="2054" max="2054" width="12.125" style="30" bestFit="1" customWidth="1"/>
    <col min="2055" max="2055" width="13.25" style="30" customWidth="1"/>
    <col min="2056" max="2056" width="12.5" style="30" bestFit="1" customWidth="1"/>
    <col min="2057" max="2304" width="9" style="30"/>
    <col min="2305" max="2305" width="21.25" style="30" customWidth="1"/>
    <col min="2306" max="2306" width="12.5" style="30" bestFit="1" customWidth="1"/>
    <col min="2307" max="2307" width="4" style="30" bestFit="1" customWidth="1"/>
    <col min="2308" max="2308" width="11.625" style="30" bestFit="1" customWidth="1"/>
    <col min="2309" max="2309" width="10.625" style="30" customWidth="1"/>
    <col min="2310" max="2310" width="12.125" style="30" bestFit="1" customWidth="1"/>
    <col min="2311" max="2311" width="13.25" style="30" customWidth="1"/>
    <col min="2312" max="2312" width="12.5" style="30" bestFit="1" customWidth="1"/>
    <col min="2313" max="2560" width="9" style="30"/>
    <col min="2561" max="2561" width="21.25" style="30" customWidth="1"/>
    <col min="2562" max="2562" width="12.5" style="30" bestFit="1" customWidth="1"/>
    <col min="2563" max="2563" width="4" style="30" bestFit="1" customWidth="1"/>
    <col min="2564" max="2564" width="11.625" style="30" bestFit="1" customWidth="1"/>
    <col min="2565" max="2565" width="10.625" style="30" customWidth="1"/>
    <col min="2566" max="2566" width="12.125" style="30" bestFit="1" customWidth="1"/>
    <col min="2567" max="2567" width="13.25" style="30" customWidth="1"/>
    <col min="2568" max="2568" width="12.5" style="30" bestFit="1" customWidth="1"/>
    <col min="2569" max="2816" width="9" style="30"/>
    <col min="2817" max="2817" width="21.25" style="30" customWidth="1"/>
    <col min="2818" max="2818" width="12.5" style="30" bestFit="1" customWidth="1"/>
    <col min="2819" max="2819" width="4" style="30" bestFit="1" customWidth="1"/>
    <col min="2820" max="2820" width="11.625" style="30" bestFit="1" customWidth="1"/>
    <col min="2821" max="2821" width="10.625" style="30" customWidth="1"/>
    <col min="2822" max="2822" width="12.125" style="30" bestFit="1" customWidth="1"/>
    <col min="2823" max="2823" width="13.25" style="30" customWidth="1"/>
    <col min="2824" max="2824" width="12.5" style="30" bestFit="1" customWidth="1"/>
    <col min="2825" max="3072" width="9" style="30"/>
    <col min="3073" max="3073" width="21.25" style="30" customWidth="1"/>
    <col min="3074" max="3074" width="12.5" style="30" bestFit="1" customWidth="1"/>
    <col min="3075" max="3075" width="4" style="30" bestFit="1" customWidth="1"/>
    <col min="3076" max="3076" width="11.625" style="30" bestFit="1" customWidth="1"/>
    <col min="3077" max="3077" width="10.625" style="30" customWidth="1"/>
    <col min="3078" max="3078" width="12.125" style="30" bestFit="1" customWidth="1"/>
    <col min="3079" max="3079" width="13.25" style="30" customWidth="1"/>
    <col min="3080" max="3080" width="12.5" style="30" bestFit="1" customWidth="1"/>
    <col min="3081" max="3328" width="9" style="30"/>
    <col min="3329" max="3329" width="21.25" style="30" customWidth="1"/>
    <col min="3330" max="3330" width="12.5" style="30" bestFit="1" customWidth="1"/>
    <col min="3331" max="3331" width="4" style="30" bestFit="1" customWidth="1"/>
    <col min="3332" max="3332" width="11.625" style="30" bestFit="1" customWidth="1"/>
    <col min="3333" max="3333" width="10.625" style="30" customWidth="1"/>
    <col min="3334" max="3334" width="12.125" style="30" bestFit="1" customWidth="1"/>
    <col min="3335" max="3335" width="13.25" style="30" customWidth="1"/>
    <col min="3336" max="3336" width="12.5" style="30" bestFit="1" customWidth="1"/>
    <col min="3337" max="3584" width="9" style="30"/>
    <col min="3585" max="3585" width="21.25" style="30" customWidth="1"/>
    <col min="3586" max="3586" width="12.5" style="30" bestFit="1" customWidth="1"/>
    <col min="3587" max="3587" width="4" style="30" bestFit="1" customWidth="1"/>
    <col min="3588" max="3588" width="11.625" style="30" bestFit="1" customWidth="1"/>
    <col min="3589" max="3589" width="10.625" style="30" customWidth="1"/>
    <col min="3590" max="3590" width="12.125" style="30" bestFit="1" customWidth="1"/>
    <col min="3591" max="3591" width="13.25" style="30" customWidth="1"/>
    <col min="3592" max="3592" width="12.5" style="30" bestFit="1" customWidth="1"/>
    <col min="3593" max="3840" width="9" style="30"/>
    <col min="3841" max="3841" width="21.25" style="30" customWidth="1"/>
    <col min="3842" max="3842" width="12.5" style="30" bestFit="1" customWidth="1"/>
    <col min="3843" max="3843" width="4" style="30" bestFit="1" customWidth="1"/>
    <col min="3844" max="3844" width="11.625" style="30" bestFit="1" customWidth="1"/>
    <col min="3845" max="3845" width="10.625" style="30" customWidth="1"/>
    <col min="3846" max="3846" width="12.125" style="30" bestFit="1" customWidth="1"/>
    <col min="3847" max="3847" width="13.25" style="30" customWidth="1"/>
    <col min="3848" max="3848" width="12.5" style="30" bestFit="1" customWidth="1"/>
    <col min="3849" max="4096" width="9" style="30"/>
    <col min="4097" max="4097" width="21.25" style="30" customWidth="1"/>
    <col min="4098" max="4098" width="12.5" style="30" bestFit="1" customWidth="1"/>
    <col min="4099" max="4099" width="4" style="30" bestFit="1" customWidth="1"/>
    <col min="4100" max="4100" width="11.625" style="30" bestFit="1" customWidth="1"/>
    <col min="4101" max="4101" width="10.625" style="30" customWidth="1"/>
    <col min="4102" max="4102" width="12.125" style="30" bestFit="1" customWidth="1"/>
    <col min="4103" max="4103" width="13.25" style="30" customWidth="1"/>
    <col min="4104" max="4104" width="12.5" style="30" bestFit="1" customWidth="1"/>
    <col min="4105" max="4352" width="9" style="30"/>
    <col min="4353" max="4353" width="21.25" style="30" customWidth="1"/>
    <col min="4354" max="4354" width="12.5" style="30" bestFit="1" customWidth="1"/>
    <col min="4355" max="4355" width="4" style="30" bestFit="1" customWidth="1"/>
    <col min="4356" max="4356" width="11.625" style="30" bestFit="1" customWidth="1"/>
    <col min="4357" max="4357" width="10.625" style="30" customWidth="1"/>
    <col min="4358" max="4358" width="12.125" style="30" bestFit="1" customWidth="1"/>
    <col min="4359" max="4359" width="13.25" style="30" customWidth="1"/>
    <col min="4360" max="4360" width="12.5" style="30" bestFit="1" customWidth="1"/>
    <col min="4361" max="4608" width="9" style="30"/>
    <col min="4609" max="4609" width="21.25" style="30" customWidth="1"/>
    <col min="4610" max="4610" width="12.5" style="30" bestFit="1" customWidth="1"/>
    <col min="4611" max="4611" width="4" style="30" bestFit="1" customWidth="1"/>
    <col min="4612" max="4612" width="11.625" style="30" bestFit="1" customWidth="1"/>
    <col min="4613" max="4613" width="10.625" style="30" customWidth="1"/>
    <col min="4614" max="4614" width="12.125" style="30" bestFit="1" customWidth="1"/>
    <col min="4615" max="4615" width="13.25" style="30" customWidth="1"/>
    <col min="4616" max="4616" width="12.5" style="30" bestFit="1" customWidth="1"/>
    <col min="4617" max="4864" width="9" style="30"/>
    <col min="4865" max="4865" width="21.25" style="30" customWidth="1"/>
    <col min="4866" max="4866" width="12.5" style="30" bestFit="1" customWidth="1"/>
    <col min="4867" max="4867" width="4" style="30" bestFit="1" customWidth="1"/>
    <col min="4868" max="4868" width="11.625" style="30" bestFit="1" customWidth="1"/>
    <col min="4869" max="4869" width="10.625" style="30" customWidth="1"/>
    <col min="4870" max="4870" width="12.125" style="30" bestFit="1" customWidth="1"/>
    <col min="4871" max="4871" width="13.25" style="30" customWidth="1"/>
    <col min="4872" max="4872" width="12.5" style="30" bestFit="1" customWidth="1"/>
    <col min="4873" max="5120" width="9" style="30"/>
    <col min="5121" max="5121" width="21.25" style="30" customWidth="1"/>
    <col min="5122" max="5122" width="12.5" style="30" bestFit="1" customWidth="1"/>
    <col min="5123" max="5123" width="4" style="30" bestFit="1" customWidth="1"/>
    <col min="5124" max="5124" width="11.625" style="30" bestFit="1" customWidth="1"/>
    <col min="5125" max="5125" width="10.625" style="30" customWidth="1"/>
    <col min="5126" max="5126" width="12.125" style="30" bestFit="1" customWidth="1"/>
    <col min="5127" max="5127" width="13.25" style="30" customWidth="1"/>
    <col min="5128" max="5128" width="12.5" style="30" bestFit="1" customWidth="1"/>
    <col min="5129" max="5376" width="9" style="30"/>
    <col min="5377" max="5377" width="21.25" style="30" customWidth="1"/>
    <col min="5378" max="5378" width="12.5" style="30" bestFit="1" customWidth="1"/>
    <col min="5379" max="5379" width="4" style="30" bestFit="1" customWidth="1"/>
    <col min="5380" max="5380" width="11.625" style="30" bestFit="1" customWidth="1"/>
    <col min="5381" max="5381" width="10.625" style="30" customWidth="1"/>
    <col min="5382" max="5382" width="12.125" style="30" bestFit="1" customWidth="1"/>
    <col min="5383" max="5383" width="13.25" style="30" customWidth="1"/>
    <col min="5384" max="5384" width="12.5" style="30" bestFit="1" customWidth="1"/>
    <col min="5385" max="5632" width="9" style="30"/>
    <col min="5633" max="5633" width="21.25" style="30" customWidth="1"/>
    <col min="5634" max="5634" width="12.5" style="30" bestFit="1" customWidth="1"/>
    <col min="5635" max="5635" width="4" style="30" bestFit="1" customWidth="1"/>
    <col min="5636" max="5636" width="11.625" style="30" bestFit="1" customWidth="1"/>
    <col min="5637" max="5637" width="10.625" style="30" customWidth="1"/>
    <col min="5638" max="5638" width="12.125" style="30" bestFit="1" customWidth="1"/>
    <col min="5639" max="5639" width="13.25" style="30" customWidth="1"/>
    <col min="5640" max="5640" width="12.5" style="30" bestFit="1" customWidth="1"/>
    <col min="5641" max="5888" width="9" style="30"/>
    <col min="5889" max="5889" width="21.25" style="30" customWidth="1"/>
    <col min="5890" max="5890" width="12.5" style="30" bestFit="1" customWidth="1"/>
    <col min="5891" max="5891" width="4" style="30" bestFit="1" customWidth="1"/>
    <col min="5892" max="5892" width="11.625" style="30" bestFit="1" customWidth="1"/>
    <col min="5893" max="5893" width="10.625" style="30" customWidth="1"/>
    <col min="5894" max="5894" width="12.125" style="30" bestFit="1" customWidth="1"/>
    <col min="5895" max="5895" width="13.25" style="30" customWidth="1"/>
    <col min="5896" max="5896" width="12.5" style="30" bestFit="1" customWidth="1"/>
    <col min="5897" max="6144" width="9" style="30"/>
    <col min="6145" max="6145" width="21.25" style="30" customWidth="1"/>
    <col min="6146" max="6146" width="12.5" style="30" bestFit="1" customWidth="1"/>
    <col min="6147" max="6147" width="4" style="30" bestFit="1" customWidth="1"/>
    <col min="6148" max="6148" width="11.625" style="30" bestFit="1" customWidth="1"/>
    <col min="6149" max="6149" width="10.625" style="30" customWidth="1"/>
    <col min="6150" max="6150" width="12.125" style="30" bestFit="1" customWidth="1"/>
    <col min="6151" max="6151" width="13.25" style="30" customWidth="1"/>
    <col min="6152" max="6152" width="12.5" style="30" bestFit="1" customWidth="1"/>
    <col min="6153" max="6400" width="9" style="30"/>
    <col min="6401" max="6401" width="21.25" style="30" customWidth="1"/>
    <col min="6402" max="6402" width="12.5" style="30" bestFit="1" customWidth="1"/>
    <col min="6403" max="6403" width="4" style="30" bestFit="1" customWidth="1"/>
    <col min="6404" max="6404" width="11.625" style="30" bestFit="1" customWidth="1"/>
    <col min="6405" max="6405" width="10.625" style="30" customWidth="1"/>
    <col min="6406" max="6406" width="12.125" style="30" bestFit="1" customWidth="1"/>
    <col min="6407" max="6407" width="13.25" style="30" customWidth="1"/>
    <col min="6408" max="6408" width="12.5" style="30" bestFit="1" customWidth="1"/>
    <col min="6409" max="6656" width="9" style="30"/>
    <col min="6657" max="6657" width="21.25" style="30" customWidth="1"/>
    <col min="6658" max="6658" width="12.5" style="30" bestFit="1" customWidth="1"/>
    <col min="6659" max="6659" width="4" style="30" bestFit="1" customWidth="1"/>
    <col min="6660" max="6660" width="11.625" style="30" bestFit="1" customWidth="1"/>
    <col min="6661" max="6661" width="10.625" style="30" customWidth="1"/>
    <col min="6662" max="6662" width="12.125" style="30" bestFit="1" customWidth="1"/>
    <col min="6663" max="6663" width="13.25" style="30" customWidth="1"/>
    <col min="6664" max="6664" width="12.5" style="30" bestFit="1" customWidth="1"/>
    <col min="6665" max="6912" width="9" style="30"/>
    <col min="6913" max="6913" width="21.25" style="30" customWidth="1"/>
    <col min="6914" max="6914" width="12.5" style="30" bestFit="1" customWidth="1"/>
    <col min="6915" max="6915" width="4" style="30" bestFit="1" customWidth="1"/>
    <col min="6916" max="6916" width="11.625" style="30" bestFit="1" customWidth="1"/>
    <col min="6917" max="6917" width="10.625" style="30" customWidth="1"/>
    <col min="6918" max="6918" width="12.125" style="30" bestFit="1" customWidth="1"/>
    <col min="6919" max="6919" width="13.25" style="30" customWidth="1"/>
    <col min="6920" max="6920" width="12.5" style="30" bestFit="1" customWidth="1"/>
    <col min="6921" max="7168" width="9" style="30"/>
    <col min="7169" max="7169" width="21.25" style="30" customWidth="1"/>
    <col min="7170" max="7170" width="12.5" style="30" bestFit="1" customWidth="1"/>
    <col min="7171" max="7171" width="4" style="30" bestFit="1" customWidth="1"/>
    <col min="7172" max="7172" width="11.625" style="30" bestFit="1" customWidth="1"/>
    <col min="7173" max="7173" width="10.625" style="30" customWidth="1"/>
    <col min="7174" max="7174" width="12.125" style="30" bestFit="1" customWidth="1"/>
    <col min="7175" max="7175" width="13.25" style="30" customWidth="1"/>
    <col min="7176" max="7176" width="12.5" style="30" bestFit="1" customWidth="1"/>
    <col min="7177" max="7424" width="9" style="30"/>
    <col min="7425" max="7425" width="21.25" style="30" customWidth="1"/>
    <col min="7426" max="7426" width="12.5" style="30" bestFit="1" customWidth="1"/>
    <col min="7427" max="7427" width="4" style="30" bestFit="1" customWidth="1"/>
    <col min="7428" max="7428" width="11.625" style="30" bestFit="1" customWidth="1"/>
    <col min="7429" max="7429" width="10.625" style="30" customWidth="1"/>
    <col min="7430" max="7430" width="12.125" style="30" bestFit="1" customWidth="1"/>
    <col min="7431" max="7431" width="13.25" style="30" customWidth="1"/>
    <col min="7432" max="7432" width="12.5" style="30" bestFit="1" customWidth="1"/>
    <col min="7433" max="7680" width="9" style="30"/>
    <col min="7681" max="7681" width="21.25" style="30" customWidth="1"/>
    <col min="7682" max="7682" width="12.5" style="30" bestFit="1" customWidth="1"/>
    <col min="7683" max="7683" width="4" style="30" bestFit="1" customWidth="1"/>
    <col min="7684" max="7684" width="11.625" style="30" bestFit="1" customWidth="1"/>
    <col min="7685" max="7685" width="10.625" style="30" customWidth="1"/>
    <col min="7686" max="7686" width="12.125" style="30" bestFit="1" customWidth="1"/>
    <col min="7687" max="7687" width="13.25" style="30" customWidth="1"/>
    <col min="7688" max="7688" width="12.5" style="30" bestFit="1" customWidth="1"/>
    <col min="7689" max="7936" width="9" style="30"/>
    <col min="7937" max="7937" width="21.25" style="30" customWidth="1"/>
    <col min="7938" max="7938" width="12.5" style="30" bestFit="1" customWidth="1"/>
    <col min="7939" max="7939" width="4" style="30" bestFit="1" customWidth="1"/>
    <col min="7940" max="7940" width="11.625" style="30" bestFit="1" customWidth="1"/>
    <col min="7941" max="7941" width="10.625" style="30" customWidth="1"/>
    <col min="7942" max="7942" width="12.125" style="30" bestFit="1" customWidth="1"/>
    <col min="7943" max="7943" width="13.25" style="30" customWidth="1"/>
    <col min="7944" max="7944" width="12.5" style="30" bestFit="1" customWidth="1"/>
    <col min="7945" max="8192" width="9" style="30"/>
    <col min="8193" max="8193" width="21.25" style="30" customWidth="1"/>
    <col min="8194" max="8194" width="12.5" style="30" bestFit="1" customWidth="1"/>
    <col min="8195" max="8195" width="4" style="30" bestFit="1" customWidth="1"/>
    <col min="8196" max="8196" width="11.625" style="30" bestFit="1" customWidth="1"/>
    <col min="8197" max="8197" width="10.625" style="30" customWidth="1"/>
    <col min="8198" max="8198" width="12.125" style="30" bestFit="1" customWidth="1"/>
    <col min="8199" max="8199" width="13.25" style="30" customWidth="1"/>
    <col min="8200" max="8200" width="12.5" style="30" bestFit="1" customWidth="1"/>
    <col min="8201" max="8448" width="9" style="30"/>
    <col min="8449" max="8449" width="21.25" style="30" customWidth="1"/>
    <col min="8450" max="8450" width="12.5" style="30" bestFit="1" customWidth="1"/>
    <col min="8451" max="8451" width="4" style="30" bestFit="1" customWidth="1"/>
    <col min="8452" max="8452" width="11.625" style="30" bestFit="1" customWidth="1"/>
    <col min="8453" max="8453" width="10.625" style="30" customWidth="1"/>
    <col min="8454" max="8454" width="12.125" style="30" bestFit="1" customWidth="1"/>
    <col min="8455" max="8455" width="13.25" style="30" customWidth="1"/>
    <col min="8456" max="8456" width="12.5" style="30" bestFit="1" customWidth="1"/>
    <col min="8457" max="8704" width="9" style="30"/>
    <col min="8705" max="8705" width="21.25" style="30" customWidth="1"/>
    <col min="8706" max="8706" width="12.5" style="30" bestFit="1" customWidth="1"/>
    <col min="8707" max="8707" width="4" style="30" bestFit="1" customWidth="1"/>
    <col min="8708" max="8708" width="11.625" style="30" bestFit="1" customWidth="1"/>
    <col min="8709" max="8709" width="10.625" style="30" customWidth="1"/>
    <col min="8710" max="8710" width="12.125" style="30" bestFit="1" customWidth="1"/>
    <col min="8711" max="8711" width="13.25" style="30" customWidth="1"/>
    <col min="8712" max="8712" width="12.5" style="30" bestFit="1" customWidth="1"/>
    <col min="8713" max="8960" width="9" style="30"/>
    <col min="8961" max="8961" width="21.25" style="30" customWidth="1"/>
    <col min="8962" max="8962" width="12.5" style="30" bestFit="1" customWidth="1"/>
    <col min="8963" max="8963" width="4" style="30" bestFit="1" customWidth="1"/>
    <col min="8964" max="8964" width="11.625" style="30" bestFit="1" customWidth="1"/>
    <col min="8965" max="8965" width="10.625" style="30" customWidth="1"/>
    <col min="8966" max="8966" width="12.125" style="30" bestFit="1" customWidth="1"/>
    <col min="8967" max="8967" width="13.25" style="30" customWidth="1"/>
    <col min="8968" max="8968" width="12.5" style="30" bestFit="1" customWidth="1"/>
    <col min="8969" max="9216" width="9" style="30"/>
    <col min="9217" max="9217" width="21.25" style="30" customWidth="1"/>
    <col min="9218" max="9218" width="12.5" style="30" bestFit="1" customWidth="1"/>
    <col min="9219" max="9219" width="4" style="30" bestFit="1" customWidth="1"/>
    <col min="9220" max="9220" width="11.625" style="30" bestFit="1" customWidth="1"/>
    <col min="9221" max="9221" width="10.625" style="30" customWidth="1"/>
    <col min="9222" max="9222" width="12.125" style="30" bestFit="1" customWidth="1"/>
    <col min="9223" max="9223" width="13.25" style="30" customWidth="1"/>
    <col min="9224" max="9224" width="12.5" style="30" bestFit="1" customWidth="1"/>
    <col min="9225" max="9472" width="9" style="30"/>
    <col min="9473" max="9473" width="21.25" style="30" customWidth="1"/>
    <col min="9474" max="9474" width="12.5" style="30" bestFit="1" customWidth="1"/>
    <col min="9475" max="9475" width="4" style="30" bestFit="1" customWidth="1"/>
    <col min="9476" max="9476" width="11.625" style="30" bestFit="1" customWidth="1"/>
    <col min="9477" max="9477" width="10.625" style="30" customWidth="1"/>
    <col min="9478" max="9478" width="12.125" style="30" bestFit="1" customWidth="1"/>
    <col min="9479" max="9479" width="13.25" style="30" customWidth="1"/>
    <col min="9480" max="9480" width="12.5" style="30" bestFit="1" customWidth="1"/>
    <col min="9481" max="9728" width="9" style="30"/>
    <col min="9729" max="9729" width="21.25" style="30" customWidth="1"/>
    <col min="9730" max="9730" width="12.5" style="30" bestFit="1" customWidth="1"/>
    <col min="9731" max="9731" width="4" style="30" bestFit="1" customWidth="1"/>
    <col min="9732" max="9732" width="11.625" style="30" bestFit="1" customWidth="1"/>
    <col min="9733" max="9733" width="10.625" style="30" customWidth="1"/>
    <col min="9734" max="9734" width="12.125" style="30" bestFit="1" customWidth="1"/>
    <col min="9735" max="9735" width="13.25" style="30" customWidth="1"/>
    <col min="9736" max="9736" width="12.5" style="30" bestFit="1" customWidth="1"/>
    <col min="9737" max="9984" width="9" style="30"/>
    <col min="9985" max="9985" width="21.25" style="30" customWidth="1"/>
    <col min="9986" max="9986" width="12.5" style="30" bestFit="1" customWidth="1"/>
    <col min="9987" max="9987" width="4" style="30" bestFit="1" customWidth="1"/>
    <col min="9988" max="9988" width="11.625" style="30" bestFit="1" customWidth="1"/>
    <col min="9989" max="9989" width="10.625" style="30" customWidth="1"/>
    <col min="9990" max="9990" width="12.125" style="30" bestFit="1" customWidth="1"/>
    <col min="9991" max="9991" width="13.25" style="30" customWidth="1"/>
    <col min="9992" max="9992" width="12.5" style="30" bestFit="1" customWidth="1"/>
    <col min="9993" max="10240" width="9" style="30"/>
    <col min="10241" max="10241" width="21.25" style="30" customWidth="1"/>
    <col min="10242" max="10242" width="12.5" style="30" bestFit="1" customWidth="1"/>
    <col min="10243" max="10243" width="4" style="30" bestFit="1" customWidth="1"/>
    <col min="10244" max="10244" width="11.625" style="30" bestFit="1" customWidth="1"/>
    <col min="10245" max="10245" width="10.625" style="30" customWidth="1"/>
    <col min="10246" max="10246" width="12.125" style="30" bestFit="1" customWidth="1"/>
    <col min="10247" max="10247" width="13.25" style="30" customWidth="1"/>
    <col min="10248" max="10248" width="12.5" style="30" bestFit="1" customWidth="1"/>
    <col min="10249" max="10496" width="9" style="30"/>
    <col min="10497" max="10497" width="21.25" style="30" customWidth="1"/>
    <col min="10498" max="10498" width="12.5" style="30" bestFit="1" customWidth="1"/>
    <col min="10499" max="10499" width="4" style="30" bestFit="1" customWidth="1"/>
    <col min="10500" max="10500" width="11.625" style="30" bestFit="1" customWidth="1"/>
    <col min="10501" max="10501" width="10.625" style="30" customWidth="1"/>
    <col min="10502" max="10502" width="12.125" style="30" bestFit="1" customWidth="1"/>
    <col min="10503" max="10503" width="13.25" style="30" customWidth="1"/>
    <col min="10504" max="10504" width="12.5" style="30" bestFit="1" customWidth="1"/>
    <col min="10505" max="10752" width="9" style="30"/>
    <col min="10753" max="10753" width="21.25" style="30" customWidth="1"/>
    <col min="10754" max="10754" width="12.5" style="30" bestFit="1" customWidth="1"/>
    <col min="10755" max="10755" width="4" style="30" bestFit="1" customWidth="1"/>
    <col min="10756" max="10756" width="11.625" style="30" bestFit="1" customWidth="1"/>
    <col min="10757" max="10757" width="10.625" style="30" customWidth="1"/>
    <col min="10758" max="10758" width="12.125" style="30" bestFit="1" customWidth="1"/>
    <col min="10759" max="10759" width="13.25" style="30" customWidth="1"/>
    <col min="10760" max="10760" width="12.5" style="30" bestFit="1" customWidth="1"/>
    <col min="10761" max="11008" width="9" style="30"/>
    <col min="11009" max="11009" width="21.25" style="30" customWidth="1"/>
    <col min="11010" max="11010" width="12.5" style="30" bestFit="1" customWidth="1"/>
    <col min="11011" max="11011" width="4" style="30" bestFit="1" customWidth="1"/>
    <col min="11012" max="11012" width="11.625" style="30" bestFit="1" customWidth="1"/>
    <col min="11013" max="11013" width="10.625" style="30" customWidth="1"/>
    <col min="11014" max="11014" width="12.125" style="30" bestFit="1" customWidth="1"/>
    <col min="11015" max="11015" width="13.25" style="30" customWidth="1"/>
    <col min="11016" max="11016" width="12.5" style="30" bestFit="1" customWidth="1"/>
    <col min="11017" max="11264" width="9" style="30"/>
    <col min="11265" max="11265" width="21.25" style="30" customWidth="1"/>
    <col min="11266" max="11266" width="12.5" style="30" bestFit="1" customWidth="1"/>
    <col min="11267" max="11267" width="4" style="30" bestFit="1" customWidth="1"/>
    <col min="11268" max="11268" width="11.625" style="30" bestFit="1" customWidth="1"/>
    <col min="11269" max="11269" width="10.625" style="30" customWidth="1"/>
    <col min="11270" max="11270" width="12.125" style="30" bestFit="1" customWidth="1"/>
    <col min="11271" max="11271" width="13.25" style="30" customWidth="1"/>
    <col min="11272" max="11272" width="12.5" style="30" bestFit="1" customWidth="1"/>
    <col min="11273" max="11520" width="9" style="30"/>
    <col min="11521" max="11521" width="21.25" style="30" customWidth="1"/>
    <col min="11522" max="11522" width="12.5" style="30" bestFit="1" customWidth="1"/>
    <col min="11523" max="11523" width="4" style="30" bestFit="1" customWidth="1"/>
    <col min="11524" max="11524" width="11.625" style="30" bestFit="1" customWidth="1"/>
    <col min="11525" max="11525" width="10.625" style="30" customWidth="1"/>
    <col min="11526" max="11526" width="12.125" style="30" bestFit="1" customWidth="1"/>
    <col min="11527" max="11527" width="13.25" style="30" customWidth="1"/>
    <col min="11528" max="11528" width="12.5" style="30" bestFit="1" customWidth="1"/>
    <col min="11529" max="11776" width="9" style="30"/>
    <col min="11777" max="11777" width="21.25" style="30" customWidth="1"/>
    <col min="11778" max="11778" width="12.5" style="30" bestFit="1" customWidth="1"/>
    <col min="11779" max="11779" width="4" style="30" bestFit="1" customWidth="1"/>
    <col min="11780" max="11780" width="11.625" style="30" bestFit="1" customWidth="1"/>
    <col min="11781" max="11781" width="10.625" style="30" customWidth="1"/>
    <col min="11782" max="11782" width="12.125" style="30" bestFit="1" customWidth="1"/>
    <col min="11783" max="11783" width="13.25" style="30" customWidth="1"/>
    <col min="11784" max="11784" width="12.5" style="30" bestFit="1" customWidth="1"/>
    <col min="11785" max="12032" width="9" style="30"/>
    <col min="12033" max="12033" width="21.25" style="30" customWidth="1"/>
    <col min="12034" max="12034" width="12.5" style="30" bestFit="1" customWidth="1"/>
    <col min="12035" max="12035" width="4" style="30" bestFit="1" customWidth="1"/>
    <col min="12036" max="12036" width="11.625" style="30" bestFit="1" customWidth="1"/>
    <col min="12037" max="12037" width="10.625" style="30" customWidth="1"/>
    <col min="12038" max="12038" width="12.125" style="30" bestFit="1" customWidth="1"/>
    <col min="12039" max="12039" width="13.25" style="30" customWidth="1"/>
    <col min="12040" max="12040" width="12.5" style="30" bestFit="1" customWidth="1"/>
    <col min="12041" max="12288" width="9" style="30"/>
    <col min="12289" max="12289" width="21.25" style="30" customWidth="1"/>
    <col min="12290" max="12290" width="12.5" style="30" bestFit="1" customWidth="1"/>
    <col min="12291" max="12291" width="4" style="30" bestFit="1" customWidth="1"/>
    <col min="12292" max="12292" width="11.625" style="30" bestFit="1" customWidth="1"/>
    <col min="12293" max="12293" width="10.625" style="30" customWidth="1"/>
    <col min="12294" max="12294" width="12.125" style="30" bestFit="1" customWidth="1"/>
    <col min="12295" max="12295" width="13.25" style="30" customWidth="1"/>
    <col min="12296" max="12296" width="12.5" style="30" bestFit="1" customWidth="1"/>
    <col min="12297" max="12544" width="9" style="30"/>
    <col min="12545" max="12545" width="21.25" style="30" customWidth="1"/>
    <col min="12546" max="12546" width="12.5" style="30" bestFit="1" customWidth="1"/>
    <col min="12547" max="12547" width="4" style="30" bestFit="1" customWidth="1"/>
    <col min="12548" max="12548" width="11.625" style="30" bestFit="1" customWidth="1"/>
    <col min="12549" max="12549" width="10.625" style="30" customWidth="1"/>
    <col min="12550" max="12550" width="12.125" style="30" bestFit="1" customWidth="1"/>
    <col min="12551" max="12551" width="13.25" style="30" customWidth="1"/>
    <col min="12552" max="12552" width="12.5" style="30" bestFit="1" customWidth="1"/>
    <col min="12553" max="12800" width="9" style="30"/>
    <col min="12801" max="12801" width="21.25" style="30" customWidth="1"/>
    <col min="12802" max="12802" width="12.5" style="30" bestFit="1" customWidth="1"/>
    <col min="12803" max="12803" width="4" style="30" bestFit="1" customWidth="1"/>
    <col min="12804" max="12804" width="11.625" style="30" bestFit="1" customWidth="1"/>
    <col min="12805" max="12805" width="10.625" style="30" customWidth="1"/>
    <col min="12806" max="12806" width="12.125" style="30" bestFit="1" customWidth="1"/>
    <col min="12807" max="12807" width="13.25" style="30" customWidth="1"/>
    <col min="12808" max="12808" width="12.5" style="30" bestFit="1" customWidth="1"/>
    <col min="12809" max="13056" width="9" style="30"/>
    <col min="13057" max="13057" width="21.25" style="30" customWidth="1"/>
    <col min="13058" max="13058" width="12.5" style="30" bestFit="1" customWidth="1"/>
    <col min="13059" max="13059" width="4" style="30" bestFit="1" customWidth="1"/>
    <col min="13060" max="13060" width="11.625" style="30" bestFit="1" customWidth="1"/>
    <col min="13061" max="13061" width="10.625" style="30" customWidth="1"/>
    <col min="13062" max="13062" width="12.125" style="30" bestFit="1" customWidth="1"/>
    <col min="13063" max="13063" width="13.25" style="30" customWidth="1"/>
    <col min="13064" max="13064" width="12.5" style="30" bestFit="1" customWidth="1"/>
    <col min="13065" max="13312" width="9" style="30"/>
    <col min="13313" max="13313" width="21.25" style="30" customWidth="1"/>
    <col min="13314" max="13314" width="12.5" style="30" bestFit="1" customWidth="1"/>
    <col min="13315" max="13315" width="4" style="30" bestFit="1" customWidth="1"/>
    <col min="13316" max="13316" width="11.625" style="30" bestFit="1" customWidth="1"/>
    <col min="13317" max="13317" width="10.625" style="30" customWidth="1"/>
    <col min="13318" max="13318" width="12.125" style="30" bestFit="1" customWidth="1"/>
    <col min="13319" max="13319" width="13.25" style="30" customWidth="1"/>
    <col min="13320" max="13320" width="12.5" style="30" bestFit="1" customWidth="1"/>
    <col min="13321" max="13568" width="9" style="30"/>
    <col min="13569" max="13569" width="21.25" style="30" customWidth="1"/>
    <col min="13570" max="13570" width="12.5" style="30" bestFit="1" customWidth="1"/>
    <col min="13571" max="13571" width="4" style="30" bestFit="1" customWidth="1"/>
    <col min="13572" max="13572" width="11.625" style="30" bestFit="1" customWidth="1"/>
    <col min="13573" max="13573" width="10.625" style="30" customWidth="1"/>
    <col min="13574" max="13574" width="12.125" style="30" bestFit="1" customWidth="1"/>
    <col min="13575" max="13575" width="13.25" style="30" customWidth="1"/>
    <col min="13576" max="13576" width="12.5" style="30" bestFit="1" customWidth="1"/>
    <col min="13577" max="13824" width="9" style="30"/>
    <col min="13825" max="13825" width="21.25" style="30" customWidth="1"/>
    <col min="13826" max="13826" width="12.5" style="30" bestFit="1" customWidth="1"/>
    <col min="13827" max="13827" width="4" style="30" bestFit="1" customWidth="1"/>
    <col min="13828" max="13828" width="11.625" style="30" bestFit="1" customWidth="1"/>
    <col min="13829" max="13829" width="10.625" style="30" customWidth="1"/>
    <col min="13830" max="13830" width="12.125" style="30" bestFit="1" customWidth="1"/>
    <col min="13831" max="13831" width="13.25" style="30" customWidth="1"/>
    <col min="13832" max="13832" width="12.5" style="30" bestFit="1" customWidth="1"/>
    <col min="13833" max="14080" width="9" style="30"/>
    <col min="14081" max="14081" width="21.25" style="30" customWidth="1"/>
    <col min="14082" max="14082" width="12.5" style="30" bestFit="1" customWidth="1"/>
    <col min="14083" max="14083" width="4" style="30" bestFit="1" customWidth="1"/>
    <col min="14084" max="14084" width="11.625" style="30" bestFit="1" customWidth="1"/>
    <col min="14085" max="14085" width="10.625" style="30" customWidth="1"/>
    <col min="14086" max="14086" width="12.125" style="30" bestFit="1" customWidth="1"/>
    <col min="14087" max="14087" width="13.25" style="30" customWidth="1"/>
    <col min="14088" max="14088" width="12.5" style="30" bestFit="1" customWidth="1"/>
    <col min="14089" max="14336" width="9" style="30"/>
    <col min="14337" max="14337" width="21.25" style="30" customWidth="1"/>
    <col min="14338" max="14338" width="12.5" style="30" bestFit="1" customWidth="1"/>
    <col min="14339" max="14339" width="4" style="30" bestFit="1" customWidth="1"/>
    <col min="14340" max="14340" width="11.625" style="30" bestFit="1" customWidth="1"/>
    <col min="14341" max="14341" width="10.625" style="30" customWidth="1"/>
    <col min="14342" max="14342" width="12.125" style="30" bestFit="1" customWidth="1"/>
    <col min="14343" max="14343" width="13.25" style="30" customWidth="1"/>
    <col min="14344" max="14344" width="12.5" style="30" bestFit="1" customWidth="1"/>
    <col min="14345" max="14592" width="9" style="30"/>
    <col min="14593" max="14593" width="21.25" style="30" customWidth="1"/>
    <col min="14594" max="14594" width="12.5" style="30" bestFit="1" customWidth="1"/>
    <col min="14595" max="14595" width="4" style="30" bestFit="1" customWidth="1"/>
    <col min="14596" max="14596" width="11.625" style="30" bestFit="1" customWidth="1"/>
    <col min="14597" max="14597" width="10.625" style="30" customWidth="1"/>
    <col min="14598" max="14598" width="12.125" style="30" bestFit="1" customWidth="1"/>
    <col min="14599" max="14599" width="13.25" style="30" customWidth="1"/>
    <col min="14600" max="14600" width="12.5" style="30" bestFit="1" customWidth="1"/>
    <col min="14601" max="14848" width="9" style="30"/>
    <col min="14849" max="14849" width="21.25" style="30" customWidth="1"/>
    <col min="14850" max="14850" width="12.5" style="30" bestFit="1" customWidth="1"/>
    <col min="14851" max="14851" width="4" style="30" bestFit="1" customWidth="1"/>
    <col min="14852" max="14852" width="11.625" style="30" bestFit="1" customWidth="1"/>
    <col min="14853" max="14853" width="10.625" style="30" customWidth="1"/>
    <col min="14854" max="14854" width="12.125" style="30" bestFit="1" customWidth="1"/>
    <col min="14855" max="14855" width="13.25" style="30" customWidth="1"/>
    <col min="14856" max="14856" width="12.5" style="30" bestFit="1" customWidth="1"/>
    <col min="14857" max="15104" width="9" style="30"/>
    <col min="15105" max="15105" width="21.25" style="30" customWidth="1"/>
    <col min="15106" max="15106" width="12.5" style="30" bestFit="1" customWidth="1"/>
    <col min="15107" max="15107" width="4" style="30" bestFit="1" customWidth="1"/>
    <col min="15108" max="15108" width="11.625" style="30" bestFit="1" customWidth="1"/>
    <col min="15109" max="15109" width="10.625" style="30" customWidth="1"/>
    <col min="15110" max="15110" width="12.125" style="30" bestFit="1" customWidth="1"/>
    <col min="15111" max="15111" width="13.25" style="30" customWidth="1"/>
    <col min="15112" max="15112" width="12.5" style="30" bestFit="1" customWidth="1"/>
    <col min="15113" max="15360" width="9" style="30"/>
    <col min="15361" max="15361" width="21.25" style="30" customWidth="1"/>
    <col min="15362" max="15362" width="12.5" style="30" bestFit="1" customWidth="1"/>
    <col min="15363" max="15363" width="4" style="30" bestFit="1" customWidth="1"/>
    <col min="15364" max="15364" width="11.625" style="30" bestFit="1" customWidth="1"/>
    <col min="15365" max="15365" width="10.625" style="30" customWidth="1"/>
    <col min="15366" max="15366" width="12.125" style="30" bestFit="1" customWidth="1"/>
    <col min="15367" max="15367" width="13.25" style="30" customWidth="1"/>
    <col min="15368" max="15368" width="12.5" style="30" bestFit="1" customWidth="1"/>
    <col min="15369" max="15616" width="9" style="30"/>
    <col min="15617" max="15617" width="21.25" style="30" customWidth="1"/>
    <col min="15618" max="15618" width="12.5" style="30" bestFit="1" customWidth="1"/>
    <col min="15619" max="15619" width="4" style="30" bestFit="1" customWidth="1"/>
    <col min="15620" max="15620" width="11.625" style="30" bestFit="1" customWidth="1"/>
    <col min="15621" max="15621" width="10.625" style="30" customWidth="1"/>
    <col min="15622" max="15622" width="12.125" style="30" bestFit="1" customWidth="1"/>
    <col min="15623" max="15623" width="13.25" style="30" customWidth="1"/>
    <col min="15624" max="15624" width="12.5" style="30" bestFit="1" customWidth="1"/>
    <col min="15625" max="15872" width="9" style="30"/>
    <col min="15873" max="15873" width="21.25" style="30" customWidth="1"/>
    <col min="15874" max="15874" width="12.5" style="30" bestFit="1" customWidth="1"/>
    <col min="15875" max="15875" width="4" style="30" bestFit="1" customWidth="1"/>
    <col min="15876" max="15876" width="11.625" style="30" bestFit="1" customWidth="1"/>
    <col min="15877" max="15877" width="10.625" style="30" customWidth="1"/>
    <col min="15878" max="15878" width="12.125" style="30" bestFit="1" customWidth="1"/>
    <col min="15879" max="15879" width="13.25" style="30" customWidth="1"/>
    <col min="15880" max="15880" width="12.5" style="30" bestFit="1" customWidth="1"/>
    <col min="15881" max="16128" width="9" style="30"/>
    <col min="16129" max="16129" width="21.25" style="30" customWidth="1"/>
    <col min="16130" max="16130" width="12.5" style="30" bestFit="1" customWidth="1"/>
    <col min="16131" max="16131" width="4" style="30" bestFit="1" customWidth="1"/>
    <col min="16132" max="16132" width="11.625" style="30" bestFit="1" customWidth="1"/>
    <col min="16133" max="16133" width="10.625" style="30" customWidth="1"/>
    <col min="16134" max="16134" width="12.125" style="30" bestFit="1" customWidth="1"/>
    <col min="16135" max="16135" width="13.25" style="30" customWidth="1"/>
    <col min="16136" max="16136" width="12.5" style="30" bestFit="1" customWidth="1"/>
    <col min="16137" max="16384" width="9" style="30"/>
  </cols>
  <sheetData>
    <row r="1" spans="1:8" ht="23.25" x14ac:dyDescent="0.5">
      <c r="A1" s="906" t="s">
        <v>0</v>
      </c>
      <c r="B1" s="906"/>
      <c r="C1" s="906"/>
      <c r="D1" s="906"/>
      <c r="E1" s="906"/>
      <c r="F1" s="906"/>
      <c r="G1" s="906"/>
      <c r="H1" s="906"/>
    </row>
    <row r="2" spans="1:8" ht="23.25" x14ac:dyDescent="0.5">
      <c r="A2" s="906" t="s">
        <v>3565</v>
      </c>
      <c r="B2" s="906"/>
      <c r="C2" s="906"/>
      <c r="D2" s="906"/>
      <c r="E2" s="906"/>
      <c r="F2" s="906"/>
      <c r="G2" s="906"/>
      <c r="H2" s="906"/>
    </row>
    <row r="3" spans="1:8" ht="23.25" x14ac:dyDescent="0.5">
      <c r="A3" s="906" t="s">
        <v>3566</v>
      </c>
      <c r="B3" s="906"/>
      <c r="C3" s="906"/>
      <c r="D3" s="906"/>
      <c r="E3" s="906"/>
      <c r="F3" s="906"/>
      <c r="G3" s="906"/>
      <c r="H3" s="906"/>
    </row>
    <row r="4" spans="1:8" ht="23.25" x14ac:dyDescent="0.5">
      <c r="A4" s="906" t="s">
        <v>3530</v>
      </c>
      <c r="B4" s="906"/>
      <c r="C4" s="906"/>
      <c r="D4" s="906"/>
      <c r="E4" s="906"/>
      <c r="F4" s="906"/>
      <c r="G4" s="906"/>
      <c r="H4" s="906"/>
    </row>
    <row r="5" spans="1:8" ht="15" customHeight="1" x14ac:dyDescent="0.45">
      <c r="A5" s="621"/>
      <c r="B5" s="621"/>
      <c r="C5" s="621"/>
      <c r="D5" s="621"/>
      <c r="E5" s="621"/>
      <c r="F5" s="621"/>
      <c r="G5" s="621"/>
      <c r="H5" s="621"/>
    </row>
    <row r="6" spans="1:8" s="622" customFormat="1" ht="25.5" customHeight="1" x14ac:dyDescent="0.2">
      <c r="A6" s="907" t="s">
        <v>3660</v>
      </c>
      <c r="B6" s="910" t="s">
        <v>99</v>
      </c>
      <c r="C6" s="913" t="s">
        <v>3406</v>
      </c>
      <c r="D6" s="914"/>
      <c r="E6" s="915"/>
      <c r="F6" s="915"/>
      <c r="G6" s="916"/>
      <c r="H6" s="910" t="s">
        <v>1231</v>
      </c>
    </row>
    <row r="7" spans="1:8" s="622" customFormat="1" ht="74.25" customHeight="1" x14ac:dyDescent="0.2">
      <c r="A7" s="908"/>
      <c r="B7" s="911"/>
      <c r="C7" s="919" t="s">
        <v>3554</v>
      </c>
      <c r="D7" s="920"/>
      <c r="E7" s="623" t="s">
        <v>3415</v>
      </c>
      <c r="F7" s="623" t="s">
        <v>3413</v>
      </c>
      <c r="G7" s="623" t="s">
        <v>3544</v>
      </c>
      <c r="H7" s="917"/>
    </row>
    <row r="8" spans="1:8" s="622" customFormat="1" ht="18" customHeight="1" x14ac:dyDescent="0.2">
      <c r="A8" s="909"/>
      <c r="B8" s="912"/>
      <c r="C8" s="921"/>
      <c r="D8" s="922"/>
      <c r="E8" s="624" t="s">
        <v>3567</v>
      </c>
      <c r="F8" s="624" t="s">
        <v>3568</v>
      </c>
      <c r="G8" s="624" t="s">
        <v>3569</v>
      </c>
      <c r="H8" s="918"/>
    </row>
    <row r="9" spans="1:8" x14ac:dyDescent="0.45">
      <c r="A9" s="904" t="s">
        <v>3570</v>
      </c>
      <c r="B9" s="625">
        <f>1658232-119892</f>
        <v>1538340</v>
      </c>
      <c r="C9" s="626">
        <v>0.16</v>
      </c>
      <c r="D9" s="625">
        <f>SUM(D10:D11)</f>
        <v>246134.40000000002</v>
      </c>
      <c r="E9" s="627"/>
      <c r="F9" s="627"/>
      <c r="G9" s="627"/>
      <c r="H9" s="628">
        <f>SUM(B9-D9)</f>
        <v>1292205.6000000001</v>
      </c>
    </row>
    <row r="10" spans="1:8" x14ac:dyDescent="0.45">
      <c r="A10" s="904"/>
      <c r="B10" s="629"/>
      <c r="C10" s="630">
        <v>0.13</v>
      </c>
      <c r="D10" s="629">
        <f>215570.16-15585.96</f>
        <v>199984.2</v>
      </c>
      <c r="E10" s="629"/>
      <c r="F10" s="629">
        <f>215570.16-15585.96</f>
        <v>199984.2</v>
      </c>
      <c r="G10" s="629"/>
      <c r="H10" s="631"/>
    </row>
    <row r="11" spans="1:8" x14ac:dyDescent="0.45">
      <c r="A11" s="904"/>
      <c r="B11" s="629"/>
      <c r="C11" s="630">
        <v>0.03</v>
      </c>
      <c r="D11" s="629">
        <f>49746.96-3596.76</f>
        <v>46150.2</v>
      </c>
      <c r="E11" s="629"/>
      <c r="F11" s="629"/>
      <c r="G11" s="629">
        <f>49746.96-3596.76</f>
        <v>46150.2</v>
      </c>
      <c r="H11" s="631"/>
    </row>
    <row r="12" spans="1:8" x14ac:dyDescent="0.45">
      <c r="A12" s="905" t="s">
        <v>3570</v>
      </c>
      <c r="B12" s="239">
        <v>4697676.5</v>
      </c>
      <c r="C12" s="632">
        <v>0.06</v>
      </c>
      <c r="D12" s="239">
        <v>714025.59</v>
      </c>
      <c r="E12" s="239"/>
      <c r="F12" s="239"/>
      <c r="G12" s="239"/>
      <c r="H12" s="349">
        <v>3983650.91</v>
      </c>
    </row>
    <row r="13" spans="1:8" x14ac:dyDescent="0.45">
      <c r="A13" s="905"/>
      <c r="B13" s="230"/>
      <c r="C13" s="222">
        <v>0.04</v>
      </c>
      <c r="D13" s="230">
        <v>476017.06</v>
      </c>
      <c r="E13" s="230"/>
      <c r="F13" s="230">
        <v>476017.06</v>
      </c>
      <c r="G13" s="230"/>
      <c r="H13" s="633"/>
    </row>
    <row r="14" spans="1:8" x14ac:dyDescent="0.45">
      <c r="A14" s="905"/>
      <c r="B14" s="230"/>
      <c r="C14" s="222">
        <v>0.02</v>
      </c>
      <c r="D14" s="230">
        <v>238008.53</v>
      </c>
      <c r="E14" s="230"/>
      <c r="F14" s="230"/>
      <c r="G14" s="230">
        <v>238008.53</v>
      </c>
      <c r="H14" s="633"/>
    </row>
    <row r="15" spans="1:8" x14ac:dyDescent="0.45">
      <c r="A15" s="904" t="s">
        <v>3571</v>
      </c>
      <c r="B15" s="625">
        <f>1487630-52790</f>
        <v>1434840</v>
      </c>
      <c r="C15" s="626">
        <v>0.16</v>
      </c>
      <c r="D15" s="625">
        <f>SUM(D16:D18)</f>
        <v>229574.40000000002</v>
      </c>
      <c r="E15" s="625"/>
      <c r="F15" s="625"/>
      <c r="G15" s="625"/>
      <c r="H15" s="628">
        <f>SUM(B15-D15)</f>
        <v>1205265.6000000001</v>
      </c>
    </row>
    <row r="16" spans="1:8" x14ac:dyDescent="0.45">
      <c r="A16" s="904"/>
      <c r="B16" s="629"/>
      <c r="C16" s="630">
        <v>0.08</v>
      </c>
      <c r="D16" s="629">
        <f>119010.4-4223.2</f>
        <v>114787.2</v>
      </c>
      <c r="E16" s="629">
        <f>119010.4-4223.2</f>
        <v>114787.2</v>
      </c>
      <c r="F16" s="629"/>
      <c r="G16" s="629"/>
      <c r="H16" s="631"/>
    </row>
    <row r="17" spans="1:24" x14ac:dyDescent="0.45">
      <c r="A17" s="904"/>
      <c r="B17" s="629"/>
      <c r="C17" s="630">
        <v>0.05</v>
      </c>
      <c r="D17" s="629">
        <f>74381.5-2639.5</f>
        <v>71742</v>
      </c>
      <c r="E17" s="629"/>
      <c r="F17" s="629">
        <f>74381.5-2639.5</f>
        <v>71742</v>
      </c>
      <c r="G17" s="629"/>
      <c r="H17" s="631"/>
    </row>
    <row r="18" spans="1:24" x14ac:dyDescent="0.45">
      <c r="A18" s="904"/>
      <c r="B18" s="629"/>
      <c r="C18" s="630">
        <v>0.03</v>
      </c>
      <c r="D18" s="629">
        <f>44628.9-1583.7</f>
        <v>43045.200000000004</v>
      </c>
      <c r="E18" s="629"/>
      <c r="F18" s="629"/>
      <c r="G18" s="629">
        <f>44628.9-1583.7</f>
        <v>43045.200000000004</v>
      </c>
      <c r="H18" s="631"/>
    </row>
    <row r="19" spans="1:24" x14ac:dyDescent="0.45">
      <c r="A19" s="905" t="s">
        <v>3571</v>
      </c>
      <c r="B19" s="239">
        <v>17424110</v>
      </c>
      <c r="C19" s="632">
        <v>0.06</v>
      </c>
      <c r="D19" s="239">
        <v>343446.6</v>
      </c>
      <c r="E19" s="239"/>
      <c r="F19" s="239"/>
      <c r="G19" s="239"/>
      <c r="H19" s="349">
        <v>17080663.399999999</v>
      </c>
    </row>
    <row r="20" spans="1:24" x14ac:dyDescent="0.45">
      <c r="A20" s="905"/>
      <c r="B20" s="230"/>
      <c r="C20" s="634">
        <v>2.5000000000000001E-2</v>
      </c>
      <c r="D20" s="230">
        <v>143102.75</v>
      </c>
      <c r="E20" s="230">
        <v>143102.75</v>
      </c>
      <c r="F20" s="230"/>
      <c r="G20" s="230"/>
      <c r="H20" s="633"/>
    </row>
    <row r="21" spans="1:24" x14ac:dyDescent="0.45">
      <c r="A21" s="905"/>
      <c r="B21" s="230"/>
      <c r="C21" s="222">
        <v>0.02</v>
      </c>
      <c r="D21" s="230">
        <v>114482.2</v>
      </c>
      <c r="E21" s="230"/>
      <c r="F21" s="230">
        <v>114482.2</v>
      </c>
      <c r="G21" s="230"/>
      <c r="H21" s="633"/>
    </row>
    <row r="22" spans="1:24" x14ac:dyDescent="0.45">
      <c r="A22" s="905"/>
      <c r="B22" s="230"/>
      <c r="C22" s="634">
        <v>1.4999999999999999E-2</v>
      </c>
      <c r="D22" s="230">
        <v>85861.65</v>
      </c>
      <c r="E22" s="230"/>
      <c r="F22" s="230"/>
      <c r="G22" s="230">
        <v>85861.65</v>
      </c>
      <c r="H22" s="633"/>
    </row>
    <row r="23" spans="1:24" s="638" customFormat="1" ht="25.5" customHeight="1" x14ac:dyDescent="0.2">
      <c r="A23" s="635" t="s">
        <v>3572</v>
      </c>
      <c r="B23" s="636">
        <v>27037040</v>
      </c>
      <c r="C23" s="636"/>
      <c r="D23" s="636"/>
      <c r="E23" s="636"/>
      <c r="F23" s="636"/>
      <c r="G23" s="636"/>
      <c r="H23" s="637">
        <v>27037040</v>
      </c>
    </row>
    <row r="24" spans="1:24" ht="27.75" customHeight="1" thickBot="1" x14ac:dyDescent="0.5">
      <c r="A24" s="645" t="s">
        <v>596</v>
      </c>
      <c r="B24" s="490">
        <f>SUM(B9+B12+B15+B19+B23)</f>
        <v>52132006.5</v>
      </c>
      <c r="C24" s="490"/>
      <c r="D24" s="490">
        <f>SUM(D9+D12+D15+D19+D23)</f>
        <v>1533180.9900000002</v>
      </c>
      <c r="E24" s="490">
        <f>SUM(E9:E23)</f>
        <v>257889.95</v>
      </c>
      <c r="F24" s="490">
        <f>SUM(F9:F23)</f>
        <v>862225.46</v>
      </c>
      <c r="G24" s="490">
        <f>SUM(G9:G23)</f>
        <v>413065.57999999996</v>
      </c>
      <c r="H24" s="490">
        <f>SUM(H9+H12+H15+H19+H23)</f>
        <v>50598825.509999998</v>
      </c>
    </row>
    <row r="25" spans="1:24" ht="21.75" thickTop="1" x14ac:dyDescent="0.45"/>
    <row r="27" spans="1:24" s="176" customFormat="1" ht="17.25" customHeight="1" x14ac:dyDescent="0.4">
      <c r="A27" s="612" t="s">
        <v>3319</v>
      </c>
      <c r="B27" s="613"/>
      <c r="C27" s="613"/>
      <c r="D27" s="175"/>
      <c r="E27" s="175"/>
      <c r="F27" s="175"/>
      <c r="G27" s="175"/>
      <c r="H27" s="614"/>
      <c r="I27" s="614"/>
      <c r="J27" s="614"/>
      <c r="K27" s="614"/>
      <c r="L27" s="615"/>
      <c r="M27" s="614"/>
      <c r="N27" s="615"/>
      <c r="O27" s="614"/>
      <c r="P27" s="615"/>
      <c r="Q27" s="614"/>
      <c r="R27" s="615"/>
      <c r="S27" s="614"/>
      <c r="T27" s="615"/>
      <c r="U27" s="614"/>
      <c r="V27" s="614"/>
      <c r="W27" s="614"/>
      <c r="X27" s="616"/>
    </row>
    <row r="28" spans="1:24" s="176" customFormat="1" ht="17.25" customHeight="1" x14ac:dyDescent="0.4">
      <c r="A28" s="612" t="s">
        <v>3573</v>
      </c>
      <c r="B28" s="613"/>
      <c r="C28" s="613"/>
      <c r="D28" s="175"/>
      <c r="E28" s="175"/>
      <c r="F28" s="175"/>
      <c r="G28" s="175"/>
      <c r="H28" s="614"/>
      <c r="I28" s="614"/>
      <c r="J28" s="614"/>
      <c r="K28" s="614"/>
      <c r="L28" s="615"/>
      <c r="M28" s="614"/>
      <c r="N28" s="615"/>
      <c r="O28" s="614"/>
      <c r="P28" s="615"/>
      <c r="Q28" s="614"/>
      <c r="R28" s="615"/>
      <c r="S28" s="614"/>
      <c r="T28" s="615"/>
      <c r="U28" s="614"/>
      <c r="V28" s="614"/>
      <c r="W28" s="614"/>
      <c r="X28" s="616"/>
    </row>
    <row r="29" spans="1:24" s="176" customFormat="1" ht="17.25" customHeight="1" x14ac:dyDescent="0.4">
      <c r="A29" s="612" t="s">
        <v>3574</v>
      </c>
      <c r="B29" s="613"/>
      <c r="C29" s="613"/>
      <c r="D29" s="175"/>
      <c r="E29" s="175"/>
      <c r="F29" s="175"/>
      <c r="G29" s="175"/>
      <c r="H29" s="614"/>
      <c r="I29" s="614"/>
      <c r="J29" s="614"/>
      <c r="K29" s="614"/>
      <c r="L29" s="615"/>
      <c r="M29" s="614"/>
      <c r="N29" s="615"/>
      <c r="O29" s="614"/>
      <c r="P29" s="615"/>
      <c r="Q29" s="614"/>
      <c r="R29" s="615"/>
      <c r="S29" s="614"/>
      <c r="T29" s="615"/>
      <c r="U29" s="614"/>
      <c r="V29" s="614"/>
      <c r="W29" s="614"/>
      <c r="X29" s="616"/>
    </row>
    <row r="30" spans="1:24" s="176" customFormat="1" ht="17.25" customHeight="1" x14ac:dyDescent="0.4">
      <c r="A30" s="617" t="s">
        <v>3561</v>
      </c>
      <c r="D30" s="618"/>
      <c r="E30" s="618"/>
      <c r="F30" s="618"/>
      <c r="G30" s="618"/>
      <c r="H30" s="619"/>
      <c r="I30" s="619"/>
      <c r="J30" s="619"/>
      <c r="K30" s="619"/>
      <c r="L30" s="615"/>
      <c r="M30" s="619"/>
      <c r="N30" s="615"/>
      <c r="O30" s="619"/>
      <c r="P30" s="615"/>
      <c r="Q30" s="619"/>
      <c r="R30" s="615"/>
      <c r="S30" s="619"/>
      <c r="T30" s="615"/>
      <c r="U30" s="619"/>
      <c r="V30" s="619"/>
      <c r="W30" s="619"/>
    </row>
    <row r="31" spans="1:24" s="176" customFormat="1" ht="17.25" customHeight="1" x14ac:dyDescent="0.4">
      <c r="A31" s="617" t="s">
        <v>3562</v>
      </c>
      <c r="D31" s="618"/>
      <c r="E31" s="618"/>
      <c r="F31" s="618"/>
      <c r="G31" s="618"/>
      <c r="H31" s="619"/>
      <c r="I31" s="619"/>
      <c r="J31" s="619"/>
      <c r="K31" s="619"/>
      <c r="L31" s="615"/>
      <c r="M31" s="619"/>
      <c r="N31" s="615"/>
      <c r="O31" s="619"/>
      <c r="P31" s="615"/>
      <c r="Q31" s="619"/>
      <c r="R31" s="615"/>
      <c r="S31" s="619"/>
      <c r="T31" s="615"/>
      <c r="U31" s="619"/>
      <c r="V31" s="619"/>
      <c r="W31" s="619"/>
    </row>
    <row r="32" spans="1:24" s="176" customFormat="1" ht="17.25" customHeight="1" x14ac:dyDescent="0.4">
      <c r="A32" s="612" t="s">
        <v>3575</v>
      </c>
      <c r="B32" s="613"/>
      <c r="C32" s="613"/>
      <c r="D32" s="175"/>
      <c r="E32" s="175"/>
      <c r="F32" s="175"/>
      <c r="G32" s="175"/>
      <c r="H32" s="614"/>
      <c r="I32" s="614"/>
      <c r="J32" s="614"/>
      <c r="K32" s="614"/>
      <c r="L32" s="615"/>
      <c r="M32" s="614"/>
      <c r="N32" s="615"/>
      <c r="O32" s="614"/>
      <c r="P32" s="615"/>
      <c r="Q32" s="614"/>
      <c r="R32" s="615"/>
      <c r="S32" s="614"/>
      <c r="T32" s="615"/>
      <c r="U32" s="614"/>
      <c r="V32" s="614"/>
      <c r="W32" s="614"/>
      <c r="X32" s="616"/>
    </row>
    <row r="33" spans="1:24" s="176" customFormat="1" ht="17.25" customHeight="1" x14ac:dyDescent="0.4">
      <c r="A33" s="612" t="s">
        <v>3576</v>
      </c>
      <c r="B33" s="613"/>
      <c r="C33" s="613"/>
      <c r="D33" s="175"/>
      <c r="E33" s="175"/>
      <c r="F33" s="175"/>
      <c r="G33" s="175"/>
      <c r="H33" s="614"/>
      <c r="I33" s="614"/>
      <c r="J33" s="614"/>
      <c r="K33" s="614"/>
      <c r="L33" s="615"/>
      <c r="M33" s="614"/>
      <c r="N33" s="615"/>
      <c r="O33" s="614"/>
      <c r="P33" s="615"/>
      <c r="Q33" s="614"/>
      <c r="R33" s="615"/>
      <c r="S33" s="614"/>
      <c r="T33" s="615"/>
      <c r="U33" s="614"/>
      <c r="V33" s="614"/>
      <c r="W33" s="614"/>
      <c r="X33" s="616"/>
    </row>
    <row r="34" spans="1:24" s="176" customFormat="1" ht="17.25" customHeight="1" x14ac:dyDescent="0.4">
      <c r="A34" s="617" t="s">
        <v>3577</v>
      </c>
      <c r="D34" s="618"/>
      <c r="E34" s="618"/>
      <c r="F34" s="618"/>
      <c r="G34" s="618"/>
      <c r="H34" s="619"/>
      <c r="I34" s="619"/>
      <c r="J34" s="619"/>
      <c r="K34" s="619"/>
      <c r="L34" s="615"/>
      <c r="M34" s="619"/>
      <c r="N34" s="615"/>
      <c r="O34" s="619"/>
      <c r="P34" s="615"/>
      <c r="Q34" s="619"/>
      <c r="R34" s="615"/>
      <c r="S34" s="619"/>
      <c r="T34" s="615"/>
      <c r="U34" s="619"/>
      <c r="V34" s="619"/>
      <c r="W34" s="619"/>
    </row>
    <row r="35" spans="1:24" s="176" customFormat="1" ht="17.25" customHeight="1" x14ac:dyDescent="0.4">
      <c r="A35" s="617" t="s">
        <v>3578</v>
      </c>
      <c r="D35" s="618"/>
      <c r="E35" s="618"/>
      <c r="F35" s="618"/>
      <c r="G35" s="618"/>
      <c r="H35" s="619"/>
      <c r="I35" s="619"/>
      <c r="J35" s="619"/>
      <c r="K35" s="619"/>
      <c r="L35" s="615"/>
      <c r="M35" s="619"/>
      <c r="N35" s="615"/>
      <c r="O35" s="619"/>
      <c r="P35" s="615"/>
      <c r="Q35" s="619"/>
      <c r="R35" s="615"/>
      <c r="S35" s="619"/>
      <c r="T35" s="615"/>
      <c r="U35" s="619"/>
      <c r="V35" s="619"/>
      <c r="W35" s="619"/>
    </row>
    <row r="36" spans="1:24" s="176" customFormat="1" ht="17.25" customHeight="1" x14ac:dyDescent="0.4">
      <c r="A36" s="617" t="s">
        <v>3579</v>
      </c>
      <c r="D36" s="618"/>
      <c r="E36" s="618"/>
      <c r="F36" s="618"/>
      <c r="G36" s="618"/>
      <c r="H36" s="619"/>
      <c r="I36" s="619"/>
      <c r="J36" s="619"/>
      <c r="K36" s="619"/>
      <c r="L36" s="615"/>
      <c r="M36" s="619"/>
      <c r="N36" s="615"/>
      <c r="O36" s="619"/>
      <c r="P36" s="615"/>
      <c r="Q36" s="619"/>
      <c r="R36" s="615"/>
      <c r="S36" s="619"/>
      <c r="T36" s="615"/>
      <c r="U36" s="619"/>
      <c r="V36" s="619"/>
      <c r="W36" s="619"/>
    </row>
    <row r="37" spans="1:24" s="176" customFormat="1" ht="17.25" customHeight="1" x14ac:dyDescent="0.4">
      <c r="A37" s="617" t="s">
        <v>3580</v>
      </c>
      <c r="D37" s="618"/>
      <c r="E37" s="618"/>
      <c r="F37" s="618"/>
      <c r="G37" s="618"/>
      <c r="H37" s="619"/>
      <c r="I37" s="619"/>
      <c r="J37" s="619"/>
      <c r="K37" s="619"/>
      <c r="L37" s="615"/>
      <c r="M37" s="619"/>
      <c r="N37" s="615"/>
      <c r="O37" s="619"/>
      <c r="P37" s="615"/>
      <c r="Q37" s="619"/>
      <c r="R37" s="615"/>
      <c r="S37" s="619"/>
      <c r="T37" s="615"/>
      <c r="U37" s="619"/>
      <c r="V37" s="619"/>
      <c r="W37" s="619"/>
    </row>
  </sheetData>
  <mergeCells count="13">
    <mergeCell ref="A9:A11"/>
    <mergeCell ref="A12:A14"/>
    <mergeCell ref="A15:A18"/>
    <mergeCell ref="A19:A22"/>
    <mergeCell ref="A1:H1"/>
    <mergeCell ref="A2:H2"/>
    <mergeCell ref="A3:H3"/>
    <mergeCell ref="A4:H4"/>
    <mergeCell ref="A6:A8"/>
    <mergeCell ref="B6:B8"/>
    <mergeCell ref="C6:G6"/>
    <mergeCell ref="H6:H8"/>
    <mergeCell ref="C7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สรุป_66(ณ28กพ66)</vt:lpstr>
      <vt:lpstr>รายละเอียด_66(ณ28กพ66)</vt:lpstr>
      <vt:lpstr>สรุป_65</vt:lpstr>
      <vt:lpstr>รายละเอียด_65</vt:lpstr>
      <vt:lpstr>สรุป_64</vt:lpstr>
      <vt:lpstr>รายละเอียด_64</vt:lpstr>
      <vt:lpstr>สรุป_63</vt:lpstr>
      <vt:lpstr>รายละเอียด_63</vt:lpstr>
      <vt:lpstr>สรุป_63(ระเบียบ59,63 ภาพรวม)</vt:lpstr>
      <vt:lpstr>สรุป_63(ระเบียบ59,63 หน่วยงาน)</vt:lpstr>
      <vt:lpstr>สรุป_62</vt:lpstr>
      <vt:lpstr>รายละเอียด_62</vt:lpstr>
      <vt:lpstr>สรุป_61</vt:lpstr>
      <vt:lpstr>รายละเอียด_61</vt:lpstr>
      <vt:lpstr>สรุป_60</vt:lpstr>
      <vt:lpstr>รายละเอียด_60</vt:lpstr>
      <vt:lpstr>สรุป_59</vt:lpstr>
      <vt:lpstr>รายละเอียด_59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2020-10-24T07:07:37Z</cp:lastPrinted>
  <dcterms:created xsi:type="dcterms:W3CDTF">2020-02-21T06:38:58Z</dcterms:created>
  <dcterms:modified xsi:type="dcterms:W3CDTF">2023-03-10T08:57:34Z</dcterms:modified>
</cp:coreProperties>
</file>